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AI\cotizador-web-mp\Archivos\"/>
    </mc:Choice>
  </mc:AlternateContent>
  <xr:revisionPtr revIDLastSave="0" documentId="13_ncr:1_{D9683A3B-B321-4EED-9A90-1248F260035D}" xr6:coauthVersionLast="47" xr6:coauthVersionMax="47" xr10:uidLastSave="{00000000-0000-0000-0000-000000000000}"/>
  <bookViews>
    <workbookView xWindow="-108" yWindow="-108" windowWidth="23256" windowHeight="12456" tabRatio="763" firstSheet="5" activeTab="9" xr2:uid="{BA7FEADB-2832-4D3E-AF8E-46BC810E6119}"/>
  </bookViews>
  <sheets>
    <sheet name="STOCK" sheetId="1" r:id="rId1"/>
    <sheet name="Resumen" sheetId="4" r:id="rId2"/>
    <sheet name="Condiciones Comerciales" sheetId="3" r:id="rId3"/>
    <sheet name="Calculadora BP+Mutuo" sheetId="6" r:id="rId4"/>
    <sheet name="AG_Assetplan" sheetId="7" r:id="rId5"/>
    <sheet name="Inversionista" sheetId="8" r:id="rId6"/>
    <sheet name="Reporte_Celdas_Morado" sheetId="9" r:id="rId7"/>
    <sheet name="Reglas_Calculo_Sistema" sheetId="10" r:id="rId8"/>
    <sheet name="Pasos Cálculo" sheetId="11" r:id="rId9"/>
    <sheet name="Simulador" sheetId="12" r:id="rId10"/>
  </sheets>
  <definedNames>
    <definedName name="_xlnm._FilterDatabase" localSheetId="2" hidden="1">'Condiciones Comerciales'!$A$3:$M$21</definedName>
    <definedName name="_xlnm._FilterDatabase" localSheetId="0" hidden="1">STOCK!$A$1:$P$3414</definedName>
    <definedName name="_xlnm.Print_Area" localSheetId="3">'Calculadora BP+Mutuo'!$B$6:$H$39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2" l="1"/>
  <c r="C17" i="12" s="1"/>
  <c r="C22" i="12"/>
  <c r="C33" i="12" s="1"/>
  <c r="E33" i="12" s="1"/>
  <c r="C18" i="12"/>
  <c r="D33" i="6"/>
  <c r="D29" i="6"/>
  <c r="D43" i="6"/>
  <c r="D45" i="6"/>
  <c r="I10" i="3"/>
  <c r="C7" i="6"/>
  <c r="D26" i="6" s="1"/>
  <c r="O2992" i="1"/>
  <c r="P2992" i="1" s="1"/>
  <c r="O2991" i="1"/>
  <c r="P2991" i="1" s="1"/>
  <c r="O2990" i="1"/>
  <c r="P2990" i="1" s="1"/>
  <c r="O2989" i="1"/>
  <c r="P2989" i="1" s="1"/>
  <c r="O2988" i="1"/>
  <c r="P2988" i="1" s="1"/>
  <c r="O2987" i="1"/>
  <c r="P2987" i="1" s="1"/>
  <c r="O2986" i="1"/>
  <c r="P2986" i="1" s="1"/>
  <c r="O2985" i="1"/>
  <c r="P2985" i="1" s="1"/>
  <c r="O2984" i="1"/>
  <c r="P2984" i="1" s="1"/>
  <c r="O2983" i="1"/>
  <c r="P2983" i="1" s="1"/>
  <c r="O2982" i="1"/>
  <c r="P2982" i="1" s="1"/>
  <c r="O2981" i="1"/>
  <c r="P2981" i="1" s="1"/>
  <c r="O2980" i="1"/>
  <c r="P2980" i="1" s="1"/>
  <c r="O2979" i="1"/>
  <c r="P2979" i="1" s="1"/>
  <c r="O2978" i="1"/>
  <c r="P2978" i="1" s="1"/>
  <c r="O2977" i="1"/>
  <c r="P2977" i="1" s="1"/>
  <c r="O2976" i="1"/>
  <c r="P2976" i="1" s="1"/>
  <c r="O2975" i="1"/>
  <c r="P2975" i="1" s="1"/>
  <c r="O2974" i="1"/>
  <c r="P2974" i="1" s="1"/>
  <c r="O2973" i="1"/>
  <c r="P2973" i="1" s="1"/>
  <c r="O2972" i="1"/>
  <c r="P2972" i="1" s="1"/>
  <c r="O2971" i="1"/>
  <c r="P2971" i="1" s="1"/>
  <c r="O2970" i="1"/>
  <c r="P2970" i="1" s="1"/>
  <c r="O2969" i="1"/>
  <c r="P2969" i="1" s="1"/>
  <c r="O2968" i="1"/>
  <c r="P2968" i="1" s="1"/>
  <c r="O2967" i="1"/>
  <c r="P2967" i="1" s="1"/>
  <c r="O2966" i="1"/>
  <c r="P2966" i="1" s="1"/>
  <c r="O2965" i="1"/>
  <c r="P2965" i="1" s="1"/>
  <c r="O2964" i="1"/>
  <c r="P2964" i="1" s="1"/>
  <c r="O2963" i="1"/>
  <c r="P2963" i="1" s="1"/>
  <c r="O2962" i="1"/>
  <c r="P2962" i="1" s="1"/>
  <c r="O2961" i="1"/>
  <c r="P2961" i="1" s="1"/>
  <c r="O2960" i="1"/>
  <c r="P2960" i="1" s="1"/>
  <c r="O2959" i="1"/>
  <c r="P2959" i="1" s="1"/>
  <c r="O2958" i="1"/>
  <c r="P2958" i="1" s="1"/>
  <c r="O2957" i="1"/>
  <c r="P2957" i="1" s="1"/>
  <c r="O2956" i="1"/>
  <c r="P2956" i="1" s="1"/>
  <c r="O2955" i="1"/>
  <c r="P2955" i="1" s="1"/>
  <c r="O2954" i="1"/>
  <c r="P2954" i="1" s="1"/>
  <c r="O2953" i="1"/>
  <c r="P2953" i="1" s="1"/>
  <c r="O2952" i="1"/>
  <c r="P2952" i="1" s="1"/>
  <c r="O2951" i="1"/>
  <c r="P2951" i="1" s="1"/>
  <c r="O2950" i="1"/>
  <c r="P2950" i="1" s="1"/>
  <c r="O2949" i="1"/>
  <c r="P2949" i="1" s="1"/>
  <c r="O2948" i="1"/>
  <c r="P2948" i="1" s="1"/>
  <c r="O2947" i="1"/>
  <c r="P2947" i="1" s="1"/>
  <c r="O2946" i="1"/>
  <c r="P2946" i="1" s="1"/>
  <c r="O2945" i="1"/>
  <c r="P2945" i="1" s="1"/>
  <c r="O2944" i="1"/>
  <c r="P2944" i="1" s="1"/>
  <c r="O2943" i="1"/>
  <c r="P2943" i="1" s="1"/>
  <c r="O2942" i="1"/>
  <c r="P2942" i="1" s="1"/>
  <c r="O2941" i="1"/>
  <c r="P2941" i="1" s="1"/>
  <c r="O2940" i="1"/>
  <c r="P2940" i="1" s="1"/>
  <c r="O2939" i="1"/>
  <c r="P2939" i="1" s="1"/>
  <c r="O2938" i="1"/>
  <c r="P2938" i="1" s="1"/>
  <c r="O2937" i="1"/>
  <c r="P2937" i="1" s="1"/>
  <c r="O2936" i="1"/>
  <c r="P2936" i="1" s="1"/>
  <c r="O2935" i="1"/>
  <c r="P2935" i="1" s="1"/>
  <c r="O2934" i="1"/>
  <c r="P2934" i="1" s="1"/>
  <c r="O2933" i="1"/>
  <c r="P2933" i="1" s="1"/>
  <c r="O2932" i="1"/>
  <c r="P2932" i="1" s="1"/>
  <c r="O2931" i="1"/>
  <c r="P2931" i="1" s="1"/>
  <c r="O2930" i="1"/>
  <c r="P2930" i="1" s="1"/>
  <c r="O2929" i="1"/>
  <c r="P2929" i="1" s="1"/>
  <c r="O2928" i="1"/>
  <c r="P2928" i="1" s="1"/>
  <c r="O2927" i="1"/>
  <c r="P2927" i="1" s="1"/>
  <c r="O2926" i="1"/>
  <c r="P2926" i="1" s="1"/>
  <c r="O2925" i="1"/>
  <c r="P2925" i="1" s="1"/>
  <c r="O2924" i="1"/>
  <c r="P2924" i="1" s="1"/>
  <c r="O2923" i="1"/>
  <c r="P2923" i="1" s="1"/>
  <c r="O2922" i="1"/>
  <c r="P2922" i="1" s="1"/>
  <c r="O2921" i="1"/>
  <c r="P2921" i="1" s="1"/>
  <c r="O2920" i="1"/>
  <c r="P2920" i="1" s="1"/>
  <c r="O2919" i="1"/>
  <c r="P2919" i="1" s="1"/>
  <c r="O2918" i="1"/>
  <c r="P2918" i="1" s="1"/>
  <c r="O2917" i="1"/>
  <c r="P2917" i="1" s="1"/>
  <c r="O2916" i="1"/>
  <c r="P2916" i="1" s="1"/>
  <c r="O2915" i="1"/>
  <c r="P2915" i="1" s="1"/>
  <c r="O2914" i="1"/>
  <c r="P2914" i="1" s="1"/>
  <c r="O2913" i="1"/>
  <c r="P2913" i="1" s="1"/>
  <c r="O2912" i="1"/>
  <c r="P2912" i="1" s="1"/>
  <c r="O2911" i="1"/>
  <c r="P2911" i="1" s="1"/>
  <c r="O2910" i="1"/>
  <c r="P2910" i="1" s="1"/>
  <c r="O2909" i="1"/>
  <c r="P2909" i="1" s="1"/>
  <c r="O2908" i="1"/>
  <c r="P2908" i="1" s="1"/>
  <c r="O2907" i="1"/>
  <c r="P2907" i="1" s="1"/>
  <c r="O2906" i="1"/>
  <c r="P2906" i="1" s="1"/>
  <c r="O2905" i="1"/>
  <c r="P2905" i="1" s="1"/>
  <c r="O2904" i="1"/>
  <c r="P2904" i="1" s="1"/>
  <c r="O2903" i="1"/>
  <c r="P2903" i="1" s="1"/>
  <c r="O2902" i="1"/>
  <c r="P2902" i="1" s="1"/>
  <c r="O2901" i="1"/>
  <c r="P2901" i="1" s="1"/>
  <c r="O2900" i="1"/>
  <c r="P2900" i="1" s="1"/>
  <c r="O2899" i="1"/>
  <c r="P2899" i="1" s="1"/>
  <c r="O2898" i="1"/>
  <c r="P2898" i="1" s="1"/>
  <c r="O2897" i="1"/>
  <c r="P2897" i="1" s="1"/>
  <c r="O2896" i="1"/>
  <c r="P2896" i="1" s="1"/>
  <c r="O2895" i="1"/>
  <c r="P2895" i="1" s="1"/>
  <c r="O2894" i="1"/>
  <c r="P2894" i="1" s="1"/>
  <c r="O2893" i="1"/>
  <c r="P2893" i="1" s="1"/>
  <c r="O2892" i="1"/>
  <c r="P2892" i="1" s="1"/>
  <c r="O2891" i="1"/>
  <c r="P2891" i="1" s="1"/>
  <c r="O2890" i="1"/>
  <c r="P2890" i="1" s="1"/>
  <c r="O2889" i="1"/>
  <c r="P2889" i="1" s="1"/>
  <c r="O2888" i="1"/>
  <c r="P2888" i="1" s="1"/>
  <c r="O2887" i="1"/>
  <c r="P2887" i="1" s="1"/>
  <c r="O2886" i="1"/>
  <c r="P2886" i="1" s="1"/>
  <c r="O2885" i="1"/>
  <c r="P2885" i="1" s="1"/>
  <c r="O2884" i="1"/>
  <c r="P2884" i="1" s="1"/>
  <c r="O2883" i="1"/>
  <c r="P2883" i="1" s="1"/>
  <c r="O2882" i="1"/>
  <c r="P2882" i="1" s="1"/>
  <c r="O2881" i="1"/>
  <c r="P2881" i="1" s="1"/>
  <c r="O2880" i="1"/>
  <c r="P2880" i="1" s="1"/>
  <c r="O2879" i="1"/>
  <c r="P2879" i="1" s="1"/>
  <c r="O2878" i="1"/>
  <c r="P2878" i="1" s="1"/>
  <c r="O2877" i="1"/>
  <c r="P2877" i="1" s="1"/>
  <c r="O2876" i="1"/>
  <c r="P2876" i="1" s="1"/>
  <c r="O2875" i="1"/>
  <c r="P2875" i="1" s="1"/>
  <c r="O2874" i="1"/>
  <c r="P2874" i="1" s="1"/>
  <c r="O2873" i="1"/>
  <c r="P2873" i="1" s="1"/>
  <c r="O2872" i="1"/>
  <c r="P2872" i="1" s="1"/>
  <c r="O2871" i="1"/>
  <c r="P2871" i="1" s="1"/>
  <c r="O2870" i="1"/>
  <c r="P2870" i="1" s="1"/>
  <c r="O2869" i="1"/>
  <c r="P2869" i="1" s="1"/>
  <c r="O2868" i="1"/>
  <c r="P2868" i="1" s="1"/>
  <c r="O2867" i="1"/>
  <c r="P2867" i="1" s="1"/>
  <c r="O2866" i="1"/>
  <c r="P2866" i="1" s="1"/>
  <c r="O2865" i="1"/>
  <c r="P2865" i="1" s="1"/>
  <c r="O2864" i="1"/>
  <c r="P2864" i="1" s="1"/>
  <c r="O2863" i="1"/>
  <c r="P2863" i="1" s="1"/>
  <c r="O2862" i="1"/>
  <c r="P2862" i="1" s="1"/>
  <c r="O2861" i="1"/>
  <c r="P2861" i="1" s="1"/>
  <c r="O2860" i="1"/>
  <c r="P2860" i="1" s="1"/>
  <c r="O2859" i="1"/>
  <c r="P2859" i="1" s="1"/>
  <c r="O2858" i="1"/>
  <c r="P2858" i="1" s="1"/>
  <c r="O2857" i="1"/>
  <c r="P2857" i="1" s="1"/>
  <c r="O2856" i="1"/>
  <c r="P2856" i="1" s="1"/>
  <c r="O2855" i="1"/>
  <c r="P2855" i="1" s="1"/>
  <c r="O2854" i="1"/>
  <c r="P2854" i="1" s="1"/>
  <c r="O2853" i="1"/>
  <c r="P2853" i="1" s="1"/>
  <c r="O2852" i="1"/>
  <c r="P2852" i="1" s="1"/>
  <c r="O2851" i="1"/>
  <c r="P2851" i="1" s="1"/>
  <c r="O2850" i="1"/>
  <c r="P2850" i="1" s="1"/>
  <c r="O2849" i="1"/>
  <c r="P2849" i="1" s="1"/>
  <c r="O2848" i="1"/>
  <c r="P2848" i="1" s="1"/>
  <c r="O2847" i="1"/>
  <c r="P2847" i="1" s="1"/>
  <c r="O2846" i="1"/>
  <c r="P2846" i="1" s="1"/>
  <c r="O2845" i="1"/>
  <c r="P2845" i="1" s="1"/>
  <c r="O2844" i="1"/>
  <c r="P2844" i="1" s="1"/>
  <c r="O2843" i="1"/>
  <c r="P2843" i="1" s="1"/>
  <c r="O2842" i="1"/>
  <c r="P2842" i="1" s="1"/>
  <c r="O2841" i="1"/>
  <c r="P2841" i="1" s="1"/>
  <c r="O2840" i="1"/>
  <c r="P2840" i="1" s="1"/>
  <c r="O2839" i="1"/>
  <c r="P2839" i="1" s="1"/>
  <c r="O2838" i="1"/>
  <c r="P2838" i="1" s="1"/>
  <c r="O2837" i="1"/>
  <c r="P2837" i="1" s="1"/>
  <c r="O2836" i="1"/>
  <c r="P2836" i="1" s="1"/>
  <c r="O2835" i="1"/>
  <c r="P2835" i="1" s="1"/>
  <c r="O2834" i="1"/>
  <c r="P2834" i="1" s="1"/>
  <c r="O2833" i="1"/>
  <c r="P2833" i="1" s="1"/>
  <c r="O2832" i="1"/>
  <c r="P2832" i="1" s="1"/>
  <c r="O2831" i="1"/>
  <c r="P2831" i="1" s="1"/>
  <c r="O2830" i="1"/>
  <c r="P2830" i="1" s="1"/>
  <c r="O2829" i="1"/>
  <c r="P2829" i="1" s="1"/>
  <c r="O2828" i="1"/>
  <c r="P2828" i="1" s="1"/>
  <c r="O2827" i="1"/>
  <c r="P2827" i="1" s="1"/>
  <c r="O2826" i="1"/>
  <c r="P2826" i="1" s="1"/>
  <c r="O2825" i="1"/>
  <c r="P2825" i="1" s="1"/>
  <c r="O2824" i="1"/>
  <c r="P2824" i="1" s="1"/>
  <c r="O2823" i="1"/>
  <c r="P2823" i="1" s="1"/>
  <c r="O2822" i="1"/>
  <c r="P2822" i="1" s="1"/>
  <c r="O2821" i="1"/>
  <c r="P2821" i="1" s="1"/>
  <c r="O2820" i="1"/>
  <c r="P2820" i="1" s="1"/>
  <c r="O2819" i="1"/>
  <c r="P2819" i="1" s="1"/>
  <c r="O2818" i="1"/>
  <c r="P2818" i="1" s="1"/>
  <c r="O2817" i="1"/>
  <c r="P2817" i="1" s="1"/>
  <c r="O2816" i="1"/>
  <c r="P2816" i="1" s="1"/>
  <c r="O2815" i="1"/>
  <c r="P2815" i="1" s="1"/>
  <c r="O2814" i="1"/>
  <c r="P2814" i="1" s="1"/>
  <c r="O2813" i="1"/>
  <c r="P2813" i="1" s="1"/>
  <c r="O2812" i="1"/>
  <c r="P2812" i="1" s="1"/>
  <c r="O2811" i="1"/>
  <c r="P2811" i="1" s="1"/>
  <c r="O2810" i="1"/>
  <c r="P2810" i="1" s="1"/>
  <c r="O2809" i="1"/>
  <c r="P2809" i="1" s="1"/>
  <c r="O2808" i="1"/>
  <c r="P2808" i="1" s="1"/>
  <c r="O2807" i="1"/>
  <c r="P2807" i="1" s="1"/>
  <c r="O2806" i="1"/>
  <c r="P2806" i="1" s="1"/>
  <c r="O2805" i="1"/>
  <c r="P2805" i="1" s="1"/>
  <c r="O2804" i="1"/>
  <c r="P2804" i="1" s="1"/>
  <c r="O2803" i="1"/>
  <c r="P2803" i="1" s="1"/>
  <c r="O2802" i="1"/>
  <c r="P2802" i="1" s="1"/>
  <c r="O2801" i="1"/>
  <c r="P2801" i="1" s="1"/>
  <c r="O2800" i="1"/>
  <c r="P2800" i="1" s="1"/>
  <c r="O2799" i="1"/>
  <c r="P2799" i="1" s="1"/>
  <c r="O2798" i="1"/>
  <c r="P2798" i="1" s="1"/>
  <c r="O2797" i="1"/>
  <c r="P2797" i="1" s="1"/>
  <c r="O2796" i="1"/>
  <c r="P2796" i="1" s="1"/>
  <c r="O2795" i="1"/>
  <c r="P2795" i="1" s="1"/>
  <c r="O2794" i="1"/>
  <c r="P2794" i="1" s="1"/>
  <c r="O2793" i="1"/>
  <c r="P2793" i="1" s="1"/>
  <c r="O2792" i="1"/>
  <c r="P2792" i="1" s="1"/>
  <c r="O2791" i="1"/>
  <c r="P2791" i="1" s="1"/>
  <c r="O2790" i="1"/>
  <c r="P2790" i="1" s="1"/>
  <c r="O2789" i="1"/>
  <c r="P2789" i="1" s="1"/>
  <c r="O2788" i="1"/>
  <c r="P2788" i="1" s="1"/>
  <c r="O2787" i="1"/>
  <c r="P2787" i="1" s="1"/>
  <c r="O2786" i="1"/>
  <c r="P2786" i="1" s="1"/>
  <c r="O2785" i="1"/>
  <c r="P2785" i="1" s="1"/>
  <c r="O2784" i="1"/>
  <c r="P2784" i="1" s="1"/>
  <c r="O2783" i="1"/>
  <c r="P2783" i="1" s="1"/>
  <c r="O2782" i="1"/>
  <c r="P2782" i="1" s="1"/>
  <c r="O2781" i="1"/>
  <c r="P2781" i="1" s="1"/>
  <c r="O2780" i="1"/>
  <c r="P2780" i="1" s="1"/>
  <c r="O2779" i="1"/>
  <c r="P2779" i="1" s="1"/>
  <c r="O2778" i="1"/>
  <c r="P2778" i="1" s="1"/>
  <c r="O2777" i="1"/>
  <c r="P2777" i="1" s="1"/>
  <c r="O2776" i="1"/>
  <c r="P2776" i="1" s="1"/>
  <c r="O2775" i="1"/>
  <c r="P2775" i="1" s="1"/>
  <c r="O2774" i="1"/>
  <c r="P2774" i="1" s="1"/>
  <c r="O2773" i="1"/>
  <c r="P2773" i="1" s="1"/>
  <c r="O2772" i="1"/>
  <c r="P2772" i="1" s="1"/>
  <c r="O2771" i="1"/>
  <c r="P2771" i="1" s="1"/>
  <c r="O2770" i="1"/>
  <c r="P2770" i="1" s="1"/>
  <c r="O2769" i="1"/>
  <c r="P2769" i="1" s="1"/>
  <c r="O2768" i="1"/>
  <c r="P2768" i="1" s="1"/>
  <c r="O2767" i="1"/>
  <c r="P2767" i="1" s="1"/>
  <c r="O2766" i="1"/>
  <c r="P2766" i="1" s="1"/>
  <c r="O2765" i="1"/>
  <c r="P2765" i="1" s="1"/>
  <c r="O2764" i="1"/>
  <c r="P2764" i="1" s="1"/>
  <c r="O2763" i="1"/>
  <c r="P2763" i="1" s="1"/>
  <c r="O2762" i="1"/>
  <c r="P2762" i="1" s="1"/>
  <c r="O2761" i="1"/>
  <c r="P2761" i="1" s="1"/>
  <c r="O2760" i="1"/>
  <c r="P2760" i="1" s="1"/>
  <c r="O2759" i="1"/>
  <c r="P2759" i="1" s="1"/>
  <c r="O2758" i="1"/>
  <c r="P2758" i="1" s="1"/>
  <c r="O2757" i="1"/>
  <c r="P2757" i="1" s="1"/>
  <c r="O2756" i="1"/>
  <c r="P2756" i="1" s="1"/>
  <c r="O2755" i="1"/>
  <c r="P2755" i="1" s="1"/>
  <c r="O2754" i="1"/>
  <c r="P2754" i="1" s="1"/>
  <c r="O2753" i="1"/>
  <c r="P2753" i="1" s="1"/>
  <c r="O2752" i="1"/>
  <c r="P2752" i="1" s="1"/>
  <c r="O2751" i="1"/>
  <c r="P2751" i="1" s="1"/>
  <c r="O2750" i="1"/>
  <c r="P2750" i="1" s="1"/>
  <c r="O2749" i="1"/>
  <c r="P2749" i="1" s="1"/>
  <c r="O2748" i="1"/>
  <c r="P2748" i="1" s="1"/>
  <c r="O2747" i="1"/>
  <c r="P2747" i="1" s="1"/>
  <c r="O2746" i="1"/>
  <c r="P2746" i="1" s="1"/>
  <c r="O2745" i="1"/>
  <c r="P2745" i="1" s="1"/>
  <c r="O2744" i="1"/>
  <c r="P2744" i="1" s="1"/>
  <c r="O2743" i="1"/>
  <c r="P2743" i="1" s="1"/>
  <c r="O2742" i="1"/>
  <c r="P2742" i="1" s="1"/>
  <c r="O2741" i="1"/>
  <c r="P2741" i="1" s="1"/>
  <c r="O2740" i="1"/>
  <c r="P2740" i="1" s="1"/>
  <c r="O2739" i="1"/>
  <c r="P2739" i="1" s="1"/>
  <c r="O2738" i="1"/>
  <c r="P2738" i="1" s="1"/>
  <c r="O2737" i="1"/>
  <c r="P2737" i="1" s="1"/>
  <c r="O2736" i="1"/>
  <c r="P2736" i="1" s="1"/>
  <c r="O2735" i="1"/>
  <c r="P2735" i="1" s="1"/>
  <c r="O2734" i="1"/>
  <c r="P2734" i="1" s="1"/>
  <c r="O2733" i="1"/>
  <c r="P2733" i="1" s="1"/>
  <c r="O2732" i="1"/>
  <c r="P2732" i="1" s="1"/>
  <c r="O2731" i="1"/>
  <c r="P2731" i="1" s="1"/>
  <c r="O2730" i="1"/>
  <c r="P2730" i="1" s="1"/>
  <c r="O2729" i="1"/>
  <c r="P2729" i="1" s="1"/>
  <c r="O2728" i="1"/>
  <c r="P2728" i="1" s="1"/>
  <c r="O2727" i="1"/>
  <c r="P2727" i="1" s="1"/>
  <c r="O2726" i="1"/>
  <c r="P2726" i="1" s="1"/>
  <c r="O2725" i="1"/>
  <c r="P2725" i="1" s="1"/>
  <c r="O2724" i="1"/>
  <c r="P2724" i="1" s="1"/>
  <c r="O2723" i="1"/>
  <c r="P2723" i="1" s="1"/>
  <c r="O2722" i="1"/>
  <c r="P2722" i="1" s="1"/>
  <c r="O2721" i="1"/>
  <c r="P2721" i="1" s="1"/>
  <c r="O2720" i="1"/>
  <c r="P2720" i="1" s="1"/>
  <c r="O2719" i="1"/>
  <c r="P2719" i="1" s="1"/>
  <c r="O2718" i="1"/>
  <c r="P2718" i="1" s="1"/>
  <c r="O2717" i="1"/>
  <c r="P2717" i="1" s="1"/>
  <c r="O2716" i="1"/>
  <c r="P2716" i="1" s="1"/>
  <c r="O2715" i="1"/>
  <c r="P2715" i="1" s="1"/>
  <c r="O2714" i="1"/>
  <c r="P2714" i="1" s="1"/>
  <c r="O2713" i="1"/>
  <c r="P2713" i="1" s="1"/>
  <c r="O2712" i="1"/>
  <c r="P2712" i="1" s="1"/>
  <c r="O2711" i="1"/>
  <c r="P2711" i="1" s="1"/>
  <c r="O2710" i="1"/>
  <c r="P2710" i="1" s="1"/>
  <c r="O2709" i="1"/>
  <c r="P2709" i="1" s="1"/>
  <c r="O2708" i="1"/>
  <c r="P2708" i="1" s="1"/>
  <c r="O2707" i="1"/>
  <c r="P2707" i="1" s="1"/>
  <c r="O2706" i="1"/>
  <c r="P2706" i="1" s="1"/>
  <c r="O2705" i="1"/>
  <c r="P2705" i="1" s="1"/>
  <c r="O2704" i="1"/>
  <c r="P2704" i="1" s="1"/>
  <c r="O2703" i="1"/>
  <c r="P2703" i="1" s="1"/>
  <c r="O2702" i="1"/>
  <c r="P2702" i="1" s="1"/>
  <c r="O2701" i="1"/>
  <c r="P2701" i="1" s="1"/>
  <c r="O2700" i="1"/>
  <c r="P2700" i="1" s="1"/>
  <c r="O2699" i="1"/>
  <c r="P2699" i="1" s="1"/>
  <c r="O2698" i="1"/>
  <c r="P2698" i="1" s="1"/>
  <c r="O2697" i="1"/>
  <c r="P2697" i="1" s="1"/>
  <c r="O2696" i="1"/>
  <c r="P2696" i="1" s="1"/>
  <c r="O2695" i="1"/>
  <c r="P2695" i="1" s="1"/>
  <c r="O2694" i="1"/>
  <c r="P2694" i="1" s="1"/>
  <c r="O2693" i="1"/>
  <c r="P2693" i="1" s="1"/>
  <c r="O2692" i="1"/>
  <c r="P2692" i="1" s="1"/>
  <c r="O2691" i="1"/>
  <c r="P2691" i="1" s="1"/>
  <c r="O2690" i="1"/>
  <c r="P2690" i="1" s="1"/>
  <c r="O2689" i="1"/>
  <c r="P2689" i="1" s="1"/>
  <c r="O2688" i="1"/>
  <c r="P2688" i="1" s="1"/>
  <c r="O2687" i="1"/>
  <c r="P2687" i="1" s="1"/>
  <c r="O2686" i="1"/>
  <c r="P2686" i="1" s="1"/>
  <c r="O2685" i="1"/>
  <c r="P2685" i="1" s="1"/>
  <c r="O2684" i="1"/>
  <c r="P2684" i="1" s="1"/>
  <c r="O2683" i="1"/>
  <c r="P2683" i="1" s="1"/>
  <c r="O2682" i="1"/>
  <c r="P2682" i="1" s="1"/>
  <c r="O2681" i="1"/>
  <c r="P2681" i="1" s="1"/>
  <c r="O2680" i="1"/>
  <c r="P2680" i="1" s="1"/>
  <c r="O2679" i="1"/>
  <c r="P2679" i="1" s="1"/>
  <c r="O2678" i="1"/>
  <c r="P2678" i="1" s="1"/>
  <c r="O2677" i="1"/>
  <c r="P2677" i="1" s="1"/>
  <c r="O2676" i="1"/>
  <c r="P2676" i="1" s="1"/>
  <c r="O2675" i="1"/>
  <c r="P2675" i="1" s="1"/>
  <c r="O2674" i="1"/>
  <c r="P2674" i="1" s="1"/>
  <c r="O2673" i="1"/>
  <c r="P2673" i="1" s="1"/>
  <c r="O2672" i="1"/>
  <c r="P2672" i="1" s="1"/>
  <c r="O2671" i="1"/>
  <c r="P2671" i="1" s="1"/>
  <c r="O2670" i="1"/>
  <c r="P2670" i="1" s="1"/>
  <c r="O2669" i="1"/>
  <c r="P2669" i="1" s="1"/>
  <c r="O2668" i="1"/>
  <c r="P2668" i="1" s="1"/>
  <c r="O2667" i="1"/>
  <c r="P2667" i="1" s="1"/>
  <c r="O2666" i="1"/>
  <c r="P2666" i="1" s="1"/>
  <c r="O2665" i="1"/>
  <c r="P2665" i="1" s="1"/>
  <c r="O2664" i="1"/>
  <c r="P2664" i="1" s="1"/>
  <c r="O2663" i="1"/>
  <c r="P2663" i="1" s="1"/>
  <c r="O2662" i="1"/>
  <c r="P2662" i="1" s="1"/>
  <c r="O2661" i="1"/>
  <c r="P2661" i="1" s="1"/>
  <c r="O2660" i="1"/>
  <c r="P2660" i="1" s="1"/>
  <c r="O2659" i="1"/>
  <c r="P2659" i="1" s="1"/>
  <c r="O2658" i="1"/>
  <c r="P2658" i="1" s="1"/>
  <c r="O2657" i="1"/>
  <c r="P2657" i="1" s="1"/>
  <c r="O2656" i="1"/>
  <c r="P2656" i="1" s="1"/>
  <c r="O2655" i="1"/>
  <c r="P2655" i="1" s="1"/>
  <c r="O2654" i="1"/>
  <c r="P2654" i="1" s="1"/>
  <c r="O2653" i="1"/>
  <c r="P2653" i="1" s="1"/>
  <c r="O2652" i="1"/>
  <c r="P2652" i="1" s="1"/>
  <c r="O2651" i="1"/>
  <c r="P2651" i="1" s="1"/>
  <c r="O2650" i="1"/>
  <c r="P2650" i="1" s="1"/>
  <c r="O2649" i="1"/>
  <c r="P2649" i="1" s="1"/>
  <c r="O2648" i="1"/>
  <c r="P2648" i="1" s="1"/>
  <c r="O2647" i="1"/>
  <c r="P2647" i="1" s="1"/>
  <c r="O2646" i="1"/>
  <c r="P2646" i="1" s="1"/>
  <c r="O2645" i="1"/>
  <c r="P2645" i="1" s="1"/>
  <c r="O2644" i="1"/>
  <c r="P2644" i="1" s="1"/>
  <c r="O2643" i="1"/>
  <c r="P2643" i="1" s="1"/>
  <c r="O2642" i="1"/>
  <c r="P2642" i="1" s="1"/>
  <c r="O2641" i="1"/>
  <c r="P2641" i="1" s="1"/>
  <c r="O2640" i="1"/>
  <c r="P2640" i="1" s="1"/>
  <c r="O2639" i="1"/>
  <c r="P2639" i="1" s="1"/>
  <c r="O2638" i="1"/>
  <c r="P2638" i="1" s="1"/>
  <c r="O2637" i="1"/>
  <c r="P2637" i="1" s="1"/>
  <c r="O2636" i="1"/>
  <c r="P2636" i="1" s="1"/>
  <c r="O2635" i="1"/>
  <c r="P2635" i="1" s="1"/>
  <c r="O2634" i="1"/>
  <c r="P2634" i="1" s="1"/>
  <c r="O2633" i="1"/>
  <c r="P2633" i="1" s="1"/>
  <c r="O2632" i="1"/>
  <c r="P2632" i="1" s="1"/>
  <c r="O2631" i="1"/>
  <c r="P2631" i="1" s="1"/>
  <c r="O2630" i="1"/>
  <c r="P2630" i="1" s="1"/>
  <c r="O2629" i="1"/>
  <c r="P2629" i="1" s="1"/>
  <c r="O2628" i="1"/>
  <c r="P2628" i="1" s="1"/>
  <c r="O2627" i="1"/>
  <c r="P2627" i="1" s="1"/>
  <c r="O2626" i="1"/>
  <c r="P2626" i="1" s="1"/>
  <c r="O2625" i="1"/>
  <c r="P2625" i="1" s="1"/>
  <c r="O2624" i="1"/>
  <c r="P2624" i="1" s="1"/>
  <c r="O2623" i="1"/>
  <c r="P2623" i="1" s="1"/>
  <c r="O2622" i="1"/>
  <c r="P2622" i="1" s="1"/>
  <c r="O2621" i="1"/>
  <c r="P2621" i="1" s="1"/>
  <c r="O2620" i="1"/>
  <c r="P2620" i="1" s="1"/>
  <c r="O2619" i="1"/>
  <c r="P2619" i="1" s="1"/>
  <c r="O2618" i="1"/>
  <c r="P2618" i="1" s="1"/>
  <c r="O2617" i="1"/>
  <c r="P2617" i="1" s="1"/>
  <c r="O2616" i="1"/>
  <c r="P2616" i="1" s="1"/>
  <c r="O2615" i="1"/>
  <c r="P2615" i="1" s="1"/>
  <c r="O2614" i="1"/>
  <c r="P2614" i="1" s="1"/>
  <c r="O2613" i="1"/>
  <c r="P2613" i="1" s="1"/>
  <c r="O2612" i="1"/>
  <c r="P2612" i="1" s="1"/>
  <c r="O2611" i="1"/>
  <c r="P2611" i="1" s="1"/>
  <c r="O2610" i="1"/>
  <c r="P2610" i="1" s="1"/>
  <c r="O2609" i="1"/>
  <c r="P2609" i="1" s="1"/>
  <c r="O2608" i="1"/>
  <c r="P2608" i="1" s="1"/>
  <c r="O2607" i="1"/>
  <c r="P2607" i="1" s="1"/>
  <c r="O2606" i="1"/>
  <c r="P2606" i="1" s="1"/>
  <c r="O2605" i="1"/>
  <c r="P2605" i="1" s="1"/>
  <c r="O2604" i="1"/>
  <c r="P2604" i="1" s="1"/>
  <c r="O2603" i="1"/>
  <c r="P2603" i="1" s="1"/>
  <c r="O2602" i="1"/>
  <c r="P2602" i="1" s="1"/>
  <c r="O2601" i="1"/>
  <c r="P2601" i="1" s="1"/>
  <c r="O2600" i="1"/>
  <c r="P2600" i="1" s="1"/>
  <c r="O2599" i="1"/>
  <c r="P2599" i="1" s="1"/>
  <c r="O2598" i="1"/>
  <c r="P2598" i="1" s="1"/>
  <c r="O2597" i="1"/>
  <c r="P2597" i="1" s="1"/>
  <c r="O2596" i="1"/>
  <c r="P2596" i="1" s="1"/>
  <c r="O2595" i="1"/>
  <c r="P2595" i="1" s="1"/>
  <c r="O2594" i="1"/>
  <c r="P2594" i="1" s="1"/>
  <c r="O2593" i="1"/>
  <c r="P2593" i="1" s="1"/>
  <c r="O2592" i="1"/>
  <c r="P2592" i="1" s="1"/>
  <c r="O2591" i="1"/>
  <c r="P2591" i="1" s="1"/>
  <c r="O2590" i="1"/>
  <c r="P2590" i="1" s="1"/>
  <c r="O2589" i="1"/>
  <c r="P2589" i="1" s="1"/>
  <c r="O2588" i="1"/>
  <c r="P2588" i="1" s="1"/>
  <c r="O2587" i="1"/>
  <c r="P2587" i="1" s="1"/>
  <c r="O2586" i="1"/>
  <c r="P2586" i="1" s="1"/>
  <c r="O2585" i="1"/>
  <c r="P2585" i="1" s="1"/>
  <c r="O2584" i="1"/>
  <c r="P2584" i="1" s="1"/>
  <c r="O2583" i="1"/>
  <c r="P2583" i="1" s="1"/>
  <c r="O2582" i="1"/>
  <c r="P2582" i="1" s="1"/>
  <c r="O2581" i="1"/>
  <c r="P2581" i="1" s="1"/>
  <c r="O2580" i="1"/>
  <c r="P2580" i="1" s="1"/>
  <c r="O2579" i="1"/>
  <c r="P2579" i="1" s="1"/>
  <c r="O2578" i="1"/>
  <c r="P2578" i="1" s="1"/>
  <c r="O2577" i="1"/>
  <c r="P2577" i="1" s="1"/>
  <c r="O2576" i="1"/>
  <c r="P2576" i="1" s="1"/>
  <c r="O2575" i="1"/>
  <c r="P2575" i="1" s="1"/>
  <c r="O2574" i="1"/>
  <c r="P2574" i="1" s="1"/>
  <c r="O2573" i="1"/>
  <c r="P2573" i="1" s="1"/>
  <c r="O2572" i="1"/>
  <c r="P2572" i="1" s="1"/>
  <c r="O2571" i="1"/>
  <c r="P2571" i="1" s="1"/>
  <c r="O2570" i="1"/>
  <c r="P2570" i="1" s="1"/>
  <c r="O2569" i="1"/>
  <c r="P2569" i="1" s="1"/>
  <c r="O2568" i="1"/>
  <c r="P2568" i="1" s="1"/>
  <c r="O2567" i="1"/>
  <c r="P2567" i="1" s="1"/>
  <c r="O2566" i="1"/>
  <c r="P2566" i="1" s="1"/>
  <c r="O2565" i="1"/>
  <c r="P2565" i="1" s="1"/>
  <c r="O2564" i="1"/>
  <c r="P2564" i="1" s="1"/>
  <c r="O2563" i="1"/>
  <c r="P2563" i="1" s="1"/>
  <c r="O2562" i="1"/>
  <c r="P2562" i="1" s="1"/>
  <c r="O2561" i="1"/>
  <c r="P2561" i="1" s="1"/>
  <c r="O2560" i="1"/>
  <c r="P2560" i="1" s="1"/>
  <c r="O2559" i="1"/>
  <c r="P2559" i="1" s="1"/>
  <c r="O2558" i="1"/>
  <c r="P2558" i="1" s="1"/>
  <c r="O2557" i="1"/>
  <c r="P2557" i="1" s="1"/>
  <c r="O2556" i="1"/>
  <c r="P2556" i="1" s="1"/>
  <c r="O2555" i="1"/>
  <c r="P2555" i="1" s="1"/>
  <c r="O2554" i="1"/>
  <c r="P2554" i="1" s="1"/>
  <c r="O2553" i="1"/>
  <c r="P2553" i="1" s="1"/>
  <c r="O2552" i="1"/>
  <c r="P2552" i="1" s="1"/>
  <c r="O2551" i="1"/>
  <c r="P2551" i="1" s="1"/>
  <c r="O2550" i="1"/>
  <c r="P2550" i="1" s="1"/>
  <c r="O2549" i="1"/>
  <c r="P2549" i="1" s="1"/>
  <c r="O2548" i="1"/>
  <c r="P2548" i="1" s="1"/>
  <c r="O2547" i="1"/>
  <c r="P2547" i="1" s="1"/>
  <c r="O2546" i="1"/>
  <c r="P2546" i="1" s="1"/>
  <c r="O2545" i="1"/>
  <c r="P2545" i="1" s="1"/>
  <c r="O2544" i="1"/>
  <c r="P2544" i="1" s="1"/>
  <c r="O2543" i="1"/>
  <c r="P2543" i="1" s="1"/>
  <c r="O2542" i="1"/>
  <c r="P2542" i="1" s="1"/>
  <c r="O2541" i="1"/>
  <c r="P2541" i="1" s="1"/>
  <c r="O2540" i="1"/>
  <c r="P2540" i="1" s="1"/>
  <c r="O2539" i="1"/>
  <c r="P2539" i="1" s="1"/>
  <c r="O2538" i="1"/>
  <c r="P2538" i="1" s="1"/>
  <c r="O2537" i="1"/>
  <c r="P2537" i="1" s="1"/>
  <c r="O2536" i="1"/>
  <c r="P2536" i="1" s="1"/>
  <c r="O2535" i="1"/>
  <c r="P2535" i="1" s="1"/>
  <c r="O2534" i="1"/>
  <c r="P2534" i="1" s="1"/>
  <c r="O2533" i="1"/>
  <c r="P2533" i="1" s="1"/>
  <c r="O2532" i="1"/>
  <c r="P2532" i="1" s="1"/>
  <c r="O2531" i="1"/>
  <c r="P2531" i="1" s="1"/>
  <c r="O2530" i="1"/>
  <c r="P2530" i="1" s="1"/>
  <c r="O2529" i="1"/>
  <c r="P2529" i="1" s="1"/>
  <c r="O2528" i="1"/>
  <c r="P2528" i="1" s="1"/>
  <c r="O2527" i="1"/>
  <c r="P2527" i="1" s="1"/>
  <c r="O2526" i="1"/>
  <c r="P2526" i="1" s="1"/>
  <c r="O2525" i="1"/>
  <c r="P2525" i="1" s="1"/>
  <c r="O2524" i="1"/>
  <c r="P2524" i="1" s="1"/>
  <c r="O2523" i="1"/>
  <c r="P2523" i="1" s="1"/>
  <c r="O2522" i="1"/>
  <c r="P2522" i="1" s="1"/>
  <c r="O2521" i="1"/>
  <c r="P2521" i="1" s="1"/>
  <c r="O2520" i="1"/>
  <c r="P2520" i="1" s="1"/>
  <c r="O2519" i="1"/>
  <c r="P2519" i="1" s="1"/>
  <c r="O2518" i="1"/>
  <c r="P2518" i="1" s="1"/>
  <c r="O2517" i="1"/>
  <c r="P2517" i="1" s="1"/>
  <c r="O2516" i="1"/>
  <c r="P2516" i="1" s="1"/>
  <c r="O2515" i="1"/>
  <c r="P2515" i="1" s="1"/>
  <c r="O2514" i="1"/>
  <c r="P2514" i="1" s="1"/>
  <c r="O2513" i="1"/>
  <c r="P2513" i="1" s="1"/>
  <c r="O2512" i="1"/>
  <c r="P2512" i="1" s="1"/>
  <c r="O2511" i="1"/>
  <c r="P2511" i="1" s="1"/>
  <c r="O2510" i="1"/>
  <c r="P2510" i="1" s="1"/>
  <c r="O2509" i="1"/>
  <c r="P2509" i="1" s="1"/>
  <c r="O2508" i="1"/>
  <c r="P2508" i="1" s="1"/>
  <c r="O2507" i="1"/>
  <c r="P2507" i="1" s="1"/>
  <c r="O2506" i="1"/>
  <c r="P2506" i="1" s="1"/>
  <c r="O2505" i="1"/>
  <c r="P2505" i="1" s="1"/>
  <c r="O2504" i="1"/>
  <c r="P2504" i="1" s="1"/>
  <c r="O2503" i="1"/>
  <c r="P2503" i="1" s="1"/>
  <c r="O2502" i="1"/>
  <c r="P2502" i="1" s="1"/>
  <c r="O2501" i="1"/>
  <c r="P2501" i="1" s="1"/>
  <c r="O2500" i="1"/>
  <c r="P2500" i="1" s="1"/>
  <c r="O2499" i="1"/>
  <c r="P2499" i="1" s="1"/>
  <c r="O2498" i="1"/>
  <c r="P2498" i="1" s="1"/>
  <c r="O2497" i="1"/>
  <c r="P2497" i="1" s="1"/>
  <c r="O2496" i="1"/>
  <c r="P2496" i="1" s="1"/>
  <c r="O2495" i="1"/>
  <c r="P2495" i="1" s="1"/>
  <c r="O2494" i="1"/>
  <c r="P2494" i="1" s="1"/>
  <c r="O2493" i="1"/>
  <c r="P2493" i="1" s="1"/>
  <c r="O2492" i="1"/>
  <c r="P2492" i="1" s="1"/>
  <c r="O2491" i="1"/>
  <c r="P2491" i="1" s="1"/>
  <c r="O2490" i="1"/>
  <c r="P2490" i="1" s="1"/>
  <c r="O2489" i="1"/>
  <c r="P2489" i="1" s="1"/>
  <c r="O2488" i="1"/>
  <c r="P2488" i="1" s="1"/>
  <c r="O2487" i="1"/>
  <c r="P2487" i="1" s="1"/>
  <c r="O2486" i="1"/>
  <c r="P2486" i="1" s="1"/>
  <c r="O2485" i="1"/>
  <c r="P2485" i="1" s="1"/>
  <c r="O2484" i="1"/>
  <c r="P2484" i="1" s="1"/>
  <c r="O2483" i="1"/>
  <c r="P2483" i="1" s="1"/>
  <c r="O2482" i="1"/>
  <c r="P2482" i="1" s="1"/>
  <c r="O2481" i="1"/>
  <c r="P2481" i="1" s="1"/>
  <c r="O2480" i="1"/>
  <c r="P2480" i="1" s="1"/>
  <c r="O2479" i="1"/>
  <c r="P2479" i="1" s="1"/>
  <c r="O2478" i="1"/>
  <c r="P2478" i="1" s="1"/>
  <c r="O2477" i="1"/>
  <c r="P2477" i="1" s="1"/>
  <c r="O2476" i="1"/>
  <c r="P2476" i="1" s="1"/>
  <c r="O2475" i="1"/>
  <c r="P2475" i="1" s="1"/>
  <c r="O2474" i="1"/>
  <c r="P2474" i="1" s="1"/>
  <c r="O2473" i="1"/>
  <c r="P2473" i="1" s="1"/>
  <c r="O2472" i="1"/>
  <c r="P2472" i="1" s="1"/>
  <c r="O2471" i="1"/>
  <c r="P2471" i="1" s="1"/>
  <c r="O2470" i="1"/>
  <c r="P2470" i="1" s="1"/>
  <c r="O2469" i="1"/>
  <c r="P2469" i="1" s="1"/>
  <c r="O2468" i="1"/>
  <c r="P2468" i="1" s="1"/>
  <c r="O2467" i="1"/>
  <c r="P2467" i="1" s="1"/>
  <c r="O2466" i="1"/>
  <c r="P2466" i="1" s="1"/>
  <c r="O2465" i="1"/>
  <c r="P2465" i="1" s="1"/>
  <c r="O2464" i="1"/>
  <c r="P2464" i="1" s="1"/>
  <c r="O2463" i="1"/>
  <c r="P2463" i="1" s="1"/>
  <c r="O2462" i="1"/>
  <c r="P2462" i="1" s="1"/>
  <c r="O2461" i="1"/>
  <c r="P2461" i="1" s="1"/>
  <c r="O2460" i="1"/>
  <c r="P2460" i="1" s="1"/>
  <c r="O2459" i="1"/>
  <c r="P2459" i="1" s="1"/>
  <c r="O2458" i="1"/>
  <c r="P2458" i="1" s="1"/>
  <c r="O2457" i="1"/>
  <c r="P2457" i="1" s="1"/>
  <c r="O2456" i="1"/>
  <c r="P2456" i="1" s="1"/>
  <c r="O2455" i="1"/>
  <c r="P2455" i="1" s="1"/>
  <c r="O2454" i="1"/>
  <c r="P2454" i="1" s="1"/>
  <c r="O2453" i="1"/>
  <c r="P2453" i="1" s="1"/>
  <c r="O2452" i="1"/>
  <c r="P2452" i="1" s="1"/>
  <c r="O2451" i="1"/>
  <c r="P2451" i="1" s="1"/>
  <c r="O2450" i="1"/>
  <c r="P2450" i="1" s="1"/>
  <c r="O2449" i="1"/>
  <c r="P2449" i="1" s="1"/>
  <c r="O2448" i="1"/>
  <c r="P2448" i="1" s="1"/>
  <c r="O2447" i="1"/>
  <c r="P2447" i="1" s="1"/>
  <c r="O2446" i="1"/>
  <c r="P2446" i="1" s="1"/>
  <c r="O2445" i="1"/>
  <c r="P2445" i="1" s="1"/>
  <c r="O2444" i="1"/>
  <c r="P2444" i="1" s="1"/>
  <c r="O2443" i="1"/>
  <c r="P2443" i="1" s="1"/>
  <c r="O2442" i="1"/>
  <c r="P2442" i="1" s="1"/>
  <c r="O2441" i="1"/>
  <c r="P2441" i="1" s="1"/>
  <c r="O2440" i="1"/>
  <c r="P2440" i="1" s="1"/>
  <c r="O2439" i="1"/>
  <c r="P2439" i="1" s="1"/>
  <c r="O2438" i="1"/>
  <c r="P2438" i="1" s="1"/>
  <c r="O2437" i="1"/>
  <c r="P2437" i="1" s="1"/>
  <c r="O2436" i="1"/>
  <c r="P2436" i="1" s="1"/>
  <c r="O2435" i="1"/>
  <c r="P2435" i="1" s="1"/>
  <c r="O2434" i="1"/>
  <c r="P2434" i="1" s="1"/>
  <c r="O2433" i="1"/>
  <c r="P2433" i="1" s="1"/>
  <c r="O2432" i="1"/>
  <c r="P2432" i="1" s="1"/>
  <c r="O2431" i="1"/>
  <c r="P2431" i="1" s="1"/>
  <c r="O2430" i="1"/>
  <c r="P2430" i="1" s="1"/>
  <c r="O2429" i="1"/>
  <c r="P2429" i="1" s="1"/>
  <c r="O2428" i="1"/>
  <c r="P2428" i="1" s="1"/>
  <c r="O2427" i="1"/>
  <c r="P2427" i="1" s="1"/>
  <c r="O2426" i="1"/>
  <c r="P2426" i="1" s="1"/>
  <c r="O2425" i="1"/>
  <c r="P2425" i="1" s="1"/>
  <c r="O2424" i="1"/>
  <c r="P2424" i="1" s="1"/>
  <c r="O2423" i="1"/>
  <c r="P2423" i="1" s="1"/>
  <c r="O2422" i="1"/>
  <c r="P2422" i="1" s="1"/>
  <c r="O2421" i="1"/>
  <c r="P2421" i="1" s="1"/>
  <c r="O2420" i="1"/>
  <c r="P2420" i="1" s="1"/>
  <c r="O2419" i="1"/>
  <c r="P2419" i="1" s="1"/>
  <c r="O2418" i="1"/>
  <c r="P2418" i="1" s="1"/>
  <c r="O2417" i="1"/>
  <c r="P2417" i="1" s="1"/>
  <c r="O2416" i="1"/>
  <c r="P2416" i="1" s="1"/>
  <c r="O2415" i="1"/>
  <c r="P2415" i="1" s="1"/>
  <c r="O2414" i="1"/>
  <c r="P2414" i="1" s="1"/>
  <c r="O2413" i="1"/>
  <c r="P2413" i="1" s="1"/>
  <c r="O2412" i="1"/>
  <c r="P2412" i="1" s="1"/>
  <c r="O2411" i="1"/>
  <c r="P2411" i="1" s="1"/>
  <c r="O2410" i="1"/>
  <c r="P2410" i="1" s="1"/>
  <c r="O2409" i="1"/>
  <c r="P2409" i="1" s="1"/>
  <c r="O2408" i="1"/>
  <c r="P2408" i="1" s="1"/>
  <c r="O2407" i="1"/>
  <c r="P2407" i="1" s="1"/>
  <c r="O2406" i="1"/>
  <c r="P2406" i="1" s="1"/>
  <c r="O2405" i="1"/>
  <c r="P2405" i="1" s="1"/>
  <c r="O2404" i="1"/>
  <c r="P2404" i="1" s="1"/>
  <c r="O2403" i="1"/>
  <c r="P2403" i="1" s="1"/>
  <c r="O2402" i="1"/>
  <c r="P2402" i="1" s="1"/>
  <c r="O2401" i="1"/>
  <c r="P2401" i="1" s="1"/>
  <c r="O2400" i="1"/>
  <c r="P2400" i="1" s="1"/>
  <c r="O2399" i="1"/>
  <c r="P2399" i="1" s="1"/>
  <c r="O2398" i="1"/>
  <c r="P2398" i="1" s="1"/>
  <c r="O2397" i="1"/>
  <c r="P2397" i="1" s="1"/>
  <c r="O2396" i="1"/>
  <c r="P2396" i="1" s="1"/>
  <c r="O2395" i="1"/>
  <c r="P2395" i="1" s="1"/>
  <c r="O2394" i="1"/>
  <c r="P2394" i="1" s="1"/>
  <c r="O2393" i="1"/>
  <c r="P2393" i="1" s="1"/>
  <c r="O2392" i="1"/>
  <c r="P2392" i="1" s="1"/>
  <c r="O2391" i="1"/>
  <c r="P2391" i="1" s="1"/>
  <c r="O2390" i="1"/>
  <c r="P2390" i="1" s="1"/>
  <c r="O2389" i="1"/>
  <c r="P2389" i="1" s="1"/>
  <c r="O2388" i="1"/>
  <c r="P2388" i="1" s="1"/>
  <c r="O2387" i="1"/>
  <c r="P2387" i="1" s="1"/>
  <c r="O2386" i="1"/>
  <c r="P2386" i="1" s="1"/>
  <c r="O2385" i="1"/>
  <c r="P2385" i="1" s="1"/>
  <c r="O2384" i="1"/>
  <c r="P2384" i="1" s="1"/>
  <c r="O2383" i="1"/>
  <c r="P2383" i="1" s="1"/>
  <c r="O2382" i="1"/>
  <c r="P2382" i="1" s="1"/>
  <c r="O2381" i="1"/>
  <c r="P2381" i="1" s="1"/>
  <c r="O2380" i="1"/>
  <c r="P2380" i="1" s="1"/>
  <c r="O2379" i="1"/>
  <c r="P2379" i="1" s="1"/>
  <c r="O2378" i="1"/>
  <c r="P2378" i="1" s="1"/>
  <c r="O2377" i="1"/>
  <c r="P2377" i="1" s="1"/>
  <c r="O2376" i="1"/>
  <c r="P2376" i="1" s="1"/>
  <c r="O2375" i="1"/>
  <c r="P2375" i="1" s="1"/>
  <c r="O2374" i="1"/>
  <c r="P2374" i="1" s="1"/>
  <c r="O2373" i="1"/>
  <c r="P2373" i="1" s="1"/>
  <c r="O2372" i="1"/>
  <c r="P2372" i="1" s="1"/>
  <c r="O2371" i="1"/>
  <c r="P2371" i="1" s="1"/>
  <c r="O2370" i="1"/>
  <c r="P2370" i="1" s="1"/>
  <c r="O2369" i="1"/>
  <c r="P2369" i="1" s="1"/>
  <c r="O2368" i="1"/>
  <c r="P2368" i="1" s="1"/>
  <c r="O2367" i="1"/>
  <c r="P2367" i="1" s="1"/>
  <c r="O2366" i="1"/>
  <c r="P2366" i="1" s="1"/>
  <c r="O2365" i="1"/>
  <c r="P2365" i="1" s="1"/>
  <c r="O2364" i="1"/>
  <c r="P2364" i="1" s="1"/>
  <c r="O2363" i="1"/>
  <c r="P2363" i="1" s="1"/>
  <c r="O2362" i="1"/>
  <c r="P2362" i="1" s="1"/>
  <c r="O2361" i="1"/>
  <c r="P2361" i="1" s="1"/>
  <c r="O2360" i="1"/>
  <c r="P2360" i="1" s="1"/>
  <c r="O2359" i="1"/>
  <c r="P2359" i="1" s="1"/>
  <c r="O2358" i="1"/>
  <c r="P2358" i="1" s="1"/>
  <c r="O2357" i="1"/>
  <c r="P2357" i="1" s="1"/>
  <c r="O2356" i="1"/>
  <c r="P2356" i="1" s="1"/>
  <c r="O2355" i="1"/>
  <c r="P2355" i="1" s="1"/>
  <c r="O2354" i="1"/>
  <c r="P2354" i="1" s="1"/>
  <c r="O2353" i="1"/>
  <c r="P2353" i="1" s="1"/>
  <c r="O2352" i="1"/>
  <c r="P2352" i="1" s="1"/>
  <c r="O2351" i="1"/>
  <c r="P2351" i="1" s="1"/>
  <c r="O2350" i="1"/>
  <c r="P2350" i="1" s="1"/>
  <c r="O2349" i="1"/>
  <c r="P2349" i="1" s="1"/>
  <c r="O2348" i="1"/>
  <c r="P2348" i="1" s="1"/>
  <c r="O2347" i="1"/>
  <c r="P2347" i="1" s="1"/>
  <c r="O2346" i="1"/>
  <c r="P2346" i="1" s="1"/>
  <c r="O2345" i="1"/>
  <c r="P2345" i="1" s="1"/>
  <c r="O2344" i="1"/>
  <c r="P2344" i="1" s="1"/>
  <c r="O2343" i="1"/>
  <c r="P2343" i="1" s="1"/>
  <c r="O2342" i="1"/>
  <c r="P2342" i="1" s="1"/>
  <c r="O2341" i="1"/>
  <c r="P2341" i="1" s="1"/>
  <c r="O2340" i="1"/>
  <c r="P2340" i="1" s="1"/>
  <c r="O2339" i="1"/>
  <c r="P2339" i="1" s="1"/>
  <c r="O2338" i="1"/>
  <c r="P2338" i="1" s="1"/>
  <c r="O2337" i="1"/>
  <c r="P2337" i="1" s="1"/>
  <c r="O2336" i="1"/>
  <c r="P2336" i="1" s="1"/>
  <c r="O2335" i="1"/>
  <c r="P2335" i="1" s="1"/>
  <c r="O2334" i="1"/>
  <c r="P2334" i="1" s="1"/>
  <c r="O2333" i="1"/>
  <c r="P2333" i="1" s="1"/>
  <c r="O2332" i="1"/>
  <c r="P2332" i="1" s="1"/>
  <c r="O2331" i="1"/>
  <c r="P2331" i="1" s="1"/>
  <c r="O2330" i="1"/>
  <c r="P2330" i="1" s="1"/>
  <c r="O2329" i="1"/>
  <c r="P2329" i="1" s="1"/>
  <c r="O2328" i="1"/>
  <c r="P2328" i="1" s="1"/>
  <c r="O2327" i="1"/>
  <c r="P2327" i="1" s="1"/>
  <c r="O2326" i="1"/>
  <c r="P2326" i="1" s="1"/>
  <c r="O2325" i="1"/>
  <c r="P2325" i="1" s="1"/>
  <c r="O2324" i="1"/>
  <c r="P2324" i="1" s="1"/>
  <c r="O2323" i="1"/>
  <c r="P2323" i="1" s="1"/>
  <c r="O2322" i="1"/>
  <c r="P2322" i="1" s="1"/>
  <c r="O2321" i="1"/>
  <c r="P2321" i="1" s="1"/>
  <c r="O2320" i="1"/>
  <c r="P2320" i="1" s="1"/>
  <c r="O2319" i="1"/>
  <c r="P2319" i="1" s="1"/>
  <c r="O2318" i="1"/>
  <c r="P2318" i="1" s="1"/>
  <c r="O2317" i="1"/>
  <c r="P2317" i="1" s="1"/>
  <c r="O2316" i="1"/>
  <c r="P2316" i="1" s="1"/>
  <c r="O2315" i="1"/>
  <c r="P2315" i="1" s="1"/>
  <c r="O2314" i="1"/>
  <c r="P2314" i="1" s="1"/>
  <c r="O2313" i="1"/>
  <c r="P2313" i="1" s="1"/>
  <c r="O2312" i="1"/>
  <c r="P2312" i="1" s="1"/>
  <c r="O2311" i="1"/>
  <c r="P2311" i="1" s="1"/>
  <c r="O2310" i="1"/>
  <c r="P2310" i="1" s="1"/>
  <c r="O2309" i="1"/>
  <c r="P2309" i="1" s="1"/>
  <c r="O2308" i="1"/>
  <c r="P2308" i="1" s="1"/>
  <c r="O2307" i="1"/>
  <c r="P2307" i="1" s="1"/>
  <c r="O2306" i="1"/>
  <c r="P2306" i="1" s="1"/>
  <c r="O2305" i="1"/>
  <c r="P2305" i="1" s="1"/>
  <c r="O2304" i="1"/>
  <c r="P2304" i="1" s="1"/>
  <c r="O2303" i="1"/>
  <c r="P2303" i="1" s="1"/>
  <c r="O2302" i="1"/>
  <c r="P2302" i="1" s="1"/>
  <c r="O2301" i="1"/>
  <c r="P2301" i="1" s="1"/>
  <c r="O2300" i="1"/>
  <c r="P2300" i="1" s="1"/>
  <c r="O2299" i="1"/>
  <c r="P2299" i="1" s="1"/>
  <c r="O2298" i="1"/>
  <c r="P2298" i="1" s="1"/>
  <c r="O2297" i="1"/>
  <c r="P2297" i="1" s="1"/>
  <c r="O2296" i="1"/>
  <c r="P2296" i="1" s="1"/>
  <c r="O2295" i="1"/>
  <c r="P2295" i="1" s="1"/>
  <c r="O2294" i="1"/>
  <c r="P2294" i="1" s="1"/>
  <c r="O2293" i="1"/>
  <c r="P2293" i="1" s="1"/>
  <c r="O2292" i="1"/>
  <c r="P2292" i="1" s="1"/>
  <c r="O2291" i="1"/>
  <c r="P2291" i="1" s="1"/>
  <c r="O2290" i="1"/>
  <c r="P2290" i="1" s="1"/>
  <c r="O2289" i="1"/>
  <c r="P2289" i="1" s="1"/>
  <c r="O2288" i="1"/>
  <c r="P2288" i="1" s="1"/>
  <c r="O2287" i="1"/>
  <c r="P2287" i="1" s="1"/>
  <c r="O2286" i="1"/>
  <c r="P2286" i="1" s="1"/>
  <c r="O2285" i="1"/>
  <c r="P2285" i="1" s="1"/>
  <c r="O2284" i="1"/>
  <c r="P2284" i="1" s="1"/>
  <c r="O2283" i="1"/>
  <c r="P2283" i="1" s="1"/>
  <c r="O2282" i="1"/>
  <c r="P2282" i="1" s="1"/>
  <c r="O2281" i="1"/>
  <c r="P2281" i="1" s="1"/>
  <c r="O2280" i="1"/>
  <c r="P2280" i="1" s="1"/>
  <c r="O2279" i="1"/>
  <c r="P2279" i="1" s="1"/>
  <c r="O2278" i="1"/>
  <c r="P2278" i="1" s="1"/>
  <c r="O2277" i="1"/>
  <c r="P2277" i="1" s="1"/>
  <c r="O2276" i="1"/>
  <c r="P2276" i="1" s="1"/>
  <c r="O2275" i="1"/>
  <c r="P2275" i="1" s="1"/>
  <c r="O2274" i="1"/>
  <c r="P2274" i="1" s="1"/>
  <c r="O2273" i="1"/>
  <c r="P2273" i="1" s="1"/>
  <c r="O2272" i="1"/>
  <c r="P2272" i="1" s="1"/>
  <c r="O2271" i="1"/>
  <c r="P2271" i="1" s="1"/>
  <c r="O2270" i="1"/>
  <c r="P2270" i="1" s="1"/>
  <c r="O2269" i="1"/>
  <c r="P2269" i="1" s="1"/>
  <c r="O2268" i="1"/>
  <c r="P2268" i="1" s="1"/>
  <c r="O2267" i="1"/>
  <c r="P2267" i="1" s="1"/>
  <c r="O2266" i="1"/>
  <c r="P2266" i="1" s="1"/>
  <c r="O2265" i="1"/>
  <c r="P2265" i="1" s="1"/>
  <c r="O2264" i="1"/>
  <c r="P2264" i="1" s="1"/>
  <c r="O2263" i="1"/>
  <c r="P2263" i="1" s="1"/>
  <c r="O2262" i="1"/>
  <c r="P2262" i="1" s="1"/>
  <c r="O2261" i="1"/>
  <c r="P2261" i="1" s="1"/>
  <c r="O2260" i="1"/>
  <c r="P2260" i="1" s="1"/>
  <c r="O2259" i="1"/>
  <c r="P2259" i="1" s="1"/>
  <c r="O2258" i="1"/>
  <c r="P2258" i="1" s="1"/>
  <c r="O2257" i="1"/>
  <c r="P2257" i="1" s="1"/>
  <c r="O2256" i="1"/>
  <c r="P2256" i="1" s="1"/>
  <c r="O2255" i="1"/>
  <c r="P2255" i="1" s="1"/>
  <c r="O2254" i="1"/>
  <c r="P2254" i="1" s="1"/>
  <c r="O2253" i="1"/>
  <c r="P2253" i="1" s="1"/>
  <c r="O2252" i="1"/>
  <c r="P2252" i="1" s="1"/>
  <c r="O2251" i="1"/>
  <c r="P2251" i="1" s="1"/>
  <c r="O2250" i="1"/>
  <c r="P2250" i="1" s="1"/>
  <c r="O2249" i="1"/>
  <c r="P2249" i="1" s="1"/>
  <c r="O2248" i="1"/>
  <c r="P2248" i="1" s="1"/>
  <c r="O2247" i="1"/>
  <c r="P2247" i="1" s="1"/>
  <c r="O2246" i="1"/>
  <c r="P2246" i="1" s="1"/>
  <c r="O2245" i="1"/>
  <c r="P2245" i="1" s="1"/>
  <c r="O2244" i="1"/>
  <c r="P2244" i="1" s="1"/>
  <c r="O2243" i="1"/>
  <c r="P2243" i="1" s="1"/>
  <c r="O2242" i="1"/>
  <c r="P2242" i="1" s="1"/>
  <c r="O2241" i="1"/>
  <c r="P2241" i="1" s="1"/>
  <c r="O2240" i="1"/>
  <c r="P2240" i="1" s="1"/>
  <c r="O2239" i="1"/>
  <c r="P2239" i="1" s="1"/>
  <c r="O2238" i="1"/>
  <c r="P2238" i="1" s="1"/>
  <c r="O2237" i="1"/>
  <c r="P2237" i="1" s="1"/>
  <c r="O2236" i="1"/>
  <c r="P2236" i="1" s="1"/>
  <c r="O2235" i="1"/>
  <c r="P2235" i="1" s="1"/>
  <c r="O2234" i="1"/>
  <c r="P2234" i="1" s="1"/>
  <c r="O2233" i="1"/>
  <c r="P2233" i="1" s="1"/>
  <c r="O2232" i="1"/>
  <c r="P2232" i="1" s="1"/>
  <c r="O2231" i="1"/>
  <c r="P2231" i="1" s="1"/>
  <c r="O2230" i="1"/>
  <c r="P2230" i="1" s="1"/>
  <c r="O2229" i="1"/>
  <c r="P2229" i="1" s="1"/>
  <c r="O2228" i="1"/>
  <c r="P2228" i="1" s="1"/>
  <c r="O2227" i="1"/>
  <c r="P2227" i="1" s="1"/>
  <c r="O2226" i="1"/>
  <c r="P2226" i="1" s="1"/>
  <c r="O2225" i="1"/>
  <c r="P2225" i="1" s="1"/>
  <c r="O2224" i="1"/>
  <c r="P2224" i="1" s="1"/>
  <c r="O2223" i="1"/>
  <c r="P2223" i="1" s="1"/>
  <c r="O2222" i="1"/>
  <c r="P2222" i="1" s="1"/>
  <c r="O2221" i="1"/>
  <c r="P2221" i="1" s="1"/>
  <c r="O2220" i="1"/>
  <c r="P2220" i="1" s="1"/>
  <c r="O2219" i="1"/>
  <c r="P2219" i="1" s="1"/>
  <c r="O2218" i="1"/>
  <c r="P2218" i="1" s="1"/>
  <c r="O2217" i="1"/>
  <c r="P2217" i="1" s="1"/>
  <c r="O2216" i="1"/>
  <c r="P2216" i="1" s="1"/>
  <c r="O2215" i="1"/>
  <c r="P2215" i="1" s="1"/>
  <c r="O2214" i="1"/>
  <c r="P2214" i="1" s="1"/>
  <c r="O2213" i="1"/>
  <c r="P2213" i="1" s="1"/>
  <c r="O2212" i="1"/>
  <c r="P2212" i="1" s="1"/>
  <c r="O2211" i="1"/>
  <c r="P2211" i="1" s="1"/>
  <c r="O2210" i="1"/>
  <c r="P2210" i="1" s="1"/>
  <c r="O2209" i="1"/>
  <c r="P2209" i="1" s="1"/>
  <c r="O2208" i="1"/>
  <c r="P2208" i="1" s="1"/>
  <c r="O2207" i="1"/>
  <c r="P2207" i="1" s="1"/>
  <c r="O2206" i="1"/>
  <c r="P2206" i="1" s="1"/>
  <c r="O2205" i="1"/>
  <c r="P2205" i="1" s="1"/>
  <c r="O2204" i="1"/>
  <c r="P2204" i="1" s="1"/>
  <c r="O2203" i="1"/>
  <c r="P2203" i="1" s="1"/>
  <c r="O2202" i="1"/>
  <c r="P2202" i="1" s="1"/>
  <c r="O2201" i="1"/>
  <c r="P2201" i="1" s="1"/>
  <c r="O2200" i="1"/>
  <c r="P2200" i="1" s="1"/>
  <c r="O2199" i="1"/>
  <c r="P2199" i="1" s="1"/>
  <c r="O2198" i="1"/>
  <c r="P2198" i="1" s="1"/>
  <c r="O2197" i="1"/>
  <c r="P2197" i="1" s="1"/>
  <c r="O2196" i="1"/>
  <c r="P2196" i="1" s="1"/>
  <c r="O2195" i="1"/>
  <c r="P2195" i="1" s="1"/>
  <c r="O2194" i="1"/>
  <c r="P2194" i="1" s="1"/>
  <c r="O2193" i="1"/>
  <c r="P2193" i="1" s="1"/>
  <c r="O2192" i="1"/>
  <c r="P2192" i="1" s="1"/>
  <c r="O2191" i="1"/>
  <c r="P2191" i="1" s="1"/>
  <c r="O2190" i="1"/>
  <c r="P2190" i="1" s="1"/>
  <c r="O2189" i="1"/>
  <c r="P2189" i="1" s="1"/>
  <c r="O2188" i="1"/>
  <c r="P2188" i="1" s="1"/>
  <c r="O2187" i="1"/>
  <c r="P2187" i="1" s="1"/>
  <c r="O2186" i="1"/>
  <c r="P2186" i="1" s="1"/>
  <c r="O2185" i="1"/>
  <c r="P2185" i="1" s="1"/>
  <c r="O2184" i="1"/>
  <c r="P2184" i="1" s="1"/>
  <c r="O2183" i="1"/>
  <c r="P2183" i="1" s="1"/>
  <c r="O2182" i="1"/>
  <c r="P2182" i="1" s="1"/>
  <c r="O2181" i="1"/>
  <c r="P2181" i="1" s="1"/>
  <c r="O2180" i="1"/>
  <c r="P2180" i="1" s="1"/>
  <c r="O2179" i="1"/>
  <c r="P2179" i="1" s="1"/>
  <c r="O2178" i="1"/>
  <c r="P2178" i="1" s="1"/>
  <c r="O2177" i="1"/>
  <c r="P2177" i="1" s="1"/>
  <c r="O2176" i="1"/>
  <c r="P2176" i="1" s="1"/>
  <c r="O2175" i="1"/>
  <c r="P2175" i="1" s="1"/>
  <c r="O2174" i="1"/>
  <c r="P2174" i="1" s="1"/>
  <c r="O2173" i="1"/>
  <c r="P2173" i="1" s="1"/>
  <c r="O2172" i="1"/>
  <c r="P2172" i="1" s="1"/>
  <c r="O2171" i="1"/>
  <c r="P2171" i="1" s="1"/>
  <c r="O2170" i="1"/>
  <c r="P2170" i="1" s="1"/>
  <c r="O2169" i="1"/>
  <c r="P2169" i="1" s="1"/>
  <c r="O2168" i="1"/>
  <c r="P2168" i="1" s="1"/>
  <c r="O2167" i="1"/>
  <c r="P2167" i="1" s="1"/>
  <c r="O2166" i="1"/>
  <c r="P2166" i="1" s="1"/>
  <c r="O2165" i="1"/>
  <c r="P2165" i="1" s="1"/>
  <c r="O2164" i="1"/>
  <c r="P2164" i="1" s="1"/>
  <c r="O2163" i="1"/>
  <c r="P2163" i="1" s="1"/>
  <c r="O2162" i="1"/>
  <c r="P2162" i="1" s="1"/>
  <c r="O2161" i="1"/>
  <c r="P2161" i="1" s="1"/>
  <c r="O2160" i="1"/>
  <c r="P2160" i="1" s="1"/>
  <c r="O2159" i="1"/>
  <c r="P2159" i="1" s="1"/>
  <c r="O2158" i="1"/>
  <c r="P2158" i="1" s="1"/>
  <c r="O2157" i="1"/>
  <c r="P2157" i="1" s="1"/>
  <c r="O2156" i="1"/>
  <c r="P2156" i="1" s="1"/>
  <c r="O2155" i="1"/>
  <c r="P2155" i="1" s="1"/>
  <c r="O2154" i="1"/>
  <c r="P2154" i="1" s="1"/>
  <c r="O2153" i="1"/>
  <c r="P2153" i="1" s="1"/>
  <c r="O2152" i="1"/>
  <c r="P2152" i="1" s="1"/>
  <c r="O2151" i="1"/>
  <c r="P2151" i="1" s="1"/>
  <c r="O2150" i="1"/>
  <c r="P2150" i="1" s="1"/>
  <c r="O2149" i="1"/>
  <c r="P2149" i="1" s="1"/>
  <c r="O2148" i="1"/>
  <c r="P2148" i="1" s="1"/>
  <c r="O2147" i="1"/>
  <c r="P2147" i="1" s="1"/>
  <c r="O2146" i="1"/>
  <c r="P2146" i="1" s="1"/>
  <c r="O2145" i="1"/>
  <c r="P2145" i="1" s="1"/>
  <c r="O2144" i="1"/>
  <c r="P2144" i="1" s="1"/>
  <c r="O2143" i="1"/>
  <c r="P2143" i="1" s="1"/>
  <c r="O2142" i="1"/>
  <c r="P2142" i="1" s="1"/>
  <c r="O2141" i="1"/>
  <c r="P2141" i="1" s="1"/>
  <c r="O2140" i="1"/>
  <c r="P2140" i="1" s="1"/>
  <c r="O2139" i="1"/>
  <c r="P2139" i="1" s="1"/>
  <c r="O2138" i="1"/>
  <c r="P2138" i="1" s="1"/>
  <c r="O2137" i="1"/>
  <c r="P2137" i="1" s="1"/>
  <c r="O2136" i="1"/>
  <c r="P2136" i="1" s="1"/>
  <c r="O2135" i="1"/>
  <c r="P2135" i="1" s="1"/>
  <c r="O2134" i="1"/>
  <c r="P2134" i="1" s="1"/>
  <c r="O2133" i="1"/>
  <c r="P2133" i="1" s="1"/>
  <c r="O2132" i="1"/>
  <c r="P2132" i="1" s="1"/>
  <c r="O2131" i="1"/>
  <c r="P2131" i="1" s="1"/>
  <c r="O2130" i="1"/>
  <c r="P2130" i="1" s="1"/>
  <c r="O2129" i="1"/>
  <c r="P2129" i="1" s="1"/>
  <c r="O2128" i="1"/>
  <c r="P2128" i="1" s="1"/>
  <c r="O2127" i="1"/>
  <c r="P2127" i="1" s="1"/>
  <c r="O2126" i="1"/>
  <c r="P2126" i="1" s="1"/>
  <c r="O2125" i="1"/>
  <c r="P2125" i="1" s="1"/>
  <c r="O2124" i="1"/>
  <c r="P2124" i="1" s="1"/>
  <c r="O2123" i="1"/>
  <c r="P2123" i="1" s="1"/>
  <c r="O2122" i="1"/>
  <c r="P2122" i="1" s="1"/>
  <c r="O2121" i="1"/>
  <c r="P2121" i="1" s="1"/>
  <c r="O2120" i="1"/>
  <c r="P2120" i="1" s="1"/>
  <c r="O2119" i="1"/>
  <c r="P2119" i="1" s="1"/>
  <c r="O2118" i="1"/>
  <c r="P2118" i="1" s="1"/>
  <c r="O2117" i="1"/>
  <c r="P2117" i="1" s="1"/>
  <c r="O2116" i="1"/>
  <c r="P2116" i="1" s="1"/>
  <c r="O2115" i="1"/>
  <c r="P2115" i="1" s="1"/>
  <c r="O2114" i="1"/>
  <c r="P2114" i="1" s="1"/>
  <c r="O2113" i="1"/>
  <c r="P2113" i="1" s="1"/>
  <c r="O2112" i="1"/>
  <c r="P2112" i="1" s="1"/>
  <c r="O2111" i="1"/>
  <c r="P2111" i="1" s="1"/>
  <c r="O2110" i="1"/>
  <c r="P2110" i="1" s="1"/>
  <c r="O2109" i="1"/>
  <c r="P2109" i="1" s="1"/>
  <c r="O2108" i="1"/>
  <c r="P2108" i="1" s="1"/>
  <c r="O2107" i="1"/>
  <c r="P2107" i="1" s="1"/>
  <c r="O2106" i="1"/>
  <c r="P2106" i="1" s="1"/>
  <c r="O2105" i="1"/>
  <c r="P2105" i="1" s="1"/>
  <c r="O2104" i="1"/>
  <c r="P2104" i="1" s="1"/>
  <c r="O2103" i="1"/>
  <c r="P2103" i="1" s="1"/>
  <c r="O2102" i="1"/>
  <c r="P2102" i="1" s="1"/>
  <c r="O2101" i="1"/>
  <c r="P2101" i="1" s="1"/>
  <c r="O2100" i="1"/>
  <c r="P2100" i="1" s="1"/>
  <c r="O2099" i="1"/>
  <c r="P2099" i="1" s="1"/>
  <c r="O2098" i="1"/>
  <c r="P2098" i="1" s="1"/>
  <c r="O2097" i="1"/>
  <c r="P2097" i="1" s="1"/>
  <c r="O2096" i="1"/>
  <c r="P2096" i="1" s="1"/>
  <c r="O2095" i="1"/>
  <c r="P2095" i="1" s="1"/>
  <c r="O2094" i="1"/>
  <c r="P2094" i="1" s="1"/>
  <c r="O2093" i="1"/>
  <c r="P2093" i="1" s="1"/>
  <c r="O2092" i="1"/>
  <c r="P2092" i="1" s="1"/>
  <c r="O2091" i="1"/>
  <c r="P2091" i="1" s="1"/>
  <c r="O2090" i="1"/>
  <c r="P2090" i="1" s="1"/>
  <c r="O2089" i="1"/>
  <c r="P2089" i="1" s="1"/>
  <c r="O2088" i="1"/>
  <c r="P2088" i="1" s="1"/>
  <c r="O2087" i="1"/>
  <c r="P2087" i="1" s="1"/>
  <c r="O2086" i="1"/>
  <c r="P2086" i="1" s="1"/>
  <c r="O2085" i="1"/>
  <c r="P2085" i="1" s="1"/>
  <c r="O2084" i="1"/>
  <c r="P2084" i="1" s="1"/>
  <c r="O2083" i="1"/>
  <c r="P2083" i="1" s="1"/>
  <c r="O2082" i="1"/>
  <c r="P2082" i="1" s="1"/>
  <c r="O2081" i="1"/>
  <c r="P2081" i="1" s="1"/>
  <c r="O2080" i="1"/>
  <c r="P2080" i="1" s="1"/>
  <c r="O2079" i="1"/>
  <c r="P2079" i="1" s="1"/>
  <c r="O2078" i="1"/>
  <c r="P2078" i="1" s="1"/>
  <c r="O2077" i="1"/>
  <c r="P2077" i="1" s="1"/>
  <c r="O2076" i="1"/>
  <c r="P2076" i="1" s="1"/>
  <c r="O2075" i="1"/>
  <c r="P2075" i="1" s="1"/>
  <c r="O2074" i="1"/>
  <c r="P2074" i="1" s="1"/>
  <c r="O2073" i="1"/>
  <c r="P2073" i="1" s="1"/>
  <c r="O2072" i="1"/>
  <c r="P2072" i="1" s="1"/>
  <c r="O2071" i="1"/>
  <c r="P2071" i="1" s="1"/>
  <c r="O2070" i="1"/>
  <c r="P2070" i="1" s="1"/>
  <c r="O2069" i="1"/>
  <c r="P2069" i="1" s="1"/>
  <c r="O2068" i="1"/>
  <c r="P2068" i="1" s="1"/>
  <c r="O2067" i="1"/>
  <c r="P2067" i="1" s="1"/>
  <c r="O2066" i="1"/>
  <c r="P2066" i="1" s="1"/>
  <c r="O2065" i="1"/>
  <c r="P2065" i="1" s="1"/>
  <c r="O2064" i="1"/>
  <c r="P2064" i="1" s="1"/>
  <c r="O2063" i="1"/>
  <c r="P2063" i="1" s="1"/>
  <c r="O2062" i="1"/>
  <c r="P2062" i="1" s="1"/>
  <c r="O1983" i="1"/>
  <c r="P1983" i="1" s="1"/>
  <c r="O1982" i="1"/>
  <c r="P1982" i="1" s="1"/>
  <c r="O1981" i="1"/>
  <c r="P1981" i="1" s="1"/>
  <c r="O1980" i="1"/>
  <c r="P1980" i="1" s="1"/>
  <c r="O1979" i="1"/>
  <c r="P1979" i="1" s="1"/>
  <c r="O1978" i="1"/>
  <c r="P1978" i="1" s="1"/>
  <c r="O1977" i="1"/>
  <c r="P1977" i="1" s="1"/>
  <c r="O1976" i="1"/>
  <c r="P1976" i="1" s="1"/>
  <c r="O1975" i="1"/>
  <c r="P1975" i="1" s="1"/>
  <c r="O1974" i="1"/>
  <c r="P1974" i="1" s="1"/>
  <c r="O1973" i="1"/>
  <c r="P1973" i="1" s="1"/>
  <c r="O1972" i="1"/>
  <c r="P1972" i="1" s="1"/>
  <c r="O1971" i="1"/>
  <c r="P1971" i="1" s="1"/>
  <c r="O1970" i="1"/>
  <c r="P1970" i="1" s="1"/>
  <c r="O1969" i="1"/>
  <c r="P1969" i="1" s="1"/>
  <c r="O1968" i="1"/>
  <c r="P1968" i="1" s="1"/>
  <c r="O1967" i="1"/>
  <c r="P1967" i="1" s="1"/>
  <c r="O1966" i="1"/>
  <c r="P1966" i="1" s="1"/>
  <c r="O1965" i="1"/>
  <c r="P1965" i="1" s="1"/>
  <c r="O1964" i="1"/>
  <c r="P1964" i="1" s="1"/>
  <c r="O1963" i="1"/>
  <c r="P1963" i="1" s="1"/>
  <c r="O1962" i="1"/>
  <c r="P1962" i="1" s="1"/>
  <c r="O1961" i="1"/>
  <c r="P1961" i="1" s="1"/>
  <c r="O1960" i="1"/>
  <c r="P1960" i="1" s="1"/>
  <c r="O1959" i="1"/>
  <c r="P1959" i="1" s="1"/>
  <c r="O1958" i="1"/>
  <c r="P1958" i="1" s="1"/>
  <c r="O1957" i="1"/>
  <c r="P1957" i="1" s="1"/>
  <c r="O1956" i="1"/>
  <c r="P1956" i="1" s="1"/>
  <c r="O1955" i="1"/>
  <c r="P1955" i="1" s="1"/>
  <c r="O1954" i="1"/>
  <c r="P1954" i="1" s="1"/>
  <c r="O1953" i="1"/>
  <c r="P1953" i="1" s="1"/>
  <c r="O1952" i="1"/>
  <c r="P1952" i="1" s="1"/>
  <c r="O1951" i="1"/>
  <c r="P1951" i="1" s="1"/>
  <c r="O1950" i="1"/>
  <c r="P1950" i="1" s="1"/>
  <c r="O1949" i="1"/>
  <c r="P1949" i="1" s="1"/>
  <c r="O1948" i="1"/>
  <c r="P1948" i="1" s="1"/>
  <c r="O1947" i="1"/>
  <c r="P1947" i="1" s="1"/>
  <c r="O1946" i="1"/>
  <c r="P1946" i="1" s="1"/>
  <c r="O1945" i="1"/>
  <c r="P1945" i="1" s="1"/>
  <c r="O1944" i="1"/>
  <c r="P1944" i="1" s="1"/>
  <c r="O1943" i="1"/>
  <c r="P1943" i="1" s="1"/>
  <c r="O1942" i="1"/>
  <c r="P1942" i="1" s="1"/>
  <c r="O1941" i="1"/>
  <c r="P1941" i="1" s="1"/>
  <c r="O1940" i="1"/>
  <c r="P1940" i="1" s="1"/>
  <c r="O1939" i="1"/>
  <c r="P1939" i="1" s="1"/>
  <c r="O1938" i="1"/>
  <c r="P1938" i="1" s="1"/>
  <c r="O1937" i="1"/>
  <c r="P1937" i="1" s="1"/>
  <c r="O1936" i="1"/>
  <c r="P1936" i="1" s="1"/>
  <c r="O1935" i="1"/>
  <c r="P1935" i="1" s="1"/>
  <c r="O1934" i="1"/>
  <c r="P1934" i="1" s="1"/>
  <c r="O1933" i="1"/>
  <c r="P1933" i="1" s="1"/>
  <c r="O1932" i="1"/>
  <c r="P1932" i="1" s="1"/>
  <c r="O1931" i="1"/>
  <c r="P1931" i="1" s="1"/>
  <c r="O1930" i="1"/>
  <c r="P1930" i="1" s="1"/>
  <c r="O1929" i="1"/>
  <c r="P1929" i="1" s="1"/>
  <c r="O1928" i="1"/>
  <c r="P1928" i="1" s="1"/>
  <c r="O1927" i="1"/>
  <c r="P1927" i="1" s="1"/>
  <c r="O1926" i="1"/>
  <c r="P1926" i="1" s="1"/>
  <c r="O1925" i="1"/>
  <c r="P1925" i="1" s="1"/>
  <c r="O1924" i="1"/>
  <c r="P1924" i="1" s="1"/>
  <c r="O1923" i="1"/>
  <c r="P1923" i="1" s="1"/>
  <c r="O1922" i="1"/>
  <c r="P1922" i="1" s="1"/>
  <c r="O1921" i="1"/>
  <c r="P1921" i="1" s="1"/>
  <c r="O1920" i="1"/>
  <c r="P1920" i="1" s="1"/>
  <c r="O1919" i="1"/>
  <c r="P1919" i="1" s="1"/>
  <c r="O1918" i="1"/>
  <c r="P1918" i="1" s="1"/>
  <c r="O1917" i="1"/>
  <c r="P1917" i="1" s="1"/>
  <c r="O1916" i="1"/>
  <c r="P1916" i="1" s="1"/>
  <c r="O1915" i="1"/>
  <c r="P1915" i="1" s="1"/>
  <c r="O1914" i="1"/>
  <c r="P1914" i="1" s="1"/>
  <c r="O1913" i="1"/>
  <c r="P1913" i="1" s="1"/>
  <c r="O1912" i="1"/>
  <c r="P1912" i="1" s="1"/>
  <c r="O1911" i="1"/>
  <c r="P1911" i="1" s="1"/>
  <c r="O1910" i="1"/>
  <c r="P1910" i="1" s="1"/>
  <c r="O1909" i="1"/>
  <c r="P1909" i="1" s="1"/>
  <c r="O1908" i="1"/>
  <c r="P1908" i="1" s="1"/>
  <c r="O1907" i="1"/>
  <c r="P1907" i="1" s="1"/>
  <c r="O1906" i="1"/>
  <c r="P1906" i="1" s="1"/>
  <c r="O1905" i="1"/>
  <c r="P1905" i="1" s="1"/>
  <c r="O1904" i="1"/>
  <c r="P1904" i="1" s="1"/>
  <c r="O1903" i="1"/>
  <c r="P1903" i="1" s="1"/>
  <c r="O1902" i="1"/>
  <c r="P1902" i="1" s="1"/>
  <c r="O1901" i="1"/>
  <c r="P1901" i="1" s="1"/>
  <c r="O1900" i="1"/>
  <c r="P1900" i="1" s="1"/>
  <c r="O1899" i="1"/>
  <c r="P1899" i="1" s="1"/>
  <c r="O1898" i="1"/>
  <c r="P1898" i="1" s="1"/>
  <c r="O1897" i="1"/>
  <c r="P1897" i="1" s="1"/>
  <c r="O1896" i="1"/>
  <c r="P1896" i="1" s="1"/>
  <c r="O1895" i="1"/>
  <c r="P1895" i="1" s="1"/>
  <c r="O1894" i="1"/>
  <c r="P1894" i="1" s="1"/>
  <c r="O1893" i="1"/>
  <c r="P1893" i="1" s="1"/>
  <c r="O1892" i="1"/>
  <c r="P1892" i="1" s="1"/>
  <c r="O1891" i="1"/>
  <c r="P1891" i="1" s="1"/>
  <c r="O1890" i="1"/>
  <c r="P1890" i="1" s="1"/>
  <c r="O1889" i="1"/>
  <c r="P1889" i="1" s="1"/>
  <c r="O1888" i="1"/>
  <c r="P1888" i="1" s="1"/>
  <c r="O1887" i="1"/>
  <c r="P1887" i="1" s="1"/>
  <c r="O1886" i="1"/>
  <c r="P1886" i="1" s="1"/>
  <c r="O1885" i="1"/>
  <c r="P1885" i="1" s="1"/>
  <c r="O1884" i="1"/>
  <c r="P1884" i="1" s="1"/>
  <c r="O1883" i="1"/>
  <c r="P1883" i="1" s="1"/>
  <c r="O1882" i="1"/>
  <c r="P1882" i="1" s="1"/>
  <c r="O1881" i="1"/>
  <c r="P1881" i="1" s="1"/>
  <c r="O1880" i="1"/>
  <c r="P1880" i="1" s="1"/>
  <c r="O1879" i="1"/>
  <c r="P1879" i="1" s="1"/>
  <c r="O1878" i="1"/>
  <c r="P1878" i="1" s="1"/>
  <c r="O1877" i="1"/>
  <c r="P1877" i="1" s="1"/>
  <c r="O1876" i="1"/>
  <c r="P1876" i="1" s="1"/>
  <c r="O1875" i="1"/>
  <c r="P1875" i="1" s="1"/>
  <c r="O1874" i="1"/>
  <c r="P1874" i="1" s="1"/>
  <c r="O1873" i="1"/>
  <c r="P1873" i="1" s="1"/>
  <c r="O1872" i="1"/>
  <c r="P1872" i="1" s="1"/>
  <c r="O1871" i="1"/>
  <c r="P1871" i="1" s="1"/>
  <c r="O1870" i="1"/>
  <c r="P1870" i="1" s="1"/>
  <c r="O1869" i="1"/>
  <c r="P1869" i="1" s="1"/>
  <c r="O1868" i="1"/>
  <c r="P1868" i="1" s="1"/>
  <c r="O1867" i="1"/>
  <c r="P1867" i="1" s="1"/>
  <c r="O1866" i="1"/>
  <c r="P1866" i="1" s="1"/>
  <c r="O1865" i="1"/>
  <c r="P1865" i="1" s="1"/>
  <c r="O1864" i="1"/>
  <c r="P1864" i="1" s="1"/>
  <c r="O1863" i="1"/>
  <c r="P1863" i="1" s="1"/>
  <c r="O1862" i="1"/>
  <c r="P1862" i="1" s="1"/>
  <c r="O1861" i="1"/>
  <c r="P1861" i="1" s="1"/>
  <c r="O1860" i="1"/>
  <c r="P1860" i="1" s="1"/>
  <c r="O1859" i="1"/>
  <c r="P1859" i="1" s="1"/>
  <c r="O1858" i="1"/>
  <c r="P1858" i="1" s="1"/>
  <c r="O1857" i="1"/>
  <c r="P1857" i="1" s="1"/>
  <c r="O1856" i="1"/>
  <c r="P1856" i="1" s="1"/>
  <c r="O1855" i="1"/>
  <c r="P1855" i="1" s="1"/>
  <c r="O1854" i="1"/>
  <c r="P1854" i="1" s="1"/>
  <c r="O1853" i="1"/>
  <c r="P1853" i="1" s="1"/>
  <c r="O1852" i="1"/>
  <c r="P1852" i="1" s="1"/>
  <c r="O1851" i="1"/>
  <c r="P1851" i="1" s="1"/>
  <c r="O1850" i="1"/>
  <c r="P1850" i="1" s="1"/>
  <c r="O1849" i="1"/>
  <c r="P1849" i="1" s="1"/>
  <c r="O1848" i="1"/>
  <c r="P1848" i="1" s="1"/>
  <c r="O1847" i="1"/>
  <c r="P1847" i="1" s="1"/>
  <c r="O1846" i="1"/>
  <c r="P1846" i="1" s="1"/>
  <c r="O1845" i="1"/>
  <c r="P1845" i="1" s="1"/>
  <c r="O1844" i="1"/>
  <c r="P1844" i="1" s="1"/>
  <c r="O1843" i="1"/>
  <c r="P1843" i="1" s="1"/>
  <c r="O1842" i="1"/>
  <c r="P1842" i="1" s="1"/>
  <c r="O1841" i="1"/>
  <c r="P1841" i="1" s="1"/>
  <c r="O1840" i="1"/>
  <c r="P1840" i="1" s="1"/>
  <c r="O1839" i="1"/>
  <c r="P1839" i="1" s="1"/>
  <c r="O1838" i="1"/>
  <c r="P1838" i="1" s="1"/>
  <c r="O1837" i="1"/>
  <c r="P1837" i="1" s="1"/>
  <c r="O1836" i="1"/>
  <c r="P1836" i="1" s="1"/>
  <c r="O1835" i="1"/>
  <c r="P1835" i="1" s="1"/>
  <c r="O1834" i="1"/>
  <c r="P1834" i="1" s="1"/>
  <c r="O1833" i="1"/>
  <c r="P1833" i="1" s="1"/>
  <c r="O1832" i="1"/>
  <c r="P1832" i="1" s="1"/>
  <c r="O1831" i="1"/>
  <c r="P1831" i="1" s="1"/>
  <c r="O1830" i="1"/>
  <c r="P1830" i="1" s="1"/>
  <c r="O1829" i="1"/>
  <c r="P1829" i="1" s="1"/>
  <c r="O1828" i="1"/>
  <c r="P1828" i="1" s="1"/>
  <c r="O1827" i="1"/>
  <c r="P1827" i="1" s="1"/>
  <c r="O1826" i="1"/>
  <c r="P1826" i="1" s="1"/>
  <c r="O1825" i="1"/>
  <c r="P1825" i="1" s="1"/>
  <c r="O1824" i="1"/>
  <c r="P1824" i="1" s="1"/>
  <c r="O1823" i="1"/>
  <c r="P1823" i="1" s="1"/>
  <c r="O1822" i="1"/>
  <c r="P1822" i="1" s="1"/>
  <c r="O1821" i="1"/>
  <c r="P1821" i="1" s="1"/>
  <c r="O1820" i="1"/>
  <c r="P1820" i="1" s="1"/>
  <c r="O1819" i="1"/>
  <c r="P1819" i="1" s="1"/>
  <c r="O1818" i="1"/>
  <c r="P1818" i="1" s="1"/>
  <c r="O1817" i="1"/>
  <c r="P1817" i="1" s="1"/>
  <c r="O1816" i="1"/>
  <c r="P1816" i="1" s="1"/>
  <c r="O1815" i="1"/>
  <c r="P1815" i="1" s="1"/>
  <c r="O1814" i="1"/>
  <c r="P1814" i="1" s="1"/>
  <c r="O1813" i="1"/>
  <c r="P1813" i="1" s="1"/>
  <c r="O1812" i="1"/>
  <c r="P1812" i="1" s="1"/>
  <c r="O1811" i="1"/>
  <c r="P1811" i="1" s="1"/>
  <c r="O1810" i="1"/>
  <c r="P1810" i="1" s="1"/>
  <c r="O1809" i="1"/>
  <c r="P1809" i="1" s="1"/>
  <c r="O1808" i="1"/>
  <c r="P1808" i="1" s="1"/>
  <c r="O1807" i="1"/>
  <c r="P1807" i="1" s="1"/>
  <c r="O1806" i="1"/>
  <c r="P1806" i="1" s="1"/>
  <c r="O1805" i="1"/>
  <c r="P1805" i="1" s="1"/>
  <c r="O1804" i="1"/>
  <c r="P1804" i="1" s="1"/>
  <c r="O1803" i="1"/>
  <c r="P1803" i="1" s="1"/>
  <c r="O1802" i="1"/>
  <c r="P1802" i="1" s="1"/>
  <c r="O1801" i="1"/>
  <c r="P1801" i="1" s="1"/>
  <c r="O1800" i="1"/>
  <c r="P1800" i="1" s="1"/>
  <c r="O1799" i="1"/>
  <c r="P1799" i="1" s="1"/>
  <c r="O1798" i="1"/>
  <c r="P1798" i="1" s="1"/>
  <c r="O1797" i="1"/>
  <c r="P1797" i="1" s="1"/>
  <c r="O1796" i="1"/>
  <c r="P1796" i="1" s="1"/>
  <c r="O1795" i="1"/>
  <c r="P1795" i="1" s="1"/>
  <c r="O1794" i="1"/>
  <c r="P1794" i="1" s="1"/>
  <c r="O1793" i="1"/>
  <c r="P1793" i="1" s="1"/>
  <c r="O1792" i="1"/>
  <c r="P1792" i="1" s="1"/>
  <c r="O1791" i="1"/>
  <c r="P1791" i="1" s="1"/>
  <c r="O1790" i="1"/>
  <c r="P1790" i="1" s="1"/>
  <c r="O1789" i="1"/>
  <c r="P1789" i="1" s="1"/>
  <c r="O1788" i="1"/>
  <c r="P1788" i="1" s="1"/>
  <c r="O1787" i="1"/>
  <c r="P1787" i="1" s="1"/>
  <c r="O1786" i="1"/>
  <c r="P1786" i="1" s="1"/>
  <c r="O1785" i="1"/>
  <c r="P1785" i="1" s="1"/>
  <c r="O1784" i="1"/>
  <c r="P1784" i="1" s="1"/>
  <c r="O1783" i="1"/>
  <c r="P1783" i="1" s="1"/>
  <c r="O1782" i="1"/>
  <c r="P1782" i="1" s="1"/>
  <c r="O1781" i="1"/>
  <c r="P1781" i="1" s="1"/>
  <c r="O1780" i="1"/>
  <c r="P1780" i="1" s="1"/>
  <c r="O1779" i="1"/>
  <c r="P1779" i="1" s="1"/>
  <c r="O1778" i="1"/>
  <c r="P1778" i="1" s="1"/>
  <c r="O1777" i="1"/>
  <c r="P1777" i="1" s="1"/>
  <c r="O1776" i="1"/>
  <c r="P1776" i="1" s="1"/>
  <c r="O1775" i="1"/>
  <c r="P1775" i="1" s="1"/>
  <c r="O1774" i="1"/>
  <c r="P1774" i="1" s="1"/>
  <c r="O1773" i="1"/>
  <c r="P1773" i="1" s="1"/>
  <c r="O1772" i="1"/>
  <c r="P1772" i="1" s="1"/>
  <c r="O1771" i="1"/>
  <c r="P1771" i="1" s="1"/>
  <c r="O1770" i="1"/>
  <c r="P1770" i="1" s="1"/>
  <c r="O1769" i="1"/>
  <c r="P1769" i="1" s="1"/>
  <c r="O1768" i="1"/>
  <c r="P1768" i="1" s="1"/>
  <c r="O1767" i="1"/>
  <c r="P1767" i="1" s="1"/>
  <c r="O1766" i="1"/>
  <c r="P1766" i="1" s="1"/>
  <c r="O1765" i="1"/>
  <c r="P1765" i="1" s="1"/>
  <c r="O1764" i="1"/>
  <c r="P1764" i="1" s="1"/>
  <c r="O1763" i="1"/>
  <c r="P1763" i="1" s="1"/>
  <c r="O1762" i="1"/>
  <c r="P1762" i="1" s="1"/>
  <c r="O1761" i="1"/>
  <c r="P1761" i="1" s="1"/>
  <c r="O1760" i="1"/>
  <c r="P1760" i="1" s="1"/>
  <c r="O1759" i="1"/>
  <c r="P1759" i="1" s="1"/>
  <c r="O1758" i="1"/>
  <c r="P1758" i="1" s="1"/>
  <c r="O1757" i="1"/>
  <c r="P1757" i="1" s="1"/>
  <c r="O1756" i="1"/>
  <c r="P1756" i="1" s="1"/>
  <c r="O1755" i="1"/>
  <c r="P1755" i="1" s="1"/>
  <c r="O1754" i="1"/>
  <c r="P1754" i="1" s="1"/>
  <c r="O1753" i="1"/>
  <c r="P1753" i="1" s="1"/>
  <c r="O1752" i="1"/>
  <c r="P1752" i="1" s="1"/>
  <c r="O1751" i="1"/>
  <c r="P1751" i="1" s="1"/>
  <c r="O1750" i="1"/>
  <c r="P1750" i="1" s="1"/>
  <c r="O1749" i="1"/>
  <c r="P1749" i="1" s="1"/>
  <c r="O1748" i="1"/>
  <c r="P1748" i="1" s="1"/>
  <c r="O1747" i="1"/>
  <c r="P1747" i="1" s="1"/>
  <c r="O1746" i="1"/>
  <c r="P1746" i="1" s="1"/>
  <c r="O1745" i="1"/>
  <c r="P1745" i="1" s="1"/>
  <c r="O1744" i="1"/>
  <c r="P1744" i="1" s="1"/>
  <c r="O1743" i="1"/>
  <c r="P1743" i="1" s="1"/>
  <c r="O1742" i="1"/>
  <c r="P1742" i="1" s="1"/>
  <c r="O1741" i="1"/>
  <c r="P1741" i="1" s="1"/>
  <c r="O1740" i="1"/>
  <c r="P1740" i="1" s="1"/>
  <c r="O1739" i="1"/>
  <c r="P1739" i="1" s="1"/>
  <c r="O1738" i="1"/>
  <c r="P1738" i="1" s="1"/>
  <c r="O1737" i="1"/>
  <c r="P1737" i="1" s="1"/>
  <c r="O1736" i="1"/>
  <c r="P1736" i="1" s="1"/>
  <c r="O1735" i="1"/>
  <c r="P1735" i="1" s="1"/>
  <c r="O1734" i="1"/>
  <c r="P1734" i="1" s="1"/>
  <c r="O1733" i="1"/>
  <c r="P1733" i="1" s="1"/>
  <c r="O1732" i="1"/>
  <c r="P1732" i="1" s="1"/>
  <c r="O1731" i="1"/>
  <c r="P1731" i="1" s="1"/>
  <c r="O1730" i="1"/>
  <c r="P1730" i="1" s="1"/>
  <c r="O1729" i="1"/>
  <c r="P1729" i="1" s="1"/>
  <c r="O1728" i="1"/>
  <c r="P1728" i="1" s="1"/>
  <c r="O1727" i="1"/>
  <c r="P1727" i="1" s="1"/>
  <c r="O1726" i="1"/>
  <c r="P1726" i="1" s="1"/>
  <c r="O1725" i="1"/>
  <c r="P1725" i="1" s="1"/>
  <c r="O1724" i="1"/>
  <c r="P1724" i="1" s="1"/>
  <c r="O1723" i="1"/>
  <c r="P1723" i="1" s="1"/>
  <c r="O1722" i="1"/>
  <c r="P1722" i="1" s="1"/>
  <c r="O1721" i="1"/>
  <c r="P1721" i="1" s="1"/>
  <c r="O1720" i="1"/>
  <c r="P1720" i="1" s="1"/>
  <c r="O1719" i="1"/>
  <c r="P1719" i="1" s="1"/>
  <c r="O1718" i="1"/>
  <c r="P1718" i="1" s="1"/>
  <c r="O1717" i="1"/>
  <c r="P1717" i="1" s="1"/>
  <c r="O1716" i="1"/>
  <c r="P1716" i="1" s="1"/>
  <c r="O1715" i="1"/>
  <c r="P1715" i="1" s="1"/>
  <c r="O1714" i="1"/>
  <c r="P1714" i="1" s="1"/>
  <c r="O1713" i="1"/>
  <c r="P1713" i="1" s="1"/>
  <c r="O1712" i="1"/>
  <c r="P1712" i="1" s="1"/>
  <c r="O1711" i="1"/>
  <c r="P1711" i="1" s="1"/>
  <c r="O1710" i="1"/>
  <c r="P1710" i="1" s="1"/>
  <c r="O1709" i="1"/>
  <c r="P1709" i="1" s="1"/>
  <c r="O1708" i="1"/>
  <c r="P1708" i="1" s="1"/>
  <c r="O1707" i="1"/>
  <c r="P1707" i="1" s="1"/>
  <c r="O1706" i="1"/>
  <c r="P1706" i="1" s="1"/>
  <c r="O1705" i="1"/>
  <c r="P1705" i="1" s="1"/>
  <c r="O1704" i="1"/>
  <c r="P1704" i="1" s="1"/>
  <c r="O1703" i="1"/>
  <c r="P1703" i="1" s="1"/>
  <c r="O1702" i="1"/>
  <c r="P1702" i="1" s="1"/>
  <c r="O1701" i="1"/>
  <c r="P1701" i="1" s="1"/>
  <c r="O1700" i="1"/>
  <c r="P1700" i="1" s="1"/>
  <c r="O1699" i="1"/>
  <c r="P1699" i="1" s="1"/>
  <c r="O1698" i="1"/>
  <c r="P1698" i="1" s="1"/>
  <c r="O1697" i="1"/>
  <c r="P1697" i="1" s="1"/>
  <c r="O1696" i="1"/>
  <c r="P1696" i="1" s="1"/>
  <c r="O1695" i="1"/>
  <c r="P1695" i="1" s="1"/>
  <c r="O1694" i="1"/>
  <c r="P1694" i="1" s="1"/>
  <c r="O1693" i="1"/>
  <c r="P1693" i="1" s="1"/>
  <c r="O1692" i="1"/>
  <c r="P1692" i="1" s="1"/>
  <c r="O1691" i="1"/>
  <c r="P1691" i="1" s="1"/>
  <c r="O1690" i="1"/>
  <c r="P1690" i="1" s="1"/>
  <c r="O1689" i="1"/>
  <c r="P1689" i="1" s="1"/>
  <c r="O1688" i="1"/>
  <c r="P1688" i="1" s="1"/>
  <c r="O1687" i="1"/>
  <c r="P1687" i="1" s="1"/>
  <c r="O1686" i="1"/>
  <c r="P1686" i="1" s="1"/>
  <c r="O1685" i="1"/>
  <c r="P1685" i="1" s="1"/>
  <c r="O1684" i="1"/>
  <c r="P1684" i="1" s="1"/>
  <c r="O1683" i="1"/>
  <c r="P1683" i="1" s="1"/>
  <c r="O1682" i="1"/>
  <c r="P1682" i="1" s="1"/>
  <c r="O1681" i="1"/>
  <c r="P1681" i="1" s="1"/>
  <c r="O1680" i="1"/>
  <c r="P1680" i="1" s="1"/>
  <c r="O1679" i="1"/>
  <c r="P1679" i="1" s="1"/>
  <c r="O1678" i="1"/>
  <c r="P1678" i="1" s="1"/>
  <c r="O1677" i="1"/>
  <c r="P1677" i="1" s="1"/>
  <c r="O1676" i="1"/>
  <c r="P1676" i="1" s="1"/>
  <c r="O1675" i="1"/>
  <c r="P1675" i="1" s="1"/>
  <c r="O1674" i="1"/>
  <c r="P1674" i="1" s="1"/>
  <c r="O1673" i="1"/>
  <c r="P1673" i="1" s="1"/>
  <c r="O1672" i="1"/>
  <c r="P1672" i="1" s="1"/>
  <c r="O1671" i="1"/>
  <c r="P1671" i="1" s="1"/>
  <c r="O1670" i="1"/>
  <c r="P1670" i="1" s="1"/>
  <c r="O1669" i="1"/>
  <c r="P1669" i="1" s="1"/>
  <c r="O1668" i="1"/>
  <c r="P1668" i="1" s="1"/>
  <c r="O1667" i="1"/>
  <c r="P1667" i="1" s="1"/>
  <c r="O1666" i="1"/>
  <c r="P1666" i="1" s="1"/>
  <c r="O1665" i="1"/>
  <c r="P1665" i="1" s="1"/>
  <c r="O1664" i="1"/>
  <c r="P1664" i="1" s="1"/>
  <c r="O1663" i="1"/>
  <c r="P1663" i="1" s="1"/>
  <c r="O1662" i="1"/>
  <c r="P1662" i="1" s="1"/>
  <c r="O1661" i="1"/>
  <c r="P1661" i="1" s="1"/>
  <c r="O1660" i="1"/>
  <c r="P1660" i="1" s="1"/>
  <c r="O1659" i="1"/>
  <c r="P1659" i="1" s="1"/>
  <c r="O1658" i="1"/>
  <c r="P1658" i="1" s="1"/>
  <c r="O1657" i="1"/>
  <c r="P1657" i="1" s="1"/>
  <c r="O1656" i="1"/>
  <c r="P1656" i="1" s="1"/>
  <c r="O1655" i="1"/>
  <c r="P1655" i="1" s="1"/>
  <c r="O1654" i="1"/>
  <c r="P1654" i="1" s="1"/>
  <c r="O1653" i="1"/>
  <c r="P1653" i="1" s="1"/>
  <c r="O1652" i="1"/>
  <c r="P1652" i="1" s="1"/>
  <c r="O1651" i="1"/>
  <c r="P1651" i="1" s="1"/>
  <c r="O1650" i="1"/>
  <c r="P1650" i="1" s="1"/>
  <c r="O1649" i="1"/>
  <c r="P1649" i="1" s="1"/>
  <c r="O1648" i="1"/>
  <c r="P1648" i="1" s="1"/>
  <c r="O1647" i="1"/>
  <c r="P1647" i="1" s="1"/>
  <c r="O1646" i="1"/>
  <c r="P1646" i="1" s="1"/>
  <c r="O1645" i="1"/>
  <c r="P1645" i="1" s="1"/>
  <c r="O1644" i="1"/>
  <c r="P1644" i="1" s="1"/>
  <c r="O1643" i="1"/>
  <c r="P1643" i="1" s="1"/>
  <c r="O1642" i="1"/>
  <c r="P1642" i="1" s="1"/>
  <c r="O1641" i="1"/>
  <c r="P1641" i="1" s="1"/>
  <c r="O1640" i="1"/>
  <c r="P1640" i="1" s="1"/>
  <c r="O1639" i="1"/>
  <c r="P1639" i="1" s="1"/>
  <c r="O1638" i="1"/>
  <c r="P1638" i="1" s="1"/>
  <c r="O1637" i="1"/>
  <c r="P1637" i="1" s="1"/>
  <c r="O1636" i="1"/>
  <c r="P1636" i="1" s="1"/>
  <c r="O1635" i="1"/>
  <c r="P1635" i="1" s="1"/>
  <c r="O1634" i="1"/>
  <c r="P1634" i="1" s="1"/>
  <c r="O1633" i="1"/>
  <c r="P1633" i="1" s="1"/>
  <c r="O1632" i="1"/>
  <c r="P1632" i="1" s="1"/>
  <c r="O1631" i="1"/>
  <c r="P1631" i="1" s="1"/>
  <c r="O1630" i="1"/>
  <c r="P1630" i="1" s="1"/>
  <c r="O1629" i="1"/>
  <c r="P1629" i="1" s="1"/>
  <c r="O1628" i="1"/>
  <c r="P1628" i="1" s="1"/>
  <c r="O1627" i="1"/>
  <c r="P1627" i="1" s="1"/>
  <c r="O1626" i="1"/>
  <c r="P1626" i="1" s="1"/>
  <c r="O1625" i="1"/>
  <c r="P1625" i="1" s="1"/>
  <c r="O1624" i="1"/>
  <c r="P1624" i="1" s="1"/>
  <c r="O1623" i="1"/>
  <c r="P1623" i="1" s="1"/>
  <c r="O1622" i="1"/>
  <c r="P1622" i="1" s="1"/>
  <c r="O1621" i="1"/>
  <c r="P1621" i="1" s="1"/>
  <c r="O1620" i="1"/>
  <c r="P1620" i="1" s="1"/>
  <c r="O1619" i="1"/>
  <c r="P1619" i="1" s="1"/>
  <c r="O1618" i="1"/>
  <c r="P1618" i="1" s="1"/>
  <c r="O1617" i="1"/>
  <c r="P1617" i="1" s="1"/>
  <c r="O1616" i="1"/>
  <c r="P1616" i="1" s="1"/>
  <c r="O1615" i="1"/>
  <c r="P1615" i="1" s="1"/>
  <c r="O1614" i="1"/>
  <c r="P1614" i="1" s="1"/>
  <c r="O1613" i="1"/>
  <c r="P1613" i="1" s="1"/>
  <c r="O1612" i="1"/>
  <c r="P1612" i="1" s="1"/>
  <c r="O1611" i="1"/>
  <c r="P1611" i="1" s="1"/>
  <c r="O1610" i="1"/>
  <c r="P1610" i="1" s="1"/>
  <c r="O1609" i="1"/>
  <c r="P1609" i="1" s="1"/>
  <c r="O1608" i="1"/>
  <c r="P1608" i="1" s="1"/>
  <c r="O1607" i="1"/>
  <c r="P1607" i="1" s="1"/>
  <c r="O1606" i="1"/>
  <c r="P1606" i="1" s="1"/>
  <c r="O1605" i="1"/>
  <c r="P1605" i="1" s="1"/>
  <c r="O1604" i="1"/>
  <c r="P1604" i="1" s="1"/>
  <c r="O1603" i="1"/>
  <c r="P1603" i="1" s="1"/>
  <c r="O1602" i="1"/>
  <c r="P1602" i="1" s="1"/>
  <c r="O1601" i="1"/>
  <c r="P1601" i="1" s="1"/>
  <c r="O1600" i="1"/>
  <c r="P1600" i="1" s="1"/>
  <c r="O1599" i="1"/>
  <c r="P1599" i="1" s="1"/>
  <c r="O1598" i="1"/>
  <c r="P1598" i="1" s="1"/>
  <c r="O1597" i="1"/>
  <c r="P1597" i="1" s="1"/>
  <c r="O1596" i="1"/>
  <c r="P1596" i="1" s="1"/>
  <c r="O1595" i="1"/>
  <c r="P1595" i="1" s="1"/>
  <c r="O1594" i="1"/>
  <c r="P1594" i="1" s="1"/>
  <c r="O1593" i="1"/>
  <c r="P1593" i="1" s="1"/>
  <c r="O1592" i="1"/>
  <c r="P1592" i="1" s="1"/>
  <c r="O1591" i="1"/>
  <c r="P1591" i="1" s="1"/>
  <c r="O1590" i="1"/>
  <c r="P1590" i="1" s="1"/>
  <c r="O1589" i="1"/>
  <c r="P1589" i="1" s="1"/>
  <c r="O1588" i="1"/>
  <c r="P1588" i="1" s="1"/>
  <c r="O1587" i="1"/>
  <c r="P1587" i="1" s="1"/>
  <c r="O1586" i="1"/>
  <c r="P1586" i="1" s="1"/>
  <c r="O1585" i="1"/>
  <c r="P1585" i="1" s="1"/>
  <c r="O1584" i="1"/>
  <c r="P1584" i="1" s="1"/>
  <c r="O1583" i="1"/>
  <c r="P1583" i="1" s="1"/>
  <c r="O1582" i="1"/>
  <c r="P1582" i="1" s="1"/>
  <c r="O1581" i="1"/>
  <c r="P1581" i="1" s="1"/>
  <c r="O1580" i="1"/>
  <c r="P1580" i="1" s="1"/>
  <c r="O1579" i="1"/>
  <c r="P1579" i="1" s="1"/>
  <c r="O1578" i="1"/>
  <c r="P1578" i="1" s="1"/>
  <c r="O1577" i="1"/>
  <c r="P1577" i="1" s="1"/>
  <c r="O1576" i="1"/>
  <c r="P1576" i="1" s="1"/>
  <c r="O1575" i="1"/>
  <c r="P1575" i="1" s="1"/>
  <c r="O1574" i="1"/>
  <c r="P1574" i="1" s="1"/>
  <c r="O1573" i="1"/>
  <c r="P1573" i="1" s="1"/>
  <c r="O1572" i="1"/>
  <c r="P1572" i="1" s="1"/>
  <c r="O1571" i="1"/>
  <c r="P1571" i="1" s="1"/>
  <c r="O1570" i="1"/>
  <c r="P1570" i="1" s="1"/>
  <c r="O1569" i="1"/>
  <c r="P1569" i="1" s="1"/>
  <c r="O1568" i="1"/>
  <c r="P1568" i="1" s="1"/>
  <c r="O1567" i="1"/>
  <c r="P1567" i="1" s="1"/>
  <c r="O1566" i="1"/>
  <c r="P1566" i="1" s="1"/>
  <c r="O1565" i="1"/>
  <c r="P1565" i="1" s="1"/>
  <c r="O1564" i="1"/>
  <c r="P1564" i="1" s="1"/>
  <c r="O1563" i="1"/>
  <c r="P1563" i="1" s="1"/>
  <c r="O1562" i="1"/>
  <c r="P1562" i="1" s="1"/>
  <c r="O1561" i="1"/>
  <c r="P1561" i="1" s="1"/>
  <c r="O1560" i="1"/>
  <c r="P1560" i="1" s="1"/>
  <c r="O1559" i="1"/>
  <c r="P1559" i="1" s="1"/>
  <c r="O1558" i="1"/>
  <c r="P1558" i="1" s="1"/>
  <c r="O1557" i="1"/>
  <c r="P1557" i="1" s="1"/>
  <c r="O1556" i="1"/>
  <c r="P1556" i="1" s="1"/>
  <c r="O1555" i="1"/>
  <c r="P1555" i="1" s="1"/>
  <c r="O1554" i="1"/>
  <c r="P1554" i="1" s="1"/>
  <c r="O1553" i="1"/>
  <c r="P1553" i="1" s="1"/>
  <c r="O1552" i="1"/>
  <c r="P1552" i="1" s="1"/>
  <c r="O1551" i="1"/>
  <c r="P1551" i="1" s="1"/>
  <c r="O1550" i="1"/>
  <c r="P1550" i="1" s="1"/>
  <c r="O1549" i="1"/>
  <c r="P1549" i="1" s="1"/>
  <c r="O1548" i="1"/>
  <c r="P1548" i="1" s="1"/>
  <c r="O1547" i="1"/>
  <c r="P1547" i="1" s="1"/>
  <c r="O1546" i="1"/>
  <c r="P1546" i="1" s="1"/>
  <c r="O1545" i="1"/>
  <c r="P1545" i="1" s="1"/>
  <c r="O1544" i="1"/>
  <c r="P1544" i="1" s="1"/>
  <c r="O1543" i="1"/>
  <c r="P1543" i="1" s="1"/>
  <c r="O1542" i="1"/>
  <c r="P1542" i="1" s="1"/>
  <c r="O1541" i="1"/>
  <c r="P1541" i="1" s="1"/>
  <c r="O1540" i="1"/>
  <c r="P1540" i="1" s="1"/>
  <c r="O1539" i="1"/>
  <c r="P1539" i="1" s="1"/>
  <c r="O1538" i="1"/>
  <c r="P1538" i="1" s="1"/>
  <c r="O1537" i="1"/>
  <c r="P1537" i="1" s="1"/>
  <c r="O1536" i="1"/>
  <c r="P1536" i="1" s="1"/>
  <c r="O1535" i="1"/>
  <c r="P1535" i="1" s="1"/>
  <c r="O1534" i="1"/>
  <c r="P1534" i="1" s="1"/>
  <c r="O1533" i="1"/>
  <c r="P1533" i="1" s="1"/>
  <c r="O1532" i="1"/>
  <c r="P1532" i="1" s="1"/>
  <c r="O1531" i="1"/>
  <c r="P1531" i="1" s="1"/>
  <c r="O1530" i="1"/>
  <c r="P1530" i="1" s="1"/>
  <c r="O1529" i="1"/>
  <c r="P1529" i="1" s="1"/>
  <c r="O1528" i="1"/>
  <c r="P1528" i="1" s="1"/>
  <c r="O1527" i="1"/>
  <c r="P1527" i="1" s="1"/>
  <c r="O1526" i="1"/>
  <c r="P1526" i="1" s="1"/>
  <c r="O1525" i="1"/>
  <c r="P1525" i="1" s="1"/>
  <c r="O1524" i="1"/>
  <c r="P1524" i="1" s="1"/>
  <c r="O1523" i="1"/>
  <c r="P1523" i="1" s="1"/>
  <c r="O1522" i="1"/>
  <c r="P1522" i="1" s="1"/>
  <c r="O1521" i="1"/>
  <c r="P1521" i="1" s="1"/>
  <c r="O1520" i="1"/>
  <c r="P1520" i="1" s="1"/>
  <c r="O1519" i="1"/>
  <c r="P1519" i="1" s="1"/>
  <c r="O1518" i="1"/>
  <c r="P1518" i="1" s="1"/>
  <c r="O1517" i="1"/>
  <c r="P1517" i="1" s="1"/>
  <c r="O1516" i="1"/>
  <c r="P1516" i="1" s="1"/>
  <c r="O1515" i="1"/>
  <c r="P1515" i="1" s="1"/>
  <c r="O1514" i="1"/>
  <c r="P1514" i="1" s="1"/>
  <c r="O1513" i="1"/>
  <c r="P1513" i="1" s="1"/>
  <c r="O1512" i="1"/>
  <c r="P1512" i="1" s="1"/>
  <c r="O1511" i="1"/>
  <c r="P1511" i="1" s="1"/>
  <c r="O1510" i="1"/>
  <c r="P1510" i="1" s="1"/>
  <c r="O1509" i="1"/>
  <c r="P1509" i="1" s="1"/>
  <c r="O1508" i="1"/>
  <c r="P1508" i="1" s="1"/>
  <c r="O1507" i="1"/>
  <c r="P1507" i="1" s="1"/>
  <c r="O1506" i="1"/>
  <c r="P1506" i="1" s="1"/>
  <c r="O1505" i="1"/>
  <c r="P1505" i="1" s="1"/>
  <c r="O1504" i="1"/>
  <c r="P1504" i="1" s="1"/>
  <c r="O1503" i="1"/>
  <c r="P1503" i="1" s="1"/>
  <c r="O1502" i="1"/>
  <c r="P1502" i="1" s="1"/>
  <c r="O1501" i="1"/>
  <c r="P1501" i="1" s="1"/>
  <c r="O1500" i="1"/>
  <c r="P1500" i="1" s="1"/>
  <c r="O1499" i="1"/>
  <c r="P1499" i="1" s="1"/>
  <c r="O1498" i="1"/>
  <c r="P1498" i="1" s="1"/>
  <c r="O1497" i="1"/>
  <c r="P1497" i="1" s="1"/>
  <c r="O1496" i="1"/>
  <c r="P1496" i="1" s="1"/>
  <c r="O1495" i="1"/>
  <c r="P1495" i="1" s="1"/>
  <c r="O1494" i="1"/>
  <c r="P1494" i="1" s="1"/>
  <c r="O1493" i="1"/>
  <c r="P1493" i="1" s="1"/>
  <c r="O1492" i="1"/>
  <c r="P1492" i="1" s="1"/>
  <c r="O1491" i="1"/>
  <c r="P1491" i="1" s="1"/>
  <c r="O1490" i="1"/>
  <c r="P1490" i="1" s="1"/>
  <c r="O1489" i="1"/>
  <c r="P1489" i="1" s="1"/>
  <c r="O1488" i="1"/>
  <c r="P1488" i="1" s="1"/>
  <c r="O1487" i="1"/>
  <c r="P1487" i="1" s="1"/>
  <c r="O1486" i="1"/>
  <c r="P1486" i="1" s="1"/>
  <c r="O1485" i="1"/>
  <c r="P1485" i="1" s="1"/>
  <c r="O1484" i="1"/>
  <c r="P1484" i="1" s="1"/>
  <c r="O1483" i="1"/>
  <c r="P1483" i="1" s="1"/>
  <c r="O1308" i="1"/>
  <c r="P1308" i="1" s="1"/>
  <c r="O1307" i="1"/>
  <c r="P1307" i="1" s="1"/>
  <c r="O1306" i="1"/>
  <c r="P1306" i="1" s="1"/>
  <c r="O1305" i="1"/>
  <c r="P1305" i="1" s="1"/>
  <c r="O1304" i="1"/>
  <c r="P1304" i="1" s="1"/>
  <c r="O1303" i="1"/>
  <c r="P1303" i="1" s="1"/>
  <c r="O1302" i="1"/>
  <c r="P1302" i="1" s="1"/>
  <c r="O1301" i="1"/>
  <c r="P1301" i="1" s="1"/>
  <c r="O1300" i="1"/>
  <c r="P1300" i="1" s="1"/>
  <c r="O1299" i="1"/>
  <c r="P1299" i="1" s="1"/>
  <c r="O1298" i="1"/>
  <c r="P1298" i="1" s="1"/>
  <c r="O1297" i="1"/>
  <c r="P1297" i="1" s="1"/>
  <c r="O1296" i="1"/>
  <c r="P1296" i="1" s="1"/>
  <c r="O1295" i="1"/>
  <c r="P1295" i="1" s="1"/>
  <c r="O1294" i="1"/>
  <c r="P1294" i="1" s="1"/>
  <c r="O1293" i="1"/>
  <c r="P1293" i="1" s="1"/>
  <c r="O1292" i="1"/>
  <c r="P1292" i="1" s="1"/>
  <c r="O1291" i="1"/>
  <c r="P1291" i="1" s="1"/>
  <c r="O1290" i="1"/>
  <c r="P1290" i="1" s="1"/>
  <c r="O1289" i="1"/>
  <c r="P1289" i="1" s="1"/>
  <c r="O1288" i="1"/>
  <c r="P1288" i="1" s="1"/>
  <c r="O1287" i="1"/>
  <c r="P1287" i="1" s="1"/>
  <c r="O1286" i="1"/>
  <c r="P1286" i="1" s="1"/>
  <c r="O1285" i="1"/>
  <c r="P1285" i="1" s="1"/>
  <c r="O1284" i="1"/>
  <c r="P1284" i="1" s="1"/>
  <c r="O1283" i="1"/>
  <c r="P1283" i="1" s="1"/>
  <c r="O1282" i="1"/>
  <c r="P1282" i="1" s="1"/>
  <c r="O1281" i="1"/>
  <c r="P1281" i="1" s="1"/>
  <c r="O1280" i="1"/>
  <c r="P1280" i="1" s="1"/>
  <c r="O1279" i="1"/>
  <c r="P1279" i="1" s="1"/>
  <c r="O1278" i="1"/>
  <c r="P1278" i="1" s="1"/>
  <c r="O1277" i="1"/>
  <c r="P1277" i="1" s="1"/>
  <c r="O1276" i="1"/>
  <c r="P1276" i="1" s="1"/>
  <c r="O1275" i="1"/>
  <c r="P1275" i="1" s="1"/>
  <c r="O1274" i="1"/>
  <c r="P1274" i="1" s="1"/>
  <c r="O1273" i="1"/>
  <c r="P1273" i="1" s="1"/>
  <c r="O1272" i="1"/>
  <c r="P1272" i="1" s="1"/>
  <c r="O1271" i="1"/>
  <c r="P1271" i="1" s="1"/>
  <c r="O1270" i="1"/>
  <c r="P1270" i="1" s="1"/>
  <c r="O1269" i="1"/>
  <c r="P1269" i="1" s="1"/>
  <c r="O1268" i="1"/>
  <c r="P1268" i="1" s="1"/>
  <c r="O1267" i="1"/>
  <c r="P1267" i="1" s="1"/>
  <c r="O1266" i="1"/>
  <c r="P1266" i="1" s="1"/>
  <c r="O1265" i="1"/>
  <c r="P1265" i="1" s="1"/>
  <c r="O1264" i="1"/>
  <c r="P1264" i="1" s="1"/>
  <c r="O1263" i="1"/>
  <c r="P1263" i="1" s="1"/>
  <c r="O1262" i="1"/>
  <c r="P1262" i="1" s="1"/>
  <c r="O1261" i="1"/>
  <c r="P1261" i="1" s="1"/>
  <c r="O1260" i="1"/>
  <c r="P1260" i="1" s="1"/>
  <c r="O1259" i="1"/>
  <c r="P1259" i="1" s="1"/>
  <c r="O1258" i="1"/>
  <c r="P1258" i="1" s="1"/>
  <c r="O1257" i="1"/>
  <c r="P1257" i="1" s="1"/>
  <c r="O1256" i="1"/>
  <c r="P1256" i="1" s="1"/>
  <c r="O1255" i="1"/>
  <c r="P1255" i="1" s="1"/>
  <c r="O1254" i="1"/>
  <c r="P1254" i="1" s="1"/>
  <c r="O1253" i="1"/>
  <c r="P1253" i="1" s="1"/>
  <c r="O1252" i="1"/>
  <c r="P1252" i="1" s="1"/>
  <c r="O1251" i="1"/>
  <c r="P1251" i="1" s="1"/>
  <c r="O1250" i="1"/>
  <c r="P1250" i="1" s="1"/>
  <c r="O1249" i="1"/>
  <c r="P1249" i="1" s="1"/>
  <c r="O1248" i="1"/>
  <c r="P1248" i="1" s="1"/>
  <c r="O1247" i="1"/>
  <c r="P1247" i="1" s="1"/>
  <c r="O1246" i="1"/>
  <c r="P1246" i="1" s="1"/>
  <c r="O1245" i="1"/>
  <c r="P1245" i="1" s="1"/>
  <c r="O1244" i="1"/>
  <c r="P1244" i="1" s="1"/>
  <c r="O1243" i="1"/>
  <c r="P1243" i="1" s="1"/>
  <c r="O1242" i="1"/>
  <c r="P1242" i="1" s="1"/>
  <c r="O1241" i="1"/>
  <c r="P1241" i="1" s="1"/>
  <c r="O1240" i="1"/>
  <c r="P1240" i="1" s="1"/>
  <c r="O1239" i="1"/>
  <c r="P1239" i="1" s="1"/>
  <c r="O1238" i="1"/>
  <c r="P1238" i="1" s="1"/>
  <c r="O1237" i="1"/>
  <c r="P1237" i="1" s="1"/>
  <c r="O1236" i="1"/>
  <c r="P1236" i="1" s="1"/>
  <c r="O1235" i="1"/>
  <c r="P1235" i="1" s="1"/>
  <c r="O1234" i="1"/>
  <c r="P1234" i="1" s="1"/>
  <c r="O1233" i="1"/>
  <c r="P1233" i="1" s="1"/>
  <c r="O1232" i="1"/>
  <c r="P1232" i="1" s="1"/>
  <c r="O1231" i="1"/>
  <c r="P1231" i="1" s="1"/>
  <c r="O1230" i="1"/>
  <c r="P1230" i="1" s="1"/>
  <c r="O1229" i="1"/>
  <c r="P1229" i="1" s="1"/>
  <c r="O1228" i="1"/>
  <c r="P1228" i="1" s="1"/>
  <c r="O1227" i="1"/>
  <c r="P1227" i="1" s="1"/>
  <c r="O1226" i="1"/>
  <c r="P1226" i="1" s="1"/>
  <c r="O1225" i="1"/>
  <c r="P1225" i="1" s="1"/>
  <c r="O1224" i="1"/>
  <c r="P1224" i="1" s="1"/>
  <c r="O1223" i="1"/>
  <c r="P1223" i="1" s="1"/>
  <c r="O1222" i="1"/>
  <c r="P1222" i="1" s="1"/>
  <c r="O1221" i="1"/>
  <c r="P1221" i="1" s="1"/>
  <c r="O1220" i="1"/>
  <c r="P1220" i="1" s="1"/>
  <c r="O1219" i="1"/>
  <c r="P1219" i="1" s="1"/>
  <c r="O1218" i="1"/>
  <c r="P1218" i="1" s="1"/>
  <c r="O1217" i="1"/>
  <c r="P1217" i="1" s="1"/>
  <c r="O1216" i="1"/>
  <c r="P1216" i="1" s="1"/>
  <c r="O1215" i="1"/>
  <c r="P1215" i="1" s="1"/>
  <c r="O1214" i="1"/>
  <c r="P1214" i="1" s="1"/>
  <c r="O1213" i="1"/>
  <c r="P1213" i="1" s="1"/>
  <c r="O1212" i="1"/>
  <c r="P1212" i="1" s="1"/>
  <c r="O1211" i="1"/>
  <c r="P1211" i="1" s="1"/>
  <c r="O1210" i="1"/>
  <c r="P1210" i="1" s="1"/>
  <c r="O1209" i="1"/>
  <c r="P1209" i="1" s="1"/>
  <c r="O1208" i="1"/>
  <c r="P1208" i="1" s="1"/>
  <c r="O1207" i="1"/>
  <c r="P1207" i="1" s="1"/>
  <c r="O1206" i="1"/>
  <c r="P1206" i="1" s="1"/>
  <c r="O1205" i="1"/>
  <c r="P1205" i="1" s="1"/>
  <c r="O1204" i="1"/>
  <c r="P1204" i="1" s="1"/>
  <c r="O1203" i="1"/>
  <c r="P1203" i="1" s="1"/>
  <c r="O1202" i="1"/>
  <c r="P1202" i="1" s="1"/>
  <c r="O1201" i="1"/>
  <c r="P1201" i="1" s="1"/>
  <c r="O1200" i="1"/>
  <c r="P1200" i="1" s="1"/>
  <c r="O1199" i="1"/>
  <c r="P1199" i="1" s="1"/>
  <c r="O1198" i="1"/>
  <c r="P1198" i="1" s="1"/>
  <c r="O1197" i="1"/>
  <c r="P1197" i="1" s="1"/>
  <c r="O1196" i="1"/>
  <c r="P1196" i="1" s="1"/>
  <c r="O1195" i="1"/>
  <c r="P1195" i="1" s="1"/>
  <c r="O1194" i="1"/>
  <c r="P1194" i="1" s="1"/>
  <c r="O1193" i="1"/>
  <c r="P1193" i="1" s="1"/>
  <c r="O1192" i="1"/>
  <c r="P1192" i="1" s="1"/>
  <c r="O1191" i="1"/>
  <c r="P1191" i="1" s="1"/>
  <c r="O1190" i="1"/>
  <c r="P1190" i="1" s="1"/>
  <c r="O1189" i="1"/>
  <c r="P1189" i="1" s="1"/>
  <c r="O1188" i="1"/>
  <c r="P1188" i="1" s="1"/>
  <c r="O1187" i="1"/>
  <c r="P1187" i="1" s="1"/>
  <c r="O1186" i="1"/>
  <c r="P1186" i="1" s="1"/>
  <c r="O1185" i="1"/>
  <c r="P1185" i="1" s="1"/>
  <c r="O1184" i="1"/>
  <c r="P1184" i="1" s="1"/>
  <c r="O1183" i="1"/>
  <c r="P1183" i="1" s="1"/>
  <c r="O1182" i="1"/>
  <c r="P1182" i="1" s="1"/>
  <c r="O1181" i="1"/>
  <c r="P1181" i="1" s="1"/>
  <c r="O1180" i="1"/>
  <c r="P1180" i="1" s="1"/>
  <c r="O1179" i="1"/>
  <c r="P1179" i="1" s="1"/>
  <c r="O1178" i="1"/>
  <c r="P1178" i="1" s="1"/>
  <c r="O1177" i="1"/>
  <c r="P1177" i="1" s="1"/>
  <c r="O1176" i="1"/>
  <c r="P1176" i="1" s="1"/>
  <c r="O1175" i="1"/>
  <c r="P1175" i="1" s="1"/>
  <c r="O1174" i="1"/>
  <c r="P1174" i="1" s="1"/>
  <c r="O1173" i="1"/>
  <c r="P1173" i="1" s="1"/>
  <c r="O1172" i="1"/>
  <c r="P1172" i="1" s="1"/>
  <c r="O1171" i="1"/>
  <c r="P1171" i="1" s="1"/>
  <c r="O1170" i="1"/>
  <c r="P1170" i="1" s="1"/>
  <c r="O1169" i="1"/>
  <c r="P1169" i="1" s="1"/>
  <c r="O1168" i="1"/>
  <c r="P1168" i="1" s="1"/>
  <c r="O1167" i="1"/>
  <c r="P1167" i="1" s="1"/>
  <c r="O1166" i="1"/>
  <c r="P1166" i="1" s="1"/>
  <c r="O1165" i="1"/>
  <c r="P1165" i="1" s="1"/>
  <c r="O1164" i="1"/>
  <c r="P1164" i="1" s="1"/>
  <c r="O1163" i="1"/>
  <c r="P1163" i="1" s="1"/>
  <c r="O1162" i="1"/>
  <c r="P1162" i="1" s="1"/>
  <c r="O1161" i="1"/>
  <c r="P1161" i="1" s="1"/>
  <c r="O1160" i="1"/>
  <c r="P1160" i="1" s="1"/>
  <c r="O1159" i="1"/>
  <c r="P1159" i="1" s="1"/>
  <c r="O1158" i="1"/>
  <c r="P1158" i="1" s="1"/>
  <c r="O1157" i="1"/>
  <c r="P1157" i="1" s="1"/>
  <c r="O1156" i="1"/>
  <c r="P1156" i="1" s="1"/>
  <c r="O1155" i="1"/>
  <c r="P1155" i="1" s="1"/>
  <c r="O1154" i="1"/>
  <c r="P1154" i="1" s="1"/>
  <c r="O1153" i="1"/>
  <c r="P1153" i="1" s="1"/>
  <c r="O1152" i="1"/>
  <c r="P1152" i="1" s="1"/>
  <c r="O1151" i="1"/>
  <c r="P1151" i="1" s="1"/>
  <c r="O1150" i="1"/>
  <c r="P1150" i="1" s="1"/>
  <c r="O1149" i="1"/>
  <c r="P1149" i="1" s="1"/>
  <c r="O1148" i="1"/>
  <c r="P1148" i="1" s="1"/>
  <c r="O1147" i="1"/>
  <c r="P1147" i="1" s="1"/>
  <c r="O1146" i="1"/>
  <c r="P1146" i="1" s="1"/>
  <c r="O1145" i="1"/>
  <c r="P1145" i="1" s="1"/>
  <c r="O1144" i="1"/>
  <c r="P1144" i="1" s="1"/>
  <c r="O1143" i="1"/>
  <c r="P1143" i="1" s="1"/>
  <c r="O1142" i="1"/>
  <c r="P1142" i="1" s="1"/>
  <c r="O1141" i="1"/>
  <c r="P1141" i="1" s="1"/>
  <c r="O1140" i="1"/>
  <c r="P1140" i="1" s="1"/>
  <c r="O1139" i="1"/>
  <c r="P1139" i="1" s="1"/>
  <c r="O1138" i="1"/>
  <c r="P1138" i="1" s="1"/>
  <c r="O1137" i="1"/>
  <c r="P1137" i="1" s="1"/>
  <c r="O1136" i="1"/>
  <c r="P1136" i="1" s="1"/>
  <c r="O1135" i="1"/>
  <c r="P1135" i="1" s="1"/>
  <c r="O1134" i="1"/>
  <c r="P1134" i="1" s="1"/>
  <c r="O1133" i="1"/>
  <c r="P1133" i="1" s="1"/>
  <c r="O1132" i="1"/>
  <c r="P1132" i="1" s="1"/>
  <c r="O1131" i="1"/>
  <c r="P1131" i="1" s="1"/>
  <c r="O1130" i="1"/>
  <c r="P1130" i="1" s="1"/>
  <c r="O1129" i="1"/>
  <c r="P1129" i="1" s="1"/>
  <c r="O1128" i="1"/>
  <c r="P1128" i="1" s="1"/>
  <c r="O1127" i="1"/>
  <c r="P1127" i="1" s="1"/>
  <c r="O1126" i="1"/>
  <c r="P1126" i="1" s="1"/>
  <c r="O1125" i="1"/>
  <c r="P1125" i="1" s="1"/>
  <c r="O1124" i="1"/>
  <c r="P1124" i="1" s="1"/>
  <c r="O1123" i="1"/>
  <c r="P1123" i="1" s="1"/>
  <c r="O1122" i="1"/>
  <c r="P1122" i="1" s="1"/>
  <c r="O1121" i="1"/>
  <c r="P1121" i="1" s="1"/>
  <c r="O1120" i="1"/>
  <c r="P1120" i="1" s="1"/>
  <c r="O1119" i="1"/>
  <c r="P1119" i="1" s="1"/>
  <c r="O1118" i="1"/>
  <c r="P1118" i="1" s="1"/>
  <c r="O1117" i="1"/>
  <c r="P1117" i="1" s="1"/>
  <c r="O1116" i="1"/>
  <c r="P1116" i="1" s="1"/>
  <c r="O1115" i="1"/>
  <c r="P1115" i="1" s="1"/>
  <c r="O1114" i="1"/>
  <c r="P1114" i="1" s="1"/>
  <c r="O1113" i="1"/>
  <c r="P1113" i="1" s="1"/>
  <c r="O1112" i="1"/>
  <c r="P1112" i="1" s="1"/>
  <c r="O1111" i="1"/>
  <c r="P1111" i="1" s="1"/>
  <c r="O1110" i="1"/>
  <c r="P1110" i="1" s="1"/>
  <c r="O1109" i="1"/>
  <c r="P1109" i="1" s="1"/>
  <c r="O1108" i="1"/>
  <c r="P1108" i="1" s="1"/>
  <c r="O1107" i="1"/>
  <c r="P1107" i="1" s="1"/>
  <c r="O1106" i="1"/>
  <c r="P1106" i="1" s="1"/>
  <c r="O1105" i="1"/>
  <c r="P1105" i="1" s="1"/>
  <c r="O1104" i="1"/>
  <c r="P1104" i="1" s="1"/>
  <c r="O1103" i="1"/>
  <c r="P1103" i="1" s="1"/>
  <c r="O1102" i="1"/>
  <c r="P1102" i="1" s="1"/>
  <c r="O1101" i="1"/>
  <c r="P1101" i="1" s="1"/>
  <c r="O1100" i="1"/>
  <c r="P1100" i="1" s="1"/>
  <c r="O1099" i="1"/>
  <c r="P1099" i="1" s="1"/>
  <c r="O1098" i="1"/>
  <c r="P1098" i="1" s="1"/>
  <c r="O1097" i="1"/>
  <c r="P1097" i="1" s="1"/>
  <c r="O1096" i="1"/>
  <c r="P1096" i="1" s="1"/>
  <c r="O1095" i="1"/>
  <c r="P1095" i="1" s="1"/>
  <c r="O1094" i="1"/>
  <c r="P1094" i="1" s="1"/>
  <c r="O1093" i="1"/>
  <c r="P1093" i="1" s="1"/>
  <c r="O1092" i="1"/>
  <c r="P1092" i="1" s="1"/>
  <c r="O1091" i="1"/>
  <c r="P1091" i="1" s="1"/>
  <c r="O1090" i="1"/>
  <c r="P1090" i="1" s="1"/>
  <c r="O1089" i="1"/>
  <c r="P1089" i="1" s="1"/>
  <c r="O1088" i="1"/>
  <c r="P1088" i="1" s="1"/>
  <c r="O1087" i="1"/>
  <c r="P1087" i="1" s="1"/>
  <c r="O1086" i="1"/>
  <c r="P1086" i="1" s="1"/>
  <c r="O1085" i="1"/>
  <c r="P1085" i="1" s="1"/>
  <c r="O1084" i="1"/>
  <c r="P1084" i="1" s="1"/>
  <c r="O1083" i="1"/>
  <c r="P1083" i="1" s="1"/>
  <c r="O1082" i="1"/>
  <c r="P1082" i="1" s="1"/>
  <c r="O1081" i="1"/>
  <c r="P1081" i="1" s="1"/>
  <c r="O1080" i="1"/>
  <c r="P1080" i="1" s="1"/>
  <c r="O1079" i="1"/>
  <c r="P1079" i="1" s="1"/>
  <c r="O1078" i="1"/>
  <c r="P1078" i="1" s="1"/>
  <c r="O1077" i="1"/>
  <c r="P1077" i="1" s="1"/>
  <c r="O1076" i="1"/>
  <c r="P1076" i="1" s="1"/>
  <c r="O1075" i="1"/>
  <c r="P1075" i="1" s="1"/>
  <c r="O1074" i="1"/>
  <c r="P1074" i="1" s="1"/>
  <c r="O1073" i="1"/>
  <c r="P1073" i="1" s="1"/>
  <c r="O1072" i="1"/>
  <c r="P1072" i="1" s="1"/>
  <c r="O1071" i="1"/>
  <c r="P1071" i="1" s="1"/>
  <c r="O1070" i="1"/>
  <c r="P1070" i="1" s="1"/>
  <c r="O1069" i="1"/>
  <c r="P1069" i="1" s="1"/>
  <c r="O1068" i="1"/>
  <c r="P1068" i="1" s="1"/>
  <c r="O1067" i="1"/>
  <c r="P1067" i="1" s="1"/>
  <c r="O1066" i="1"/>
  <c r="P1066" i="1" s="1"/>
  <c r="O1065" i="1"/>
  <c r="P1065" i="1" s="1"/>
  <c r="O1064" i="1"/>
  <c r="P1064" i="1" s="1"/>
  <c r="O1063" i="1"/>
  <c r="P1063" i="1" s="1"/>
  <c r="O1062" i="1"/>
  <c r="P1062" i="1" s="1"/>
  <c r="O1061" i="1"/>
  <c r="P1061" i="1" s="1"/>
  <c r="O1060" i="1"/>
  <c r="P1060" i="1" s="1"/>
  <c r="O1059" i="1"/>
  <c r="P1059" i="1" s="1"/>
  <c r="O1058" i="1"/>
  <c r="P1058" i="1" s="1"/>
  <c r="O1057" i="1"/>
  <c r="P1057" i="1" s="1"/>
  <c r="O1056" i="1"/>
  <c r="P1056" i="1" s="1"/>
  <c r="O1055" i="1"/>
  <c r="P1055" i="1" s="1"/>
  <c r="O1054" i="1"/>
  <c r="P1054" i="1" s="1"/>
  <c r="O1053" i="1"/>
  <c r="P1053" i="1" s="1"/>
  <c r="O1052" i="1"/>
  <c r="P1052" i="1" s="1"/>
  <c r="O1051" i="1"/>
  <c r="P1051" i="1" s="1"/>
  <c r="O1050" i="1"/>
  <c r="P1050" i="1" s="1"/>
  <c r="O1049" i="1"/>
  <c r="P1049" i="1" s="1"/>
  <c r="O1048" i="1"/>
  <c r="P1048" i="1" s="1"/>
  <c r="O1047" i="1"/>
  <c r="P1047" i="1" s="1"/>
  <c r="O1046" i="1"/>
  <c r="P1046" i="1" s="1"/>
  <c r="O1045" i="1"/>
  <c r="P1045" i="1" s="1"/>
  <c r="O1044" i="1"/>
  <c r="P1044" i="1" s="1"/>
  <c r="O1043" i="1"/>
  <c r="P1043" i="1" s="1"/>
  <c r="O1042" i="1"/>
  <c r="P1042" i="1" s="1"/>
  <c r="O1041" i="1"/>
  <c r="P1041" i="1" s="1"/>
  <c r="O1040" i="1"/>
  <c r="P1040" i="1" s="1"/>
  <c r="O1039" i="1"/>
  <c r="P1039" i="1" s="1"/>
  <c r="O1038" i="1"/>
  <c r="P1038" i="1" s="1"/>
  <c r="O1037" i="1"/>
  <c r="P1037" i="1" s="1"/>
  <c r="O1036" i="1"/>
  <c r="P1036" i="1" s="1"/>
  <c r="O1035" i="1"/>
  <c r="P1035" i="1" s="1"/>
  <c r="O1034" i="1"/>
  <c r="P1034" i="1" s="1"/>
  <c r="O1033" i="1"/>
  <c r="P1033" i="1" s="1"/>
  <c r="O1032" i="1"/>
  <c r="P1032" i="1" s="1"/>
  <c r="O1031" i="1"/>
  <c r="P1031" i="1" s="1"/>
  <c r="O1030" i="1"/>
  <c r="P1030" i="1" s="1"/>
  <c r="O1029" i="1"/>
  <c r="P1029" i="1" s="1"/>
  <c r="O1028" i="1"/>
  <c r="P1028" i="1" s="1"/>
  <c r="O1027" i="1"/>
  <c r="P1027" i="1" s="1"/>
  <c r="O1026" i="1"/>
  <c r="P1026" i="1" s="1"/>
  <c r="O1025" i="1"/>
  <c r="P1025" i="1" s="1"/>
  <c r="O1024" i="1"/>
  <c r="P1024" i="1" s="1"/>
  <c r="O1023" i="1"/>
  <c r="P1023" i="1" s="1"/>
  <c r="O1022" i="1"/>
  <c r="P1022" i="1" s="1"/>
  <c r="O1021" i="1"/>
  <c r="P1021" i="1" s="1"/>
  <c r="O1020" i="1"/>
  <c r="P1020" i="1" s="1"/>
  <c r="O1019" i="1"/>
  <c r="P1019" i="1" s="1"/>
  <c r="O1018" i="1"/>
  <c r="P1018" i="1" s="1"/>
  <c r="O1017" i="1"/>
  <c r="P1017" i="1" s="1"/>
  <c r="O1016" i="1"/>
  <c r="P1016" i="1" s="1"/>
  <c r="O1015" i="1"/>
  <c r="P1015" i="1" s="1"/>
  <c r="O1014" i="1"/>
  <c r="P1014" i="1" s="1"/>
  <c r="O1013" i="1"/>
  <c r="P1013" i="1" s="1"/>
  <c r="O1012" i="1"/>
  <c r="P1012" i="1" s="1"/>
  <c r="O1011" i="1"/>
  <c r="P1011" i="1" s="1"/>
  <c r="O1010" i="1"/>
  <c r="P1010" i="1" s="1"/>
  <c r="O1009" i="1"/>
  <c r="P1009" i="1" s="1"/>
  <c r="O1008" i="1"/>
  <c r="P1008" i="1" s="1"/>
  <c r="O1007" i="1"/>
  <c r="P1007" i="1" s="1"/>
  <c r="O1006" i="1"/>
  <c r="P1006" i="1" s="1"/>
  <c r="O1005" i="1"/>
  <c r="P1005" i="1" s="1"/>
  <c r="O1004" i="1"/>
  <c r="P1004" i="1" s="1"/>
  <c r="O1003" i="1"/>
  <c r="P1003" i="1" s="1"/>
  <c r="O1002" i="1"/>
  <c r="P1002" i="1" s="1"/>
  <c r="O1001" i="1"/>
  <c r="P1001" i="1" s="1"/>
  <c r="O1000" i="1"/>
  <c r="P1000" i="1" s="1"/>
  <c r="O999" i="1"/>
  <c r="P999" i="1" s="1"/>
  <c r="O998" i="1"/>
  <c r="P998" i="1" s="1"/>
  <c r="O997" i="1"/>
  <c r="P997" i="1" s="1"/>
  <c r="O996" i="1"/>
  <c r="P996" i="1" s="1"/>
  <c r="O995" i="1"/>
  <c r="P995" i="1" s="1"/>
  <c r="O994" i="1"/>
  <c r="P994" i="1" s="1"/>
  <c r="O993" i="1"/>
  <c r="P993" i="1" s="1"/>
  <c r="O992" i="1"/>
  <c r="P992" i="1" s="1"/>
  <c r="O991" i="1"/>
  <c r="P991" i="1" s="1"/>
  <c r="O990" i="1"/>
  <c r="P990" i="1" s="1"/>
  <c r="O989" i="1"/>
  <c r="P989" i="1" s="1"/>
  <c r="O988" i="1"/>
  <c r="P988" i="1" s="1"/>
  <c r="O987" i="1"/>
  <c r="P987" i="1" s="1"/>
  <c r="O986" i="1"/>
  <c r="P986" i="1" s="1"/>
  <c r="O985" i="1"/>
  <c r="P985" i="1" s="1"/>
  <c r="O984" i="1"/>
  <c r="P984" i="1" s="1"/>
  <c r="O983" i="1"/>
  <c r="P983" i="1" s="1"/>
  <c r="O982" i="1"/>
  <c r="P982" i="1" s="1"/>
  <c r="O981" i="1"/>
  <c r="P981" i="1" s="1"/>
  <c r="O980" i="1"/>
  <c r="P980" i="1" s="1"/>
  <c r="O979" i="1"/>
  <c r="P979" i="1" s="1"/>
  <c r="O978" i="1"/>
  <c r="P978" i="1" s="1"/>
  <c r="O977" i="1"/>
  <c r="P977" i="1" s="1"/>
  <c r="O976" i="1"/>
  <c r="P976" i="1" s="1"/>
  <c r="O975" i="1"/>
  <c r="P975" i="1" s="1"/>
  <c r="O974" i="1"/>
  <c r="P974" i="1" s="1"/>
  <c r="O973" i="1"/>
  <c r="P973" i="1" s="1"/>
  <c r="O972" i="1"/>
  <c r="P972" i="1" s="1"/>
  <c r="O971" i="1"/>
  <c r="P971" i="1" s="1"/>
  <c r="O970" i="1"/>
  <c r="P970" i="1" s="1"/>
  <c r="O969" i="1"/>
  <c r="P969" i="1" s="1"/>
  <c r="O968" i="1"/>
  <c r="P968" i="1" s="1"/>
  <c r="O967" i="1"/>
  <c r="P967" i="1" s="1"/>
  <c r="O966" i="1"/>
  <c r="P966" i="1" s="1"/>
  <c r="O965" i="1"/>
  <c r="P965" i="1" s="1"/>
  <c r="O964" i="1"/>
  <c r="P964" i="1" s="1"/>
  <c r="O963" i="1"/>
  <c r="P963" i="1" s="1"/>
  <c r="O962" i="1"/>
  <c r="P962" i="1" s="1"/>
  <c r="O961" i="1"/>
  <c r="P961" i="1" s="1"/>
  <c r="O960" i="1"/>
  <c r="P960" i="1" s="1"/>
  <c r="O959" i="1"/>
  <c r="P959" i="1" s="1"/>
  <c r="O958" i="1"/>
  <c r="P958" i="1" s="1"/>
  <c r="O957" i="1"/>
  <c r="P957" i="1" s="1"/>
  <c r="O956" i="1"/>
  <c r="P956" i="1" s="1"/>
  <c r="O955" i="1"/>
  <c r="P955" i="1" s="1"/>
  <c r="O954" i="1"/>
  <c r="P954" i="1" s="1"/>
  <c r="O953" i="1"/>
  <c r="P953" i="1" s="1"/>
  <c r="O952" i="1"/>
  <c r="P952" i="1" s="1"/>
  <c r="O951" i="1"/>
  <c r="P951" i="1" s="1"/>
  <c r="O950" i="1"/>
  <c r="P950" i="1" s="1"/>
  <c r="O949" i="1"/>
  <c r="P949" i="1" s="1"/>
  <c r="O948" i="1"/>
  <c r="P948" i="1" s="1"/>
  <c r="O947" i="1"/>
  <c r="P947" i="1" s="1"/>
  <c r="O946" i="1"/>
  <c r="P946" i="1" s="1"/>
  <c r="O945" i="1"/>
  <c r="P945" i="1" s="1"/>
  <c r="O944" i="1"/>
  <c r="P944" i="1" s="1"/>
  <c r="O943" i="1"/>
  <c r="P943" i="1" s="1"/>
  <c r="O942" i="1"/>
  <c r="P942" i="1" s="1"/>
  <c r="O941" i="1"/>
  <c r="P941" i="1" s="1"/>
  <c r="O940" i="1"/>
  <c r="P940" i="1" s="1"/>
  <c r="O939" i="1"/>
  <c r="P939" i="1" s="1"/>
  <c r="O938" i="1"/>
  <c r="P938" i="1" s="1"/>
  <c r="O937" i="1"/>
  <c r="P937" i="1" s="1"/>
  <c r="O936" i="1"/>
  <c r="P936" i="1" s="1"/>
  <c r="O935" i="1"/>
  <c r="P935" i="1" s="1"/>
  <c r="O934" i="1"/>
  <c r="P934" i="1" s="1"/>
  <c r="O933" i="1"/>
  <c r="P933" i="1" s="1"/>
  <c r="O932" i="1"/>
  <c r="P932" i="1" s="1"/>
  <c r="O931" i="1"/>
  <c r="P931" i="1" s="1"/>
  <c r="O930" i="1"/>
  <c r="P930" i="1" s="1"/>
  <c r="O929" i="1"/>
  <c r="P929" i="1" s="1"/>
  <c r="O928" i="1"/>
  <c r="P928" i="1" s="1"/>
  <c r="O927" i="1"/>
  <c r="P927" i="1" s="1"/>
  <c r="O926" i="1"/>
  <c r="P926" i="1" s="1"/>
  <c r="O925" i="1"/>
  <c r="P925" i="1" s="1"/>
  <c r="O924" i="1"/>
  <c r="P924" i="1" s="1"/>
  <c r="O923" i="1"/>
  <c r="P923" i="1" s="1"/>
  <c r="O922" i="1"/>
  <c r="P922" i="1" s="1"/>
  <c r="O921" i="1"/>
  <c r="P921" i="1" s="1"/>
  <c r="O920" i="1"/>
  <c r="P920" i="1" s="1"/>
  <c r="O919" i="1"/>
  <c r="P919" i="1" s="1"/>
  <c r="O918" i="1"/>
  <c r="P918" i="1" s="1"/>
  <c r="O917" i="1"/>
  <c r="P917" i="1" s="1"/>
  <c r="O916" i="1"/>
  <c r="P916" i="1" s="1"/>
  <c r="O915" i="1"/>
  <c r="P915" i="1" s="1"/>
  <c r="O914" i="1"/>
  <c r="P914" i="1" s="1"/>
  <c r="O913" i="1"/>
  <c r="P913" i="1" s="1"/>
  <c r="O912" i="1"/>
  <c r="P912" i="1" s="1"/>
  <c r="O911" i="1"/>
  <c r="P911" i="1" s="1"/>
  <c r="O910" i="1"/>
  <c r="P910" i="1" s="1"/>
  <c r="O909" i="1"/>
  <c r="P909" i="1" s="1"/>
  <c r="O908" i="1"/>
  <c r="P908" i="1" s="1"/>
  <c r="O907" i="1"/>
  <c r="P907" i="1" s="1"/>
  <c r="O906" i="1"/>
  <c r="P906" i="1" s="1"/>
  <c r="O905" i="1"/>
  <c r="P905" i="1" s="1"/>
  <c r="O904" i="1"/>
  <c r="P904" i="1" s="1"/>
  <c r="O903" i="1"/>
  <c r="P903" i="1" s="1"/>
  <c r="O902" i="1"/>
  <c r="P902" i="1" s="1"/>
  <c r="O901" i="1"/>
  <c r="P901" i="1" s="1"/>
  <c r="O900" i="1"/>
  <c r="P900" i="1" s="1"/>
  <c r="O899" i="1"/>
  <c r="P899" i="1" s="1"/>
  <c r="O898" i="1"/>
  <c r="P898" i="1" s="1"/>
  <c r="O897" i="1"/>
  <c r="P897" i="1" s="1"/>
  <c r="O896" i="1"/>
  <c r="P896" i="1" s="1"/>
  <c r="O895" i="1"/>
  <c r="P895" i="1" s="1"/>
  <c r="O894" i="1"/>
  <c r="P894" i="1" s="1"/>
  <c r="O893" i="1"/>
  <c r="P893" i="1" s="1"/>
  <c r="O892" i="1"/>
  <c r="P892" i="1" s="1"/>
  <c r="O891" i="1"/>
  <c r="P891" i="1" s="1"/>
  <c r="O890" i="1"/>
  <c r="P890" i="1" s="1"/>
  <c r="O889" i="1"/>
  <c r="P889" i="1" s="1"/>
  <c r="O888" i="1"/>
  <c r="P888" i="1" s="1"/>
  <c r="O887" i="1"/>
  <c r="P887" i="1" s="1"/>
  <c r="O886" i="1"/>
  <c r="P886" i="1" s="1"/>
  <c r="O885" i="1"/>
  <c r="P885" i="1" s="1"/>
  <c r="O884" i="1"/>
  <c r="P884" i="1" s="1"/>
  <c r="O883" i="1"/>
  <c r="P883" i="1" s="1"/>
  <c r="O882" i="1"/>
  <c r="P882" i="1" s="1"/>
  <c r="O881" i="1"/>
  <c r="P881" i="1" s="1"/>
  <c r="O880" i="1"/>
  <c r="P880" i="1" s="1"/>
  <c r="O879" i="1"/>
  <c r="P879" i="1" s="1"/>
  <c r="O878" i="1"/>
  <c r="P878" i="1" s="1"/>
  <c r="O877" i="1"/>
  <c r="P877" i="1" s="1"/>
  <c r="O876" i="1"/>
  <c r="P876" i="1" s="1"/>
  <c r="O875" i="1"/>
  <c r="P875" i="1" s="1"/>
  <c r="O874" i="1"/>
  <c r="P874" i="1" s="1"/>
  <c r="O873" i="1"/>
  <c r="P873" i="1" s="1"/>
  <c r="O872" i="1"/>
  <c r="P872" i="1" s="1"/>
  <c r="O871" i="1"/>
  <c r="P871" i="1" s="1"/>
  <c r="O870" i="1"/>
  <c r="P870" i="1" s="1"/>
  <c r="O869" i="1"/>
  <c r="P869" i="1" s="1"/>
  <c r="O868" i="1"/>
  <c r="P868" i="1" s="1"/>
  <c r="O867" i="1"/>
  <c r="P867" i="1" s="1"/>
  <c r="O866" i="1"/>
  <c r="P866" i="1" s="1"/>
  <c r="O865" i="1"/>
  <c r="P865" i="1" s="1"/>
  <c r="O864" i="1"/>
  <c r="P864" i="1" s="1"/>
  <c r="O863" i="1"/>
  <c r="P863" i="1" s="1"/>
  <c r="O862" i="1"/>
  <c r="P862" i="1" s="1"/>
  <c r="O861" i="1"/>
  <c r="P861" i="1" s="1"/>
  <c r="O860" i="1"/>
  <c r="P860" i="1" s="1"/>
  <c r="O859" i="1"/>
  <c r="P859" i="1" s="1"/>
  <c r="O858" i="1"/>
  <c r="P858" i="1" s="1"/>
  <c r="O857" i="1"/>
  <c r="P857" i="1" s="1"/>
  <c r="O856" i="1"/>
  <c r="P856" i="1" s="1"/>
  <c r="O855" i="1"/>
  <c r="P855" i="1" s="1"/>
  <c r="O854" i="1"/>
  <c r="P854" i="1" s="1"/>
  <c r="O853" i="1"/>
  <c r="P853" i="1" s="1"/>
  <c r="O852" i="1"/>
  <c r="P852" i="1" s="1"/>
  <c r="O851" i="1"/>
  <c r="P851" i="1" s="1"/>
  <c r="O850" i="1"/>
  <c r="P850" i="1" s="1"/>
  <c r="O849" i="1"/>
  <c r="P849" i="1" s="1"/>
  <c r="O848" i="1"/>
  <c r="P848" i="1" s="1"/>
  <c r="O847" i="1"/>
  <c r="P847" i="1" s="1"/>
  <c r="O846" i="1"/>
  <c r="P846" i="1" s="1"/>
  <c r="O845" i="1"/>
  <c r="P845" i="1" s="1"/>
  <c r="O844" i="1"/>
  <c r="P844" i="1" s="1"/>
  <c r="O843" i="1"/>
  <c r="P843" i="1" s="1"/>
  <c r="O842" i="1"/>
  <c r="P842" i="1" s="1"/>
  <c r="O841" i="1"/>
  <c r="P841" i="1" s="1"/>
  <c r="O840" i="1"/>
  <c r="P840" i="1" s="1"/>
  <c r="O839" i="1"/>
  <c r="P839" i="1" s="1"/>
  <c r="O838" i="1"/>
  <c r="P838" i="1" s="1"/>
  <c r="O837" i="1"/>
  <c r="P837" i="1" s="1"/>
  <c r="O836" i="1"/>
  <c r="P836" i="1" s="1"/>
  <c r="O835" i="1"/>
  <c r="P835" i="1" s="1"/>
  <c r="O834" i="1"/>
  <c r="P834" i="1" s="1"/>
  <c r="O833" i="1"/>
  <c r="P833" i="1" s="1"/>
  <c r="O832" i="1"/>
  <c r="P832" i="1" s="1"/>
  <c r="O831" i="1"/>
  <c r="P831" i="1" s="1"/>
  <c r="O830" i="1"/>
  <c r="P830" i="1" s="1"/>
  <c r="O829" i="1"/>
  <c r="P829" i="1" s="1"/>
  <c r="O828" i="1"/>
  <c r="P828" i="1" s="1"/>
  <c r="O827" i="1"/>
  <c r="P827" i="1" s="1"/>
  <c r="O826" i="1"/>
  <c r="P826" i="1" s="1"/>
  <c r="O825" i="1"/>
  <c r="P825" i="1" s="1"/>
  <c r="O824" i="1"/>
  <c r="P824" i="1" s="1"/>
  <c r="O823" i="1"/>
  <c r="P823" i="1" s="1"/>
  <c r="O822" i="1"/>
  <c r="P822" i="1" s="1"/>
  <c r="O821" i="1"/>
  <c r="P821" i="1" s="1"/>
  <c r="O820" i="1"/>
  <c r="P820" i="1" s="1"/>
  <c r="O819" i="1"/>
  <c r="P819" i="1" s="1"/>
  <c r="O818" i="1"/>
  <c r="P818" i="1" s="1"/>
  <c r="O817" i="1"/>
  <c r="P817" i="1" s="1"/>
  <c r="O816" i="1"/>
  <c r="P816" i="1" s="1"/>
  <c r="O815" i="1"/>
  <c r="P815" i="1" s="1"/>
  <c r="O814" i="1"/>
  <c r="P814" i="1" s="1"/>
  <c r="O813" i="1"/>
  <c r="P813" i="1" s="1"/>
  <c r="O812" i="1"/>
  <c r="P812" i="1" s="1"/>
  <c r="O811" i="1"/>
  <c r="P811" i="1" s="1"/>
  <c r="O810" i="1"/>
  <c r="P810" i="1" s="1"/>
  <c r="O809" i="1"/>
  <c r="P809" i="1" s="1"/>
  <c r="O808" i="1"/>
  <c r="P808" i="1" s="1"/>
  <c r="O807" i="1"/>
  <c r="P807" i="1" s="1"/>
  <c r="O806" i="1"/>
  <c r="P806" i="1" s="1"/>
  <c r="O805" i="1"/>
  <c r="P805" i="1" s="1"/>
  <c r="O804" i="1"/>
  <c r="P804" i="1" s="1"/>
  <c r="O803" i="1"/>
  <c r="P803" i="1" s="1"/>
  <c r="O802" i="1"/>
  <c r="P802" i="1" s="1"/>
  <c r="O801" i="1"/>
  <c r="P801" i="1" s="1"/>
  <c r="O800" i="1"/>
  <c r="P800" i="1" s="1"/>
  <c r="O799" i="1"/>
  <c r="P799" i="1" s="1"/>
  <c r="O798" i="1"/>
  <c r="P798" i="1" s="1"/>
  <c r="O797" i="1"/>
  <c r="P797" i="1" s="1"/>
  <c r="O796" i="1"/>
  <c r="P796" i="1" s="1"/>
  <c r="O795" i="1"/>
  <c r="P795" i="1" s="1"/>
  <c r="O794" i="1"/>
  <c r="P794" i="1" s="1"/>
  <c r="O793" i="1"/>
  <c r="P793" i="1" s="1"/>
  <c r="O792" i="1"/>
  <c r="P792" i="1" s="1"/>
  <c r="O791" i="1"/>
  <c r="P791" i="1" s="1"/>
  <c r="O790" i="1"/>
  <c r="P790" i="1" s="1"/>
  <c r="O789" i="1"/>
  <c r="P789" i="1" s="1"/>
  <c r="O788" i="1"/>
  <c r="P788" i="1" s="1"/>
  <c r="O787" i="1"/>
  <c r="P787" i="1" s="1"/>
  <c r="O786" i="1"/>
  <c r="P786" i="1" s="1"/>
  <c r="O785" i="1"/>
  <c r="P785" i="1" s="1"/>
  <c r="O784" i="1"/>
  <c r="P784" i="1" s="1"/>
  <c r="O783" i="1"/>
  <c r="P783" i="1" s="1"/>
  <c r="O782" i="1"/>
  <c r="P782" i="1" s="1"/>
  <c r="O781" i="1"/>
  <c r="P781" i="1" s="1"/>
  <c r="O780" i="1"/>
  <c r="P780" i="1" s="1"/>
  <c r="O779" i="1"/>
  <c r="P779" i="1" s="1"/>
  <c r="O778" i="1"/>
  <c r="P778" i="1" s="1"/>
  <c r="O777" i="1"/>
  <c r="P777" i="1" s="1"/>
  <c r="O776" i="1"/>
  <c r="P776" i="1" s="1"/>
  <c r="O775" i="1"/>
  <c r="P775" i="1" s="1"/>
  <c r="O774" i="1"/>
  <c r="P774" i="1" s="1"/>
  <c r="O773" i="1"/>
  <c r="P773" i="1" s="1"/>
  <c r="O772" i="1"/>
  <c r="P772" i="1" s="1"/>
  <c r="O771" i="1"/>
  <c r="P771" i="1" s="1"/>
  <c r="O770" i="1"/>
  <c r="P770" i="1" s="1"/>
  <c r="O769" i="1"/>
  <c r="P769" i="1" s="1"/>
  <c r="O768" i="1"/>
  <c r="P768" i="1" s="1"/>
  <c r="O767" i="1"/>
  <c r="P767" i="1" s="1"/>
  <c r="O766" i="1"/>
  <c r="P766" i="1" s="1"/>
  <c r="O765" i="1"/>
  <c r="P765" i="1" s="1"/>
  <c r="O764" i="1"/>
  <c r="P764" i="1" s="1"/>
  <c r="O763" i="1"/>
  <c r="P763" i="1" s="1"/>
  <c r="O762" i="1"/>
  <c r="P762" i="1" s="1"/>
  <c r="O761" i="1"/>
  <c r="P761" i="1" s="1"/>
  <c r="O760" i="1"/>
  <c r="P760" i="1" s="1"/>
  <c r="O759" i="1"/>
  <c r="P759" i="1" s="1"/>
  <c r="O758" i="1"/>
  <c r="P758" i="1" s="1"/>
  <c r="O757" i="1"/>
  <c r="P757" i="1" s="1"/>
  <c r="O756" i="1"/>
  <c r="P756" i="1" s="1"/>
  <c r="O755" i="1"/>
  <c r="P755" i="1" s="1"/>
  <c r="O754" i="1"/>
  <c r="P754" i="1" s="1"/>
  <c r="O753" i="1"/>
  <c r="P753" i="1" s="1"/>
  <c r="O752" i="1"/>
  <c r="P752" i="1" s="1"/>
  <c r="O751" i="1"/>
  <c r="P751" i="1" s="1"/>
  <c r="O750" i="1"/>
  <c r="P750" i="1" s="1"/>
  <c r="O749" i="1"/>
  <c r="P749" i="1" s="1"/>
  <c r="O748" i="1"/>
  <c r="P748" i="1" s="1"/>
  <c r="O747" i="1"/>
  <c r="P747" i="1" s="1"/>
  <c r="O746" i="1"/>
  <c r="P746" i="1" s="1"/>
  <c r="O745" i="1"/>
  <c r="P745" i="1" s="1"/>
  <c r="O744" i="1"/>
  <c r="P744" i="1" s="1"/>
  <c r="O743" i="1"/>
  <c r="P743" i="1" s="1"/>
  <c r="O742" i="1"/>
  <c r="P742" i="1" s="1"/>
  <c r="O741" i="1"/>
  <c r="P741" i="1" s="1"/>
  <c r="O740" i="1"/>
  <c r="P740" i="1" s="1"/>
  <c r="O739" i="1"/>
  <c r="P739" i="1" s="1"/>
  <c r="O738" i="1"/>
  <c r="P738" i="1" s="1"/>
  <c r="O737" i="1"/>
  <c r="P737" i="1" s="1"/>
  <c r="O736" i="1"/>
  <c r="P736" i="1" s="1"/>
  <c r="O735" i="1"/>
  <c r="P735" i="1" s="1"/>
  <c r="O734" i="1"/>
  <c r="P734" i="1" s="1"/>
  <c r="O733" i="1"/>
  <c r="P733" i="1" s="1"/>
  <c r="O732" i="1"/>
  <c r="P732" i="1" s="1"/>
  <c r="O731" i="1"/>
  <c r="P731" i="1" s="1"/>
  <c r="O730" i="1"/>
  <c r="P730" i="1" s="1"/>
  <c r="O729" i="1"/>
  <c r="P729" i="1" s="1"/>
  <c r="O728" i="1"/>
  <c r="P728" i="1" s="1"/>
  <c r="O727" i="1"/>
  <c r="P727" i="1" s="1"/>
  <c r="O726" i="1"/>
  <c r="P726" i="1" s="1"/>
  <c r="O725" i="1"/>
  <c r="P725" i="1" s="1"/>
  <c r="O724" i="1"/>
  <c r="P724" i="1" s="1"/>
  <c r="O723" i="1"/>
  <c r="P723" i="1" s="1"/>
  <c r="O722" i="1"/>
  <c r="P722" i="1" s="1"/>
  <c r="O721" i="1"/>
  <c r="P721" i="1" s="1"/>
  <c r="O720" i="1"/>
  <c r="P720" i="1" s="1"/>
  <c r="O719" i="1"/>
  <c r="P719" i="1" s="1"/>
  <c r="O718" i="1"/>
  <c r="P718" i="1" s="1"/>
  <c r="O717" i="1"/>
  <c r="P717" i="1" s="1"/>
  <c r="O716" i="1"/>
  <c r="P716" i="1" s="1"/>
  <c r="O715" i="1"/>
  <c r="P715" i="1" s="1"/>
  <c r="O714" i="1"/>
  <c r="P714" i="1" s="1"/>
  <c r="O713" i="1"/>
  <c r="P713" i="1" s="1"/>
  <c r="O712" i="1"/>
  <c r="P712" i="1" s="1"/>
  <c r="O711" i="1"/>
  <c r="P711" i="1" s="1"/>
  <c r="O710" i="1"/>
  <c r="P710" i="1" s="1"/>
  <c r="O709" i="1"/>
  <c r="P709" i="1" s="1"/>
  <c r="O708" i="1"/>
  <c r="P708" i="1" s="1"/>
  <c r="O707" i="1"/>
  <c r="P707" i="1" s="1"/>
  <c r="O706" i="1"/>
  <c r="P706" i="1" s="1"/>
  <c r="O705" i="1"/>
  <c r="P705" i="1" s="1"/>
  <c r="O704" i="1"/>
  <c r="P704" i="1" s="1"/>
  <c r="O703" i="1"/>
  <c r="P703" i="1" s="1"/>
  <c r="O702" i="1"/>
  <c r="P702" i="1" s="1"/>
  <c r="O701" i="1"/>
  <c r="P701" i="1" s="1"/>
  <c r="O700" i="1"/>
  <c r="P700" i="1" s="1"/>
  <c r="O699" i="1"/>
  <c r="P699" i="1" s="1"/>
  <c r="O698" i="1"/>
  <c r="P698" i="1" s="1"/>
  <c r="O697" i="1"/>
  <c r="P697" i="1" s="1"/>
  <c r="O696" i="1"/>
  <c r="P696" i="1" s="1"/>
  <c r="O695" i="1"/>
  <c r="P695" i="1" s="1"/>
  <c r="O694" i="1"/>
  <c r="P694" i="1" s="1"/>
  <c r="O693" i="1"/>
  <c r="P693" i="1" s="1"/>
  <c r="O692" i="1"/>
  <c r="P692" i="1" s="1"/>
  <c r="O691" i="1"/>
  <c r="P691" i="1" s="1"/>
  <c r="O690" i="1"/>
  <c r="P690" i="1" s="1"/>
  <c r="O689" i="1"/>
  <c r="P689" i="1" s="1"/>
  <c r="O688" i="1"/>
  <c r="P688" i="1" s="1"/>
  <c r="O687" i="1"/>
  <c r="P687" i="1" s="1"/>
  <c r="O686" i="1"/>
  <c r="P686" i="1" s="1"/>
  <c r="O685" i="1"/>
  <c r="P685" i="1" s="1"/>
  <c r="O684" i="1"/>
  <c r="P684" i="1" s="1"/>
  <c r="O683" i="1"/>
  <c r="P683" i="1" s="1"/>
  <c r="O682" i="1"/>
  <c r="P682" i="1" s="1"/>
  <c r="O681" i="1"/>
  <c r="P681" i="1" s="1"/>
  <c r="O680" i="1"/>
  <c r="P680" i="1" s="1"/>
  <c r="O679" i="1"/>
  <c r="P679" i="1" s="1"/>
  <c r="O678" i="1"/>
  <c r="P678" i="1" s="1"/>
  <c r="O677" i="1"/>
  <c r="P677" i="1" s="1"/>
  <c r="O676" i="1"/>
  <c r="P676" i="1" s="1"/>
  <c r="O675" i="1"/>
  <c r="P675" i="1" s="1"/>
  <c r="O674" i="1"/>
  <c r="P674" i="1" s="1"/>
  <c r="O673" i="1"/>
  <c r="P673" i="1" s="1"/>
  <c r="O672" i="1"/>
  <c r="P672" i="1" s="1"/>
  <c r="O671" i="1"/>
  <c r="P671" i="1" s="1"/>
  <c r="O670" i="1"/>
  <c r="P670" i="1" s="1"/>
  <c r="O669" i="1"/>
  <c r="P669" i="1" s="1"/>
  <c r="O668" i="1"/>
  <c r="P668" i="1" s="1"/>
  <c r="O667" i="1"/>
  <c r="P667" i="1" s="1"/>
  <c r="O666" i="1"/>
  <c r="P666" i="1" s="1"/>
  <c r="O665" i="1"/>
  <c r="P665" i="1" s="1"/>
  <c r="O664" i="1"/>
  <c r="P664" i="1" s="1"/>
  <c r="O663" i="1"/>
  <c r="P663" i="1" s="1"/>
  <c r="O662" i="1"/>
  <c r="P662" i="1" s="1"/>
  <c r="O661" i="1"/>
  <c r="P661" i="1" s="1"/>
  <c r="O660" i="1"/>
  <c r="P660" i="1" s="1"/>
  <c r="O659" i="1"/>
  <c r="P659" i="1" s="1"/>
  <c r="O658" i="1"/>
  <c r="P658" i="1" s="1"/>
  <c r="O657" i="1"/>
  <c r="P657" i="1" s="1"/>
  <c r="O656" i="1"/>
  <c r="P656" i="1" s="1"/>
  <c r="O655" i="1"/>
  <c r="P655" i="1" s="1"/>
  <c r="O654" i="1"/>
  <c r="P654" i="1" s="1"/>
  <c r="O653" i="1"/>
  <c r="P653" i="1" s="1"/>
  <c r="O652" i="1"/>
  <c r="P652" i="1" s="1"/>
  <c r="O651" i="1"/>
  <c r="P651" i="1" s="1"/>
  <c r="O650" i="1"/>
  <c r="P650" i="1" s="1"/>
  <c r="O649" i="1"/>
  <c r="P649" i="1" s="1"/>
  <c r="O648" i="1"/>
  <c r="P648" i="1" s="1"/>
  <c r="O647" i="1"/>
  <c r="P647" i="1" s="1"/>
  <c r="O646" i="1"/>
  <c r="P646" i="1" s="1"/>
  <c r="O645" i="1"/>
  <c r="P645" i="1" s="1"/>
  <c r="O644" i="1"/>
  <c r="P644" i="1" s="1"/>
  <c r="O643" i="1"/>
  <c r="P643" i="1" s="1"/>
  <c r="O642" i="1"/>
  <c r="P642" i="1" s="1"/>
  <c r="O641" i="1"/>
  <c r="P641" i="1" s="1"/>
  <c r="O640" i="1"/>
  <c r="P640" i="1" s="1"/>
  <c r="O639" i="1"/>
  <c r="P639" i="1" s="1"/>
  <c r="O638" i="1"/>
  <c r="P638" i="1" s="1"/>
  <c r="O637" i="1"/>
  <c r="P637" i="1" s="1"/>
  <c r="O636" i="1"/>
  <c r="P636" i="1" s="1"/>
  <c r="O635" i="1"/>
  <c r="P635" i="1" s="1"/>
  <c r="O634" i="1"/>
  <c r="P634" i="1" s="1"/>
  <c r="O633" i="1"/>
  <c r="P633" i="1" s="1"/>
  <c r="O632" i="1"/>
  <c r="P632" i="1" s="1"/>
  <c r="O631" i="1"/>
  <c r="P631" i="1" s="1"/>
  <c r="O630" i="1"/>
  <c r="P630" i="1" s="1"/>
  <c r="O629" i="1"/>
  <c r="P629" i="1" s="1"/>
  <c r="O628" i="1"/>
  <c r="P628" i="1" s="1"/>
  <c r="O627" i="1"/>
  <c r="P627" i="1" s="1"/>
  <c r="O626" i="1"/>
  <c r="P626" i="1" s="1"/>
  <c r="O625" i="1"/>
  <c r="P625" i="1" s="1"/>
  <c r="O624" i="1"/>
  <c r="P624" i="1" s="1"/>
  <c r="O623" i="1"/>
  <c r="P623" i="1" s="1"/>
  <c r="O622" i="1"/>
  <c r="P622" i="1" s="1"/>
  <c r="O621" i="1"/>
  <c r="P621" i="1" s="1"/>
  <c r="O620" i="1"/>
  <c r="P620" i="1" s="1"/>
  <c r="O619" i="1"/>
  <c r="P619" i="1" s="1"/>
  <c r="O618" i="1"/>
  <c r="P618" i="1" s="1"/>
  <c r="O617" i="1"/>
  <c r="P617" i="1" s="1"/>
  <c r="O616" i="1"/>
  <c r="P616" i="1" s="1"/>
  <c r="O615" i="1"/>
  <c r="P615" i="1" s="1"/>
  <c r="O614" i="1"/>
  <c r="P614" i="1" s="1"/>
  <c r="O613" i="1"/>
  <c r="P613" i="1" s="1"/>
  <c r="O612" i="1"/>
  <c r="P612" i="1" s="1"/>
  <c r="O611" i="1"/>
  <c r="P611" i="1" s="1"/>
  <c r="O610" i="1"/>
  <c r="P610" i="1" s="1"/>
  <c r="O609" i="1"/>
  <c r="P609" i="1" s="1"/>
  <c r="O608" i="1"/>
  <c r="P608" i="1" s="1"/>
  <c r="O607" i="1"/>
  <c r="P607" i="1" s="1"/>
  <c r="O606" i="1"/>
  <c r="P606" i="1" s="1"/>
  <c r="O605" i="1"/>
  <c r="P605" i="1" s="1"/>
  <c r="O604" i="1"/>
  <c r="P604" i="1" s="1"/>
  <c r="O603" i="1"/>
  <c r="P603" i="1" s="1"/>
  <c r="O602" i="1"/>
  <c r="P602" i="1" s="1"/>
  <c r="O601" i="1"/>
  <c r="P601" i="1" s="1"/>
  <c r="O600" i="1"/>
  <c r="P600" i="1" s="1"/>
  <c r="O599" i="1"/>
  <c r="P599" i="1" s="1"/>
  <c r="O598" i="1"/>
  <c r="P598" i="1" s="1"/>
  <c r="O597" i="1"/>
  <c r="P597" i="1" s="1"/>
  <c r="O596" i="1"/>
  <c r="P596" i="1" s="1"/>
  <c r="O595" i="1"/>
  <c r="P595" i="1" s="1"/>
  <c r="O594" i="1"/>
  <c r="P594" i="1" s="1"/>
  <c r="O593" i="1"/>
  <c r="P593" i="1" s="1"/>
  <c r="O592" i="1"/>
  <c r="P592" i="1" s="1"/>
  <c r="O591" i="1"/>
  <c r="P591" i="1" s="1"/>
  <c r="O590" i="1"/>
  <c r="P590" i="1" s="1"/>
  <c r="O589" i="1"/>
  <c r="P589" i="1" s="1"/>
  <c r="O588" i="1"/>
  <c r="P588" i="1" s="1"/>
  <c r="O587" i="1"/>
  <c r="P587" i="1" s="1"/>
  <c r="O586" i="1"/>
  <c r="P586" i="1" s="1"/>
  <c r="O585" i="1"/>
  <c r="P585" i="1" s="1"/>
  <c r="O584" i="1"/>
  <c r="P584" i="1" s="1"/>
  <c r="O583" i="1"/>
  <c r="P583" i="1" s="1"/>
  <c r="O582" i="1"/>
  <c r="P582" i="1" s="1"/>
  <c r="O581" i="1"/>
  <c r="P581" i="1" s="1"/>
  <c r="O580" i="1"/>
  <c r="P580" i="1" s="1"/>
  <c r="O579" i="1"/>
  <c r="P579" i="1" s="1"/>
  <c r="O578" i="1"/>
  <c r="P578" i="1" s="1"/>
  <c r="O577" i="1"/>
  <c r="P577" i="1" s="1"/>
  <c r="O576" i="1"/>
  <c r="P576" i="1" s="1"/>
  <c r="O575" i="1"/>
  <c r="P575" i="1" s="1"/>
  <c r="O574" i="1"/>
  <c r="P574" i="1" s="1"/>
  <c r="O573" i="1"/>
  <c r="P573" i="1" s="1"/>
  <c r="O572" i="1"/>
  <c r="P572" i="1" s="1"/>
  <c r="O571" i="1"/>
  <c r="P571" i="1" s="1"/>
  <c r="O570" i="1"/>
  <c r="P570" i="1" s="1"/>
  <c r="O569" i="1"/>
  <c r="P569" i="1" s="1"/>
  <c r="O568" i="1"/>
  <c r="P568" i="1" s="1"/>
  <c r="O567" i="1"/>
  <c r="P567" i="1" s="1"/>
  <c r="O566" i="1"/>
  <c r="P566" i="1" s="1"/>
  <c r="O565" i="1"/>
  <c r="P565" i="1" s="1"/>
  <c r="O564" i="1"/>
  <c r="P564" i="1" s="1"/>
  <c r="O563" i="1"/>
  <c r="P563" i="1" s="1"/>
  <c r="O562" i="1"/>
  <c r="P562" i="1" s="1"/>
  <c r="O561" i="1"/>
  <c r="P561" i="1" s="1"/>
  <c r="O560" i="1"/>
  <c r="P560" i="1" s="1"/>
  <c r="O559" i="1"/>
  <c r="P559" i="1" s="1"/>
  <c r="O558" i="1"/>
  <c r="P558" i="1" s="1"/>
  <c r="O557" i="1"/>
  <c r="P557" i="1" s="1"/>
  <c r="O556" i="1"/>
  <c r="P556" i="1" s="1"/>
  <c r="O555" i="1"/>
  <c r="P555" i="1" s="1"/>
  <c r="O554" i="1"/>
  <c r="P554" i="1" s="1"/>
  <c r="O553" i="1"/>
  <c r="P553" i="1" s="1"/>
  <c r="O552" i="1"/>
  <c r="P552" i="1" s="1"/>
  <c r="O551" i="1"/>
  <c r="P551" i="1" s="1"/>
  <c r="O550" i="1"/>
  <c r="P550" i="1" s="1"/>
  <c r="O549" i="1"/>
  <c r="P549" i="1" s="1"/>
  <c r="O548" i="1"/>
  <c r="P548" i="1" s="1"/>
  <c r="O547" i="1"/>
  <c r="P547" i="1" s="1"/>
  <c r="O546" i="1"/>
  <c r="P546" i="1" s="1"/>
  <c r="O545" i="1"/>
  <c r="P545" i="1" s="1"/>
  <c r="O544" i="1"/>
  <c r="P544" i="1" s="1"/>
  <c r="O543" i="1"/>
  <c r="P543" i="1" s="1"/>
  <c r="O542" i="1"/>
  <c r="P542" i="1" s="1"/>
  <c r="O541" i="1"/>
  <c r="P541" i="1" s="1"/>
  <c r="O540" i="1"/>
  <c r="P540" i="1" s="1"/>
  <c r="O539" i="1"/>
  <c r="P539" i="1" s="1"/>
  <c r="O538" i="1"/>
  <c r="P538" i="1" s="1"/>
  <c r="O537" i="1"/>
  <c r="P537" i="1" s="1"/>
  <c r="O536" i="1"/>
  <c r="P536" i="1" s="1"/>
  <c r="O535" i="1"/>
  <c r="P535" i="1" s="1"/>
  <c r="O534" i="1"/>
  <c r="P534" i="1" s="1"/>
  <c r="O533" i="1"/>
  <c r="P533" i="1" s="1"/>
  <c r="O532" i="1"/>
  <c r="P532" i="1" s="1"/>
  <c r="O531" i="1"/>
  <c r="P531" i="1" s="1"/>
  <c r="O530" i="1"/>
  <c r="P530" i="1" s="1"/>
  <c r="O529" i="1"/>
  <c r="P529" i="1" s="1"/>
  <c r="O528" i="1"/>
  <c r="P528" i="1" s="1"/>
  <c r="O527" i="1"/>
  <c r="P527" i="1" s="1"/>
  <c r="O526" i="1"/>
  <c r="P526" i="1" s="1"/>
  <c r="O525" i="1"/>
  <c r="P525" i="1" s="1"/>
  <c r="O524" i="1"/>
  <c r="P524" i="1" s="1"/>
  <c r="O523" i="1"/>
  <c r="P523" i="1" s="1"/>
  <c r="O522" i="1"/>
  <c r="P522" i="1" s="1"/>
  <c r="O521" i="1"/>
  <c r="P521" i="1" s="1"/>
  <c r="O520" i="1"/>
  <c r="P520" i="1" s="1"/>
  <c r="O519" i="1"/>
  <c r="P519" i="1" s="1"/>
  <c r="O518" i="1"/>
  <c r="P518" i="1" s="1"/>
  <c r="O517" i="1"/>
  <c r="P517" i="1" s="1"/>
  <c r="O516" i="1"/>
  <c r="P516" i="1" s="1"/>
  <c r="O515" i="1"/>
  <c r="P515" i="1" s="1"/>
  <c r="O514" i="1"/>
  <c r="P514" i="1" s="1"/>
  <c r="O513" i="1"/>
  <c r="P513" i="1" s="1"/>
  <c r="O512" i="1"/>
  <c r="P512" i="1" s="1"/>
  <c r="O511" i="1"/>
  <c r="P511" i="1" s="1"/>
  <c r="O510" i="1"/>
  <c r="P510" i="1" s="1"/>
  <c r="O509" i="1"/>
  <c r="P509" i="1" s="1"/>
  <c r="O508" i="1"/>
  <c r="P508" i="1" s="1"/>
  <c r="O507" i="1"/>
  <c r="P507" i="1" s="1"/>
  <c r="O506" i="1"/>
  <c r="P506" i="1" s="1"/>
  <c r="O505" i="1"/>
  <c r="P505" i="1" s="1"/>
  <c r="O504" i="1"/>
  <c r="P504" i="1" s="1"/>
  <c r="O503" i="1"/>
  <c r="P503" i="1" s="1"/>
  <c r="O502" i="1"/>
  <c r="P502" i="1" s="1"/>
  <c r="O501" i="1"/>
  <c r="P501" i="1" s="1"/>
  <c r="O500" i="1"/>
  <c r="P500" i="1" s="1"/>
  <c r="O499" i="1"/>
  <c r="P499" i="1" s="1"/>
  <c r="O498" i="1"/>
  <c r="P498" i="1" s="1"/>
  <c r="O497" i="1"/>
  <c r="P497" i="1" s="1"/>
  <c r="O496" i="1"/>
  <c r="P496" i="1" s="1"/>
  <c r="O495" i="1"/>
  <c r="P495" i="1" s="1"/>
  <c r="O494" i="1"/>
  <c r="P494" i="1" s="1"/>
  <c r="O493" i="1"/>
  <c r="P493" i="1" s="1"/>
  <c r="O492" i="1"/>
  <c r="P492" i="1" s="1"/>
  <c r="O491" i="1"/>
  <c r="P491" i="1" s="1"/>
  <c r="O490" i="1"/>
  <c r="P490" i="1" s="1"/>
  <c r="O489" i="1"/>
  <c r="P489" i="1" s="1"/>
  <c r="O488" i="1"/>
  <c r="P488" i="1" s="1"/>
  <c r="O487" i="1"/>
  <c r="P487" i="1" s="1"/>
  <c r="O486" i="1"/>
  <c r="P486" i="1" s="1"/>
  <c r="O485" i="1"/>
  <c r="P485" i="1" s="1"/>
  <c r="O484" i="1"/>
  <c r="P484" i="1" s="1"/>
  <c r="O483" i="1"/>
  <c r="P483" i="1" s="1"/>
  <c r="O482" i="1"/>
  <c r="P482" i="1" s="1"/>
  <c r="O481" i="1"/>
  <c r="P481" i="1" s="1"/>
  <c r="O480" i="1"/>
  <c r="P480" i="1" s="1"/>
  <c r="O479" i="1"/>
  <c r="P479" i="1" s="1"/>
  <c r="O478" i="1"/>
  <c r="P478" i="1" s="1"/>
  <c r="O477" i="1"/>
  <c r="P477" i="1" s="1"/>
  <c r="O476" i="1"/>
  <c r="P476" i="1" s="1"/>
  <c r="O475" i="1"/>
  <c r="P475" i="1" s="1"/>
  <c r="O474" i="1"/>
  <c r="P474" i="1" s="1"/>
  <c r="O473" i="1"/>
  <c r="P473" i="1" s="1"/>
  <c r="O472" i="1"/>
  <c r="P472" i="1" s="1"/>
  <c r="O471" i="1"/>
  <c r="P471" i="1" s="1"/>
  <c r="O470" i="1"/>
  <c r="P470" i="1" s="1"/>
  <c r="O469" i="1"/>
  <c r="P469" i="1" s="1"/>
  <c r="O468" i="1"/>
  <c r="P468" i="1" s="1"/>
  <c r="O467" i="1"/>
  <c r="P467" i="1" s="1"/>
  <c r="O466" i="1"/>
  <c r="P466" i="1" s="1"/>
  <c r="O465" i="1"/>
  <c r="P465" i="1" s="1"/>
  <c r="O464" i="1"/>
  <c r="P464" i="1" s="1"/>
  <c r="O463" i="1"/>
  <c r="P463" i="1" s="1"/>
  <c r="O462" i="1"/>
  <c r="P462" i="1" s="1"/>
  <c r="O461" i="1"/>
  <c r="P461" i="1" s="1"/>
  <c r="O460" i="1"/>
  <c r="P460" i="1" s="1"/>
  <c r="O459" i="1"/>
  <c r="P459" i="1" s="1"/>
  <c r="O458" i="1"/>
  <c r="P458" i="1" s="1"/>
  <c r="O457" i="1"/>
  <c r="P457" i="1" s="1"/>
  <c r="O456" i="1"/>
  <c r="P456" i="1" s="1"/>
  <c r="O455" i="1"/>
  <c r="P455" i="1" s="1"/>
  <c r="O454" i="1"/>
  <c r="P454" i="1" s="1"/>
  <c r="O453" i="1"/>
  <c r="P453" i="1" s="1"/>
  <c r="O452" i="1"/>
  <c r="P452" i="1" s="1"/>
  <c r="O451" i="1"/>
  <c r="P451" i="1" s="1"/>
  <c r="O450" i="1"/>
  <c r="P450" i="1" s="1"/>
  <c r="O449" i="1"/>
  <c r="P449" i="1" s="1"/>
  <c r="O448" i="1"/>
  <c r="P448" i="1" s="1"/>
  <c r="O447" i="1"/>
  <c r="P447" i="1" s="1"/>
  <c r="O446" i="1"/>
  <c r="P446" i="1" s="1"/>
  <c r="O445" i="1"/>
  <c r="P445" i="1" s="1"/>
  <c r="O444" i="1"/>
  <c r="P444" i="1" s="1"/>
  <c r="O443" i="1"/>
  <c r="P443" i="1" s="1"/>
  <c r="O442" i="1"/>
  <c r="P442" i="1" s="1"/>
  <c r="O441" i="1"/>
  <c r="P441" i="1" s="1"/>
  <c r="O440" i="1"/>
  <c r="P440" i="1" s="1"/>
  <c r="O439" i="1"/>
  <c r="P439" i="1" s="1"/>
  <c r="O438" i="1"/>
  <c r="P438" i="1" s="1"/>
  <c r="O437" i="1"/>
  <c r="P437" i="1" s="1"/>
  <c r="O436" i="1"/>
  <c r="P436" i="1" s="1"/>
  <c r="O435" i="1"/>
  <c r="P435" i="1" s="1"/>
  <c r="O434" i="1"/>
  <c r="P434" i="1" s="1"/>
  <c r="O433" i="1"/>
  <c r="P433" i="1" s="1"/>
  <c r="O432" i="1"/>
  <c r="P432" i="1" s="1"/>
  <c r="O431" i="1"/>
  <c r="P431" i="1" s="1"/>
  <c r="O430" i="1"/>
  <c r="P430" i="1" s="1"/>
  <c r="O429" i="1"/>
  <c r="P429" i="1" s="1"/>
  <c r="O428" i="1"/>
  <c r="P428" i="1" s="1"/>
  <c r="O427" i="1"/>
  <c r="P427" i="1" s="1"/>
  <c r="O426" i="1"/>
  <c r="P426" i="1" s="1"/>
  <c r="O425" i="1"/>
  <c r="P425" i="1" s="1"/>
  <c r="O424" i="1"/>
  <c r="P424" i="1" s="1"/>
  <c r="O423" i="1"/>
  <c r="P423" i="1" s="1"/>
  <c r="O422" i="1"/>
  <c r="P422" i="1" s="1"/>
  <c r="O421" i="1"/>
  <c r="P421" i="1" s="1"/>
  <c r="O420" i="1"/>
  <c r="P420" i="1" s="1"/>
  <c r="O419" i="1"/>
  <c r="P419" i="1" s="1"/>
  <c r="O418" i="1"/>
  <c r="P418" i="1" s="1"/>
  <c r="O417" i="1"/>
  <c r="P417" i="1" s="1"/>
  <c r="O416" i="1"/>
  <c r="P416" i="1" s="1"/>
  <c r="O415" i="1"/>
  <c r="P415" i="1" s="1"/>
  <c r="O414" i="1"/>
  <c r="P414" i="1" s="1"/>
  <c r="O413" i="1"/>
  <c r="P413" i="1" s="1"/>
  <c r="O412" i="1"/>
  <c r="P412" i="1" s="1"/>
  <c r="O411" i="1"/>
  <c r="P411" i="1" s="1"/>
  <c r="O410" i="1"/>
  <c r="P410" i="1" s="1"/>
  <c r="O409" i="1"/>
  <c r="P409" i="1" s="1"/>
  <c r="O408" i="1"/>
  <c r="P408" i="1" s="1"/>
  <c r="O407" i="1"/>
  <c r="P407" i="1" s="1"/>
  <c r="O406" i="1"/>
  <c r="P406" i="1" s="1"/>
  <c r="O405" i="1"/>
  <c r="P405" i="1" s="1"/>
  <c r="O404" i="1"/>
  <c r="P404" i="1" s="1"/>
  <c r="O403" i="1"/>
  <c r="P403" i="1" s="1"/>
  <c r="O402" i="1"/>
  <c r="P402" i="1" s="1"/>
  <c r="O401" i="1"/>
  <c r="P401" i="1" s="1"/>
  <c r="O400" i="1"/>
  <c r="P400" i="1" s="1"/>
  <c r="O399" i="1"/>
  <c r="P399" i="1" s="1"/>
  <c r="O398" i="1"/>
  <c r="P398" i="1" s="1"/>
  <c r="O397" i="1"/>
  <c r="P397" i="1" s="1"/>
  <c r="O396" i="1"/>
  <c r="P396" i="1" s="1"/>
  <c r="O395" i="1"/>
  <c r="P395" i="1" s="1"/>
  <c r="O394" i="1"/>
  <c r="P394" i="1" s="1"/>
  <c r="O393" i="1"/>
  <c r="P393" i="1" s="1"/>
  <c r="O392" i="1"/>
  <c r="P392" i="1" s="1"/>
  <c r="O391" i="1"/>
  <c r="P391" i="1" s="1"/>
  <c r="O390" i="1"/>
  <c r="P390" i="1" s="1"/>
  <c r="O389" i="1"/>
  <c r="P389" i="1" s="1"/>
  <c r="O388" i="1"/>
  <c r="P388" i="1" s="1"/>
  <c r="O387" i="1"/>
  <c r="P387" i="1" s="1"/>
  <c r="O386" i="1"/>
  <c r="P386" i="1" s="1"/>
  <c r="O385" i="1"/>
  <c r="P385" i="1" s="1"/>
  <c r="O384" i="1"/>
  <c r="P384" i="1" s="1"/>
  <c r="O383" i="1"/>
  <c r="P383" i="1" s="1"/>
  <c r="O382" i="1"/>
  <c r="P382" i="1" s="1"/>
  <c r="O381" i="1"/>
  <c r="P381" i="1" s="1"/>
  <c r="O380" i="1"/>
  <c r="P380" i="1" s="1"/>
  <c r="O379" i="1"/>
  <c r="P379" i="1" s="1"/>
  <c r="O378" i="1"/>
  <c r="P378" i="1" s="1"/>
  <c r="O377" i="1"/>
  <c r="P377" i="1" s="1"/>
  <c r="O376" i="1"/>
  <c r="P376" i="1" s="1"/>
  <c r="O375" i="1"/>
  <c r="P375" i="1" s="1"/>
  <c r="O374" i="1"/>
  <c r="P374" i="1" s="1"/>
  <c r="O373" i="1"/>
  <c r="P373" i="1" s="1"/>
  <c r="O372" i="1"/>
  <c r="P372" i="1" s="1"/>
  <c r="O371" i="1"/>
  <c r="P371" i="1" s="1"/>
  <c r="O370" i="1"/>
  <c r="P370" i="1" s="1"/>
  <c r="O369" i="1"/>
  <c r="P369" i="1" s="1"/>
  <c r="O368" i="1"/>
  <c r="P368" i="1" s="1"/>
  <c r="O367" i="1"/>
  <c r="P367" i="1" s="1"/>
  <c r="O366" i="1"/>
  <c r="P366" i="1" s="1"/>
  <c r="O365" i="1"/>
  <c r="P365" i="1" s="1"/>
  <c r="O364" i="1"/>
  <c r="P364" i="1" s="1"/>
  <c r="O363" i="1"/>
  <c r="P363" i="1" s="1"/>
  <c r="O362" i="1"/>
  <c r="P362" i="1" s="1"/>
  <c r="O361" i="1"/>
  <c r="P361" i="1" s="1"/>
  <c r="O360" i="1"/>
  <c r="P360" i="1" s="1"/>
  <c r="O359" i="1"/>
  <c r="P359" i="1" s="1"/>
  <c r="O358" i="1"/>
  <c r="P358" i="1" s="1"/>
  <c r="O357" i="1"/>
  <c r="P357" i="1" s="1"/>
  <c r="O356" i="1"/>
  <c r="P356" i="1" s="1"/>
  <c r="O355" i="1"/>
  <c r="P355" i="1" s="1"/>
  <c r="O354" i="1"/>
  <c r="P354" i="1" s="1"/>
  <c r="O353" i="1"/>
  <c r="P353" i="1" s="1"/>
  <c r="O352" i="1"/>
  <c r="P352" i="1" s="1"/>
  <c r="O351" i="1"/>
  <c r="P351" i="1" s="1"/>
  <c r="O350" i="1"/>
  <c r="P350" i="1" s="1"/>
  <c r="O349" i="1"/>
  <c r="P349" i="1" s="1"/>
  <c r="O348" i="1"/>
  <c r="P348" i="1" s="1"/>
  <c r="O347" i="1"/>
  <c r="P347" i="1" s="1"/>
  <c r="O346" i="1"/>
  <c r="P346" i="1" s="1"/>
  <c r="O345" i="1"/>
  <c r="P345" i="1" s="1"/>
  <c r="O344" i="1"/>
  <c r="P344" i="1" s="1"/>
  <c r="O343" i="1"/>
  <c r="P343" i="1" s="1"/>
  <c r="O342" i="1"/>
  <c r="P342" i="1" s="1"/>
  <c r="O341" i="1"/>
  <c r="P341" i="1" s="1"/>
  <c r="O340" i="1"/>
  <c r="P340" i="1" s="1"/>
  <c r="O339" i="1"/>
  <c r="P339" i="1" s="1"/>
  <c r="O338" i="1"/>
  <c r="P338" i="1" s="1"/>
  <c r="O337" i="1"/>
  <c r="P337" i="1" s="1"/>
  <c r="O336" i="1"/>
  <c r="P336" i="1" s="1"/>
  <c r="O335" i="1"/>
  <c r="P335" i="1" s="1"/>
  <c r="O334" i="1"/>
  <c r="P334" i="1" s="1"/>
  <c r="O333" i="1"/>
  <c r="P333" i="1" s="1"/>
  <c r="O332" i="1"/>
  <c r="P332" i="1" s="1"/>
  <c r="O331" i="1"/>
  <c r="P331" i="1" s="1"/>
  <c r="O330" i="1"/>
  <c r="P330" i="1" s="1"/>
  <c r="O329" i="1"/>
  <c r="P329" i="1" s="1"/>
  <c r="O328" i="1"/>
  <c r="P328" i="1" s="1"/>
  <c r="O327" i="1"/>
  <c r="P327" i="1" s="1"/>
  <c r="O326" i="1"/>
  <c r="P326" i="1" s="1"/>
  <c r="O325" i="1"/>
  <c r="P325" i="1" s="1"/>
  <c r="O324" i="1"/>
  <c r="P324" i="1" s="1"/>
  <c r="O323" i="1"/>
  <c r="P323" i="1" s="1"/>
  <c r="O322" i="1"/>
  <c r="P322" i="1" s="1"/>
  <c r="O321" i="1"/>
  <c r="P321" i="1" s="1"/>
  <c r="O320" i="1"/>
  <c r="P320" i="1" s="1"/>
  <c r="O319" i="1"/>
  <c r="P319" i="1" s="1"/>
  <c r="O318" i="1"/>
  <c r="P318" i="1" s="1"/>
  <c r="O317" i="1"/>
  <c r="P317" i="1" s="1"/>
  <c r="O316" i="1"/>
  <c r="P316" i="1" s="1"/>
  <c r="O315" i="1"/>
  <c r="P315" i="1" s="1"/>
  <c r="O314" i="1"/>
  <c r="P314" i="1" s="1"/>
  <c r="O313" i="1"/>
  <c r="P313" i="1" s="1"/>
  <c r="O312" i="1"/>
  <c r="P312" i="1" s="1"/>
  <c r="O311" i="1"/>
  <c r="P311" i="1" s="1"/>
  <c r="O310" i="1"/>
  <c r="P310" i="1" s="1"/>
  <c r="O309" i="1"/>
  <c r="P309" i="1" s="1"/>
  <c r="O308" i="1"/>
  <c r="P308" i="1" s="1"/>
  <c r="O307" i="1"/>
  <c r="P307" i="1" s="1"/>
  <c r="O306" i="1"/>
  <c r="P306" i="1" s="1"/>
  <c r="O305" i="1"/>
  <c r="P305" i="1" s="1"/>
  <c r="O304" i="1"/>
  <c r="P304" i="1" s="1"/>
  <c r="O303" i="1"/>
  <c r="P303" i="1" s="1"/>
  <c r="O302" i="1"/>
  <c r="P302" i="1" s="1"/>
  <c r="O301" i="1"/>
  <c r="P301" i="1" s="1"/>
  <c r="O300" i="1"/>
  <c r="P300" i="1" s="1"/>
  <c r="O299" i="1"/>
  <c r="P299" i="1" s="1"/>
  <c r="O298" i="1"/>
  <c r="P298" i="1" s="1"/>
  <c r="O297" i="1"/>
  <c r="P297" i="1" s="1"/>
  <c r="O296" i="1"/>
  <c r="P296" i="1" s="1"/>
  <c r="O295" i="1"/>
  <c r="P295" i="1" s="1"/>
  <c r="O294" i="1"/>
  <c r="P294" i="1" s="1"/>
  <c r="O293" i="1"/>
  <c r="P293" i="1" s="1"/>
  <c r="O292" i="1"/>
  <c r="P292" i="1" s="1"/>
  <c r="O291" i="1"/>
  <c r="P291" i="1" s="1"/>
  <c r="O290" i="1"/>
  <c r="P290" i="1" s="1"/>
  <c r="O289" i="1"/>
  <c r="P289" i="1" s="1"/>
  <c r="O288" i="1"/>
  <c r="P288" i="1" s="1"/>
  <c r="O287" i="1"/>
  <c r="P287" i="1" s="1"/>
  <c r="O286" i="1"/>
  <c r="P286" i="1" s="1"/>
  <c r="O285" i="1"/>
  <c r="P285" i="1" s="1"/>
  <c r="O284" i="1"/>
  <c r="P284" i="1" s="1"/>
  <c r="O283" i="1"/>
  <c r="P283" i="1" s="1"/>
  <c r="O282" i="1"/>
  <c r="P282" i="1" s="1"/>
  <c r="O281" i="1"/>
  <c r="P281" i="1" s="1"/>
  <c r="O280" i="1"/>
  <c r="P280" i="1" s="1"/>
  <c r="O279" i="1"/>
  <c r="P279" i="1" s="1"/>
  <c r="O278" i="1"/>
  <c r="P278" i="1" s="1"/>
  <c r="O277" i="1"/>
  <c r="P277" i="1" s="1"/>
  <c r="O2994" i="1"/>
  <c r="P2994" i="1" s="1"/>
  <c r="O2995" i="1"/>
  <c r="P2995" i="1" s="1"/>
  <c r="O2996" i="1"/>
  <c r="P2996" i="1" s="1"/>
  <c r="O2997" i="1"/>
  <c r="P2997" i="1" s="1"/>
  <c r="O2998" i="1"/>
  <c r="P2998" i="1" s="1"/>
  <c r="O2999" i="1"/>
  <c r="P2999" i="1" s="1"/>
  <c r="O3000" i="1"/>
  <c r="P3000" i="1" s="1"/>
  <c r="O3001" i="1"/>
  <c r="P3001" i="1" s="1"/>
  <c r="O3002" i="1"/>
  <c r="P3002" i="1" s="1"/>
  <c r="O3003" i="1"/>
  <c r="P3003" i="1" s="1"/>
  <c r="O3004" i="1"/>
  <c r="P3004" i="1" s="1"/>
  <c r="O3005" i="1"/>
  <c r="P3005" i="1" s="1"/>
  <c r="O3006" i="1"/>
  <c r="P3006" i="1" s="1"/>
  <c r="O3007" i="1"/>
  <c r="P3007" i="1" s="1"/>
  <c r="O3008" i="1"/>
  <c r="P3008" i="1" s="1"/>
  <c r="O3009" i="1"/>
  <c r="P3009" i="1" s="1"/>
  <c r="O3010" i="1"/>
  <c r="P3010" i="1" s="1"/>
  <c r="O3011" i="1"/>
  <c r="P3011" i="1" s="1"/>
  <c r="O3012" i="1"/>
  <c r="P3012" i="1" s="1"/>
  <c r="O3013" i="1"/>
  <c r="P3013" i="1" s="1"/>
  <c r="O3014" i="1"/>
  <c r="P3014" i="1" s="1"/>
  <c r="O3015" i="1"/>
  <c r="P3015" i="1" s="1"/>
  <c r="O3016" i="1"/>
  <c r="P3016" i="1" s="1"/>
  <c r="O3017" i="1"/>
  <c r="P3017" i="1" s="1"/>
  <c r="O3018" i="1"/>
  <c r="P3018" i="1" s="1"/>
  <c r="O3019" i="1"/>
  <c r="P3019" i="1" s="1"/>
  <c r="O3020" i="1"/>
  <c r="P3020" i="1" s="1"/>
  <c r="O3021" i="1"/>
  <c r="P3021" i="1" s="1"/>
  <c r="O3022" i="1"/>
  <c r="P3022" i="1" s="1"/>
  <c r="O3023" i="1"/>
  <c r="P3023" i="1" s="1"/>
  <c r="O3024" i="1"/>
  <c r="P3024" i="1" s="1"/>
  <c r="O3025" i="1"/>
  <c r="P3025" i="1" s="1"/>
  <c r="O3026" i="1"/>
  <c r="P3026" i="1" s="1"/>
  <c r="O3027" i="1"/>
  <c r="P3027" i="1" s="1"/>
  <c r="O3028" i="1"/>
  <c r="P3028" i="1" s="1"/>
  <c r="O3029" i="1"/>
  <c r="P3029" i="1" s="1"/>
  <c r="O3030" i="1"/>
  <c r="P3030" i="1" s="1"/>
  <c r="O3031" i="1"/>
  <c r="P3031" i="1" s="1"/>
  <c r="O3032" i="1"/>
  <c r="P3032" i="1" s="1"/>
  <c r="O3033" i="1"/>
  <c r="P3033" i="1" s="1"/>
  <c r="O3034" i="1"/>
  <c r="P3034" i="1" s="1"/>
  <c r="O3035" i="1"/>
  <c r="P3035" i="1" s="1"/>
  <c r="O3036" i="1"/>
  <c r="P3036" i="1" s="1"/>
  <c r="O3037" i="1"/>
  <c r="P3037" i="1" s="1"/>
  <c r="O3038" i="1"/>
  <c r="P3038" i="1" s="1"/>
  <c r="O3039" i="1"/>
  <c r="P3039" i="1" s="1"/>
  <c r="O3040" i="1"/>
  <c r="P3040" i="1" s="1"/>
  <c r="O3041" i="1"/>
  <c r="P3041" i="1" s="1"/>
  <c r="O3042" i="1"/>
  <c r="P3042" i="1" s="1"/>
  <c r="O3043" i="1"/>
  <c r="P3043" i="1" s="1"/>
  <c r="O3044" i="1"/>
  <c r="P3044" i="1" s="1"/>
  <c r="O3045" i="1"/>
  <c r="P3045" i="1" s="1"/>
  <c r="O3046" i="1"/>
  <c r="P3046" i="1" s="1"/>
  <c r="O3047" i="1"/>
  <c r="P3047" i="1" s="1"/>
  <c r="O3048" i="1"/>
  <c r="P3048" i="1" s="1"/>
  <c r="O3049" i="1"/>
  <c r="P3049" i="1" s="1"/>
  <c r="O3050" i="1"/>
  <c r="P3050" i="1" s="1"/>
  <c r="O3051" i="1"/>
  <c r="P3051" i="1" s="1"/>
  <c r="O3052" i="1"/>
  <c r="P3052" i="1" s="1"/>
  <c r="O3053" i="1"/>
  <c r="P3053" i="1" s="1"/>
  <c r="O3054" i="1"/>
  <c r="P3054" i="1" s="1"/>
  <c r="O3055" i="1"/>
  <c r="P3055" i="1" s="1"/>
  <c r="O3056" i="1"/>
  <c r="P3056" i="1" s="1"/>
  <c r="O3057" i="1"/>
  <c r="P3057" i="1" s="1"/>
  <c r="O3058" i="1"/>
  <c r="P3058" i="1" s="1"/>
  <c r="O3059" i="1"/>
  <c r="P3059" i="1" s="1"/>
  <c r="O3060" i="1"/>
  <c r="P3060" i="1" s="1"/>
  <c r="O3061" i="1"/>
  <c r="P3061" i="1" s="1"/>
  <c r="O3062" i="1"/>
  <c r="P3062" i="1" s="1"/>
  <c r="O3063" i="1"/>
  <c r="P3063" i="1" s="1"/>
  <c r="O3064" i="1"/>
  <c r="P3064" i="1" s="1"/>
  <c r="O3065" i="1"/>
  <c r="P3065" i="1" s="1"/>
  <c r="O3066" i="1"/>
  <c r="P3066" i="1" s="1"/>
  <c r="O3067" i="1"/>
  <c r="P3067" i="1" s="1"/>
  <c r="O3068" i="1"/>
  <c r="P3068" i="1" s="1"/>
  <c r="O3069" i="1"/>
  <c r="P3069" i="1" s="1"/>
  <c r="O3070" i="1"/>
  <c r="P3070" i="1" s="1"/>
  <c r="O3071" i="1"/>
  <c r="P3071" i="1" s="1"/>
  <c r="O3072" i="1"/>
  <c r="P3072" i="1" s="1"/>
  <c r="O3073" i="1"/>
  <c r="P3073" i="1" s="1"/>
  <c r="O3074" i="1"/>
  <c r="P3074" i="1" s="1"/>
  <c r="O3075" i="1"/>
  <c r="P3075" i="1" s="1"/>
  <c r="O3076" i="1"/>
  <c r="P3076" i="1" s="1"/>
  <c r="O3077" i="1"/>
  <c r="P3077" i="1" s="1"/>
  <c r="O3078" i="1"/>
  <c r="P3078" i="1" s="1"/>
  <c r="O3079" i="1"/>
  <c r="P3079" i="1" s="1"/>
  <c r="O3080" i="1"/>
  <c r="P3080" i="1" s="1"/>
  <c r="O3081" i="1"/>
  <c r="P3081" i="1" s="1"/>
  <c r="O3082" i="1"/>
  <c r="P3082" i="1" s="1"/>
  <c r="O3083" i="1"/>
  <c r="P3083" i="1" s="1"/>
  <c r="O3084" i="1"/>
  <c r="P3084" i="1" s="1"/>
  <c r="O3085" i="1"/>
  <c r="P3085" i="1" s="1"/>
  <c r="O3086" i="1"/>
  <c r="P3086" i="1" s="1"/>
  <c r="O3087" i="1"/>
  <c r="P3087" i="1" s="1"/>
  <c r="O3088" i="1"/>
  <c r="P3088" i="1" s="1"/>
  <c r="O3089" i="1"/>
  <c r="P3089" i="1" s="1"/>
  <c r="O3090" i="1"/>
  <c r="P3090" i="1" s="1"/>
  <c r="O3091" i="1"/>
  <c r="P3091" i="1" s="1"/>
  <c r="O3092" i="1"/>
  <c r="P3092" i="1" s="1"/>
  <c r="O3093" i="1"/>
  <c r="P3093" i="1" s="1"/>
  <c r="O3094" i="1"/>
  <c r="P3094" i="1" s="1"/>
  <c r="O3095" i="1"/>
  <c r="P3095" i="1" s="1"/>
  <c r="O3096" i="1"/>
  <c r="P3096" i="1" s="1"/>
  <c r="O3097" i="1"/>
  <c r="P3097" i="1" s="1"/>
  <c r="O3098" i="1"/>
  <c r="P3098" i="1" s="1"/>
  <c r="O3099" i="1"/>
  <c r="P3099" i="1" s="1"/>
  <c r="O3100" i="1"/>
  <c r="P3100" i="1" s="1"/>
  <c r="O3101" i="1"/>
  <c r="P3101" i="1" s="1"/>
  <c r="O3102" i="1"/>
  <c r="P3102" i="1" s="1"/>
  <c r="O3103" i="1"/>
  <c r="P3103" i="1" s="1"/>
  <c r="O3104" i="1"/>
  <c r="P3104" i="1" s="1"/>
  <c r="O3105" i="1"/>
  <c r="P3105" i="1" s="1"/>
  <c r="O3106" i="1"/>
  <c r="P3106" i="1" s="1"/>
  <c r="O3107" i="1"/>
  <c r="P3107" i="1" s="1"/>
  <c r="O3108" i="1"/>
  <c r="P3108" i="1" s="1"/>
  <c r="O3109" i="1"/>
  <c r="P3109" i="1" s="1"/>
  <c r="O3110" i="1"/>
  <c r="P3110" i="1" s="1"/>
  <c r="O3111" i="1"/>
  <c r="P3111" i="1" s="1"/>
  <c r="O3112" i="1"/>
  <c r="P3112" i="1" s="1"/>
  <c r="O3113" i="1"/>
  <c r="P3113" i="1" s="1"/>
  <c r="O3114" i="1"/>
  <c r="P3114" i="1" s="1"/>
  <c r="O3115" i="1"/>
  <c r="P3115" i="1" s="1"/>
  <c r="O3116" i="1"/>
  <c r="P3116" i="1" s="1"/>
  <c r="O2993" i="1"/>
  <c r="P2993" i="1" s="1"/>
  <c r="O1985" i="1"/>
  <c r="P1985" i="1" s="1"/>
  <c r="O1986" i="1"/>
  <c r="P1986" i="1" s="1"/>
  <c r="O1987" i="1"/>
  <c r="P1987" i="1" s="1"/>
  <c r="O1988" i="1"/>
  <c r="P1988" i="1" s="1"/>
  <c r="O1989" i="1"/>
  <c r="P1989" i="1" s="1"/>
  <c r="O1990" i="1"/>
  <c r="P1990" i="1" s="1"/>
  <c r="O1991" i="1"/>
  <c r="P1991" i="1" s="1"/>
  <c r="O1992" i="1"/>
  <c r="P1992" i="1" s="1"/>
  <c r="O1993" i="1"/>
  <c r="P1993" i="1" s="1"/>
  <c r="O1994" i="1"/>
  <c r="P1994" i="1" s="1"/>
  <c r="O1995" i="1"/>
  <c r="P1995" i="1" s="1"/>
  <c r="O1996" i="1"/>
  <c r="P1996" i="1" s="1"/>
  <c r="O1997" i="1"/>
  <c r="P1997" i="1" s="1"/>
  <c r="O1998" i="1"/>
  <c r="P1998" i="1" s="1"/>
  <c r="O1999" i="1"/>
  <c r="P1999" i="1" s="1"/>
  <c r="O2000" i="1"/>
  <c r="P2000" i="1" s="1"/>
  <c r="O2001" i="1"/>
  <c r="P2001" i="1" s="1"/>
  <c r="O2002" i="1"/>
  <c r="P2002" i="1" s="1"/>
  <c r="O2003" i="1"/>
  <c r="P2003" i="1" s="1"/>
  <c r="O2004" i="1"/>
  <c r="P2004" i="1" s="1"/>
  <c r="O2005" i="1"/>
  <c r="P2005" i="1" s="1"/>
  <c r="O2006" i="1"/>
  <c r="P2006" i="1" s="1"/>
  <c r="O2007" i="1"/>
  <c r="P2007" i="1" s="1"/>
  <c r="O2008" i="1"/>
  <c r="P2008" i="1" s="1"/>
  <c r="O2009" i="1"/>
  <c r="P2009" i="1" s="1"/>
  <c r="O2010" i="1"/>
  <c r="P2010" i="1" s="1"/>
  <c r="O2011" i="1"/>
  <c r="P2011" i="1" s="1"/>
  <c r="O2012" i="1"/>
  <c r="P2012" i="1" s="1"/>
  <c r="O2013" i="1"/>
  <c r="P2013" i="1" s="1"/>
  <c r="O2014" i="1"/>
  <c r="P2014" i="1" s="1"/>
  <c r="O2015" i="1"/>
  <c r="P2015" i="1" s="1"/>
  <c r="O2016" i="1"/>
  <c r="P2016" i="1" s="1"/>
  <c r="O2017" i="1"/>
  <c r="P2017" i="1" s="1"/>
  <c r="O2018" i="1"/>
  <c r="P2018" i="1" s="1"/>
  <c r="O2019" i="1"/>
  <c r="P2019" i="1" s="1"/>
  <c r="O2020" i="1"/>
  <c r="P2020" i="1" s="1"/>
  <c r="O2021" i="1"/>
  <c r="P2021" i="1" s="1"/>
  <c r="O2022" i="1"/>
  <c r="P2022" i="1" s="1"/>
  <c r="O2023" i="1"/>
  <c r="P2023" i="1" s="1"/>
  <c r="O2024" i="1"/>
  <c r="P2024" i="1" s="1"/>
  <c r="O2025" i="1"/>
  <c r="P2025" i="1" s="1"/>
  <c r="O2026" i="1"/>
  <c r="P2026" i="1" s="1"/>
  <c r="O2027" i="1"/>
  <c r="P2027" i="1" s="1"/>
  <c r="O2028" i="1"/>
  <c r="P2028" i="1" s="1"/>
  <c r="O2029" i="1"/>
  <c r="P2029" i="1" s="1"/>
  <c r="O2030" i="1"/>
  <c r="P2030" i="1" s="1"/>
  <c r="O2031" i="1"/>
  <c r="P2031" i="1" s="1"/>
  <c r="O2032" i="1"/>
  <c r="P2032" i="1" s="1"/>
  <c r="O2033" i="1"/>
  <c r="P2033" i="1" s="1"/>
  <c r="O2034" i="1"/>
  <c r="P2034" i="1" s="1"/>
  <c r="O2035" i="1"/>
  <c r="P2035" i="1" s="1"/>
  <c r="O2036" i="1"/>
  <c r="P2036" i="1" s="1"/>
  <c r="O2037" i="1"/>
  <c r="P2037" i="1" s="1"/>
  <c r="O2038" i="1"/>
  <c r="P2038" i="1" s="1"/>
  <c r="O2039" i="1"/>
  <c r="P2039" i="1" s="1"/>
  <c r="O2040" i="1"/>
  <c r="P2040" i="1" s="1"/>
  <c r="O2041" i="1"/>
  <c r="P2041" i="1" s="1"/>
  <c r="O2042" i="1"/>
  <c r="P2042" i="1" s="1"/>
  <c r="O2043" i="1"/>
  <c r="P2043" i="1" s="1"/>
  <c r="O2044" i="1"/>
  <c r="P2044" i="1" s="1"/>
  <c r="O2045" i="1"/>
  <c r="P2045" i="1" s="1"/>
  <c r="O2046" i="1"/>
  <c r="P2046" i="1" s="1"/>
  <c r="O2047" i="1"/>
  <c r="P2047" i="1" s="1"/>
  <c r="O2048" i="1"/>
  <c r="P2048" i="1" s="1"/>
  <c r="O2049" i="1"/>
  <c r="P2049" i="1" s="1"/>
  <c r="O2050" i="1"/>
  <c r="P2050" i="1" s="1"/>
  <c r="O2051" i="1"/>
  <c r="P2051" i="1" s="1"/>
  <c r="O2052" i="1"/>
  <c r="P2052" i="1" s="1"/>
  <c r="O2053" i="1"/>
  <c r="P2053" i="1" s="1"/>
  <c r="O2054" i="1"/>
  <c r="P2054" i="1" s="1"/>
  <c r="O2055" i="1"/>
  <c r="P2055" i="1" s="1"/>
  <c r="O2056" i="1"/>
  <c r="P2056" i="1" s="1"/>
  <c r="O2057" i="1"/>
  <c r="P2057" i="1" s="1"/>
  <c r="O2058" i="1"/>
  <c r="P2058" i="1" s="1"/>
  <c r="O2059" i="1"/>
  <c r="P2059" i="1" s="1"/>
  <c r="O2060" i="1"/>
  <c r="P2060" i="1" s="1"/>
  <c r="O2061" i="1"/>
  <c r="P2061" i="1" s="1"/>
  <c r="O1310" i="1"/>
  <c r="P1310" i="1" s="1"/>
  <c r="O1311" i="1"/>
  <c r="P1311" i="1" s="1"/>
  <c r="O1312" i="1"/>
  <c r="P1312" i="1" s="1"/>
  <c r="O1313" i="1"/>
  <c r="P1313" i="1" s="1"/>
  <c r="O1314" i="1"/>
  <c r="P1314" i="1" s="1"/>
  <c r="O1315" i="1"/>
  <c r="P1315" i="1" s="1"/>
  <c r="O1316" i="1"/>
  <c r="P1316" i="1" s="1"/>
  <c r="O1317" i="1"/>
  <c r="P1317" i="1" s="1"/>
  <c r="O1318" i="1"/>
  <c r="P1318" i="1" s="1"/>
  <c r="O1319" i="1"/>
  <c r="P1319" i="1" s="1"/>
  <c r="O1320" i="1"/>
  <c r="P1320" i="1" s="1"/>
  <c r="O1321" i="1"/>
  <c r="P1321" i="1" s="1"/>
  <c r="O1322" i="1"/>
  <c r="P1322" i="1" s="1"/>
  <c r="O1323" i="1"/>
  <c r="P1323" i="1" s="1"/>
  <c r="O1324" i="1"/>
  <c r="P1324" i="1" s="1"/>
  <c r="O1325" i="1"/>
  <c r="P1325" i="1" s="1"/>
  <c r="O1326" i="1"/>
  <c r="P1326" i="1" s="1"/>
  <c r="O1327" i="1"/>
  <c r="P1327" i="1" s="1"/>
  <c r="O1328" i="1"/>
  <c r="P1328" i="1" s="1"/>
  <c r="O1329" i="1"/>
  <c r="P1329" i="1" s="1"/>
  <c r="O1330" i="1"/>
  <c r="P1330" i="1" s="1"/>
  <c r="O1331" i="1"/>
  <c r="P1331" i="1" s="1"/>
  <c r="O1332" i="1"/>
  <c r="P1332" i="1" s="1"/>
  <c r="O1333" i="1"/>
  <c r="P1333" i="1" s="1"/>
  <c r="O1334" i="1"/>
  <c r="P1334" i="1" s="1"/>
  <c r="O1335" i="1"/>
  <c r="P1335" i="1" s="1"/>
  <c r="O1336" i="1"/>
  <c r="P1336" i="1" s="1"/>
  <c r="O1337" i="1"/>
  <c r="P1337" i="1" s="1"/>
  <c r="O1338" i="1"/>
  <c r="P1338" i="1" s="1"/>
  <c r="O1339" i="1"/>
  <c r="P1339" i="1" s="1"/>
  <c r="O1340" i="1"/>
  <c r="P1340" i="1" s="1"/>
  <c r="O1341" i="1"/>
  <c r="P1341" i="1" s="1"/>
  <c r="O1342" i="1"/>
  <c r="P1342" i="1" s="1"/>
  <c r="O1343" i="1"/>
  <c r="P1343" i="1" s="1"/>
  <c r="O1344" i="1"/>
  <c r="P1344" i="1" s="1"/>
  <c r="O1345" i="1"/>
  <c r="P1345" i="1" s="1"/>
  <c r="O1346" i="1"/>
  <c r="P1346" i="1" s="1"/>
  <c r="O1347" i="1"/>
  <c r="P1347" i="1" s="1"/>
  <c r="O1348" i="1"/>
  <c r="P1348" i="1" s="1"/>
  <c r="O1349" i="1"/>
  <c r="P1349" i="1" s="1"/>
  <c r="O1350" i="1"/>
  <c r="P1350" i="1" s="1"/>
  <c r="O1351" i="1"/>
  <c r="P1351" i="1" s="1"/>
  <c r="O1352" i="1"/>
  <c r="P1352" i="1" s="1"/>
  <c r="O1353" i="1"/>
  <c r="P1353" i="1" s="1"/>
  <c r="O1354" i="1"/>
  <c r="P1354" i="1" s="1"/>
  <c r="O1355" i="1"/>
  <c r="P1355" i="1" s="1"/>
  <c r="O1356" i="1"/>
  <c r="P1356" i="1" s="1"/>
  <c r="O1357" i="1"/>
  <c r="P1357" i="1" s="1"/>
  <c r="O1358" i="1"/>
  <c r="P1358" i="1" s="1"/>
  <c r="O1359" i="1"/>
  <c r="P1359" i="1" s="1"/>
  <c r="O1360" i="1"/>
  <c r="P1360" i="1" s="1"/>
  <c r="O1361" i="1"/>
  <c r="P1361" i="1" s="1"/>
  <c r="O1362" i="1"/>
  <c r="P1362" i="1" s="1"/>
  <c r="O1363" i="1"/>
  <c r="P1363" i="1" s="1"/>
  <c r="O1364" i="1"/>
  <c r="P1364" i="1" s="1"/>
  <c r="O1365" i="1"/>
  <c r="P1365" i="1" s="1"/>
  <c r="O1366" i="1"/>
  <c r="P1366" i="1" s="1"/>
  <c r="O1367" i="1"/>
  <c r="P1367" i="1" s="1"/>
  <c r="O1368" i="1"/>
  <c r="P1368" i="1" s="1"/>
  <c r="O1369" i="1"/>
  <c r="P1369" i="1" s="1"/>
  <c r="O1370" i="1"/>
  <c r="P1370" i="1" s="1"/>
  <c r="O1371" i="1"/>
  <c r="P1371" i="1" s="1"/>
  <c r="O1372" i="1"/>
  <c r="P1372" i="1" s="1"/>
  <c r="O1373" i="1"/>
  <c r="P1373" i="1" s="1"/>
  <c r="O1374" i="1"/>
  <c r="P1374" i="1" s="1"/>
  <c r="O1375" i="1"/>
  <c r="P1375" i="1" s="1"/>
  <c r="O1376" i="1"/>
  <c r="P1376" i="1" s="1"/>
  <c r="O1377" i="1"/>
  <c r="P1377" i="1" s="1"/>
  <c r="O1378" i="1"/>
  <c r="P1378" i="1" s="1"/>
  <c r="O1379" i="1"/>
  <c r="P1379" i="1" s="1"/>
  <c r="O1380" i="1"/>
  <c r="P1380" i="1" s="1"/>
  <c r="O1381" i="1"/>
  <c r="P1381" i="1" s="1"/>
  <c r="O1382" i="1"/>
  <c r="P1382" i="1" s="1"/>
  <c r="O1383" i="1"/>
  <c r="P1383" i="1" s="1"/>
  <c r="O1384" i="1"/>
  <c r="P1384" i="1" s="1"/>
  <c r="O1385" i="1"/>
  <c r="P1385" i="1" s="1"/>
  <c r="O1386" i="1"/>
  <c r="P1386" i="1" s="1"/>
  <c r="O1387" i="1"/>
  <c r="P1387" i="1" s="1"/>
  <c r="O1388" i="1"/>
  <c r="P1388" i="1" s="1"/>
  <c r="O1389" i="1"/>
  <c r="P1389" i="1" s="1"/>
  <c r="O1390" i="1"/>
  <c r="P1390" i="1" s="1"/>
  <c r="O1391" i="1"/>
  <c r="P1391" i="1" s="1"/>
  <c r="O1392" i="1"/>
  <c r="P1392" i="1" s="1"/>
  <c r="O1393" i="1"/>
  <c r="P1393" i="1" s="1"/>
  <c r="O1394" i="1"/>
  <c r="P1394" i="1" s="1"/>
  <c r="O1395" i="1"/>
  <c r="P1395" i="1" s="1"/>
  <c r="O1396" i="1"/>
  <c r="P1396" i="1" s="1"/>
  <c r="O1397" i="1"/>
  <c r="P1397" i="1" s="1"/>
  <c r="O1398" i="1"/>
  <c r="P1398" i="1" s="1"/>
  <c r="O1399" i="1"/>
  <c r="P1399" i="1" s="1"/>
  <c r="O1400" i="1"/>
  <c r="P1400" i="1" s="1"/>
  <c r="O1401" i="1"/>
  <c r="P1401" i="1" s="1"/>
  <c r="O1402" i="1"/>
  <c r="P1402" i="1" s="1"/>
  <c r="O1403" i="1"/>
  <c r="P1403" i="1" s="1"/>
  <c r="O1404" i="1"/>
  <c r="P1404" i="1" s="1"/>
  <c r="O1405" i="1"/>
  <c r="P1405" i="1" s="1"/>
  <c r="O1406" i="1"/>
  <c r="P1406" i="1" s="1"/>
  <c r="O1407" i="1"/>
  <c r="P1407" i="1" s="1"/>
  <c r="O1408" i="1"/>
  <c r="P1408" i="1" s="1"/>
  <c r="O1409" i="1"/>
  <c r="P1409" i="1" s="1"/>
  <c r="O1410" i="1"/>
  <c r="P1410" i="1" s="1"/>
  <c r="O1411" i="1"/>
  <c r="P1411" i="1" s="1"/>
  <c r="O1412" i="1"/>
  <c r="P1412" i="1" s="1"/>
  <c r="O1413" i="1"/>
  <c r="P1413" i="1" s="1"/>
  <c r="O1414" i="1"/>
  <c r="P1414" i="1" s="1"/>
  <c r="O1415" i="1"/>
  <c r="P1415" i="1" s="1"/>
  <c r="O1416" i="1"/>
  <c r="P1416" i="1" s="1"/>
  <c r="O1417" i="1"/>
  <c r="P1417" i="1" s="1"/>
  <c r="O1418" i="1"/>
  <c r="P1418" i="1" s="1"/>
  <c r="O1419" i="1"/>
  <c r="P1419" i="1" s="1"/>
  <c r="O1420" i="1"/>
  <c r="P1420" i="1" s="1"/>
  <c r="O1421" i="1"/>
  <c r="P1421" i="1" s="1"/>
  <c r="O1422" i="1"/>
  <c r="P1422" i="1" s="1"/>
  <c r="O1423" i="1"/>
  <c r="P1423" i="1" s="1"/>
  <c r="O1424" i="1"/>
  <c r="P1424" i="1" s="1"/>
  <c r="O1425" i="1"/>
  <c r="P1425" i="1" s="1"/>
  <c r="O1426" i="1"/>
  <c r="P1426" i="1" s="1"/>
  <c r="O1427" i="1"/>
  <c r="P1427" i="1" s="1"/>
  <c r="O1428" i="1"/>
  <c r="P1428" i="1" s="1"/>
  <c r="O1429" i="1"/>
  <c r="P1429" i="1" s="1"/>
  <c r="O1430" i="1"/>
  <c r="P1430" i="1" s="1"/>
  <c r="O1431" i="1"/>
  <c r="P1431" i="1" s="1"/>
  <c r="O1432" i="1"/>
  <c r="P1432" i="1" s="1"/>
  <c r="O1433" i="1"/>
  <c r="P1433" i="1" s="1"/>
  <c r="O1434" i="1"/>
  <c r="P1434" i="1" s="1"/>
  <c r="O1435" i="1"/>
  <c r="P1435" i="1" s="1"/>
  <c r="O1436" i="1"/>
  <c r="P1436" i="1" s="1"/>
  <c r="O1437" i="1"/>
  <c r="P1437" i="1" s="1"/>
  <c r="O1438" i="1"/>
  <c r="P1438" i="1" s="1"/>
  <c r="O1439" i="1"/>
  <c r="P1439" i="1" s="1"/>
  <c r="O1440" i="1"/>
  <c r="P1440" i="1" s="1"/>
  <c r="O1441" i="1"/>
  <c r="P1441" i="1" s="1"/>
  <c r="O1442" i="1"/>
  <c r="P1442" i="1" s="1"/>
  <c r="O1443" i="1"/>
  <c r="P1443" i="1" s="1"/>
  <c r="O1444" i="1"/>
  <c r="P1444" i="1" s="1"/>
  <c r="O1445" i="1"/>
  <c r="P1445" i="1" s="1"/>
  <c r="O1446" i="1"/>
  <c r="P1446" i="1" s="1"/>
  <c r="O1447" i="1"/>
  <c r="P1447" i="1" s="1"/>
  <c r="O1448" i="1"/>
  <c r="P1448" i="1" s="1"/>
  <c r="O1449" i="1"/>
  <c r="P1449" i="1" s="1"/>
  <c r="O1450" i="1"/>
  <c r="P1450" i="1" s="1"/>
  <c r="O1451" i="1"/>
  <c r="P1451" i="1" s="1"/>
  <c r="O1452" i="1"/>
  <c r="P1452" i="1" s="1"/>
  <c r="O1453" i="1"/>
  <c r="P1453" i="1" s="1"/>
  <c r="O1454" i="1"/>
  <c r="P1454" i="1" s="1"/>
  <c r="O1455" i="1"/>
  <c r="P1455" i="1" s="1"/>
  <c r="O1456" i="1"/>
  <c r="P1456" i="1" s="1"/>
  <c r="O1457" i="1"/>
  <c r="P1457" i="1" s="1"/>
  <c r="O1458" i="1"/>
  <c r="P1458" i="1" s="1"/>
  <c r="O1459" i="1"/>
  <c r="P1459" i="1" s="1"/>
  <c r="O1460" i="1"/>
  <c r="P1460" i="1" s="1"/>
  <c r="O1461" i="1"/>
  <c r="P1461" i="1" s="1"/>
  <c r="O1462" i="1"/>
  <c r="P1462" i="1" s="1"/>
  <c r="O1463" i="1"/>
  <c r="P1463" i="1" s="1"/>
  <c r="O1464" i="1"/>
  <c r="P1464" i="1" s="1"/>
  <c r="O1465" i="1"/>
  <c r="P1465" i="1" s="1"/>
  <c r="O1466" i="1"/>
  <c r="P1466" i="1" s="1"/>
  <c r="O1467" i="1"/>
  <c r="P1467" i="1" s="1"/>
  <c r="O1468" i="1"/>
  <c r="P1468" i="1" s="1"/>
  <c r="O1469" i="1"/>
  <c r="P1469" i="1" s="1"/>
  <c r="O1470" i="1"/>
  <c r="P1470" i="1" s="1"/>
  <c r="O1471" i="1"/>
  <c r="P1471" i="1" s="1"/>
  <c r="O1472" i="1"/>
  <c r="P1472" i="1" s="1"/>
  <c r="O1473" i="1"/>
  <c r="P1473" i="1" s="1"/>
  <c r="O1474" i="1"/>
  <c r="P1474" i="1" s="1"/>
  <c r="O1475" i="1"/>
  <c r="P1475" i="1" s="1"/>
  <c r="O1476" i="1"/>
  <c r="P1476" i="1" s="1"/>
  <c r="O1477" i="1"/>
  <c r="P1477" i="1" s="1"/>
  <c r="O1478" i="1"/>
  <c r="P1478" i="1" s="1"/>
  <c r="O1479" i="1"/>
  <c r="P1479" i="1" s="1"/>
  <c r="O1480" i="1"/>
  <c r="P1480" i="1" s="1"/>
  <c r="O1481" i="1"/>
  <c r="P1481" i="1" s="1"/>
  <c r="O1482" i="1"/>
  <c r="P1482" i="1" s="1"/>
  <c r="O1309" i="1"/>
  <c r="P1309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" i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3118" i="1"/>
  <c r="P3118" i="1" s="1"/>
  <c r="O3119" i="1"/>
  <c r="P3119" i="1" s="1"/>
  <c r="O3120" i="1"/>
  <c r="P3120" i="1" s="1"/>
  <c r="O3121" i="1"/>
  <c r="P3121" i="1" s="1"/>
  <c r="O3122" i="1"/>
  <c r="P3122" i="1" s="1"/>
  <c r="O3123" i="1"/>
  <c r="P3123" i="1" s="1"/>
  <c r="O3124" i="1"/>
  <c r="P3124" i="1" s="1"/>
  <c r="O3125" i="1"/>
  <c r="P3125" i="1" s="1"/>
  <c r="O3126" i="1"/>
  <c r="P3126" i="1" s="1"/>
  <c r="O3127" i="1"/>
  <c r="P3127" i="1" s="1"/>
  <c r="O3128" i="1"/>
  <c r="P3128" i="1" s="1"/>
  <c r="O3129" i="1"/>
  <c r="P3129" i="1" s="1"/>
  <c r="O3130" i="1"/>
  <c r="P3130" i="1" s="1"/>
  <c r="O3131" i="1"/>
  <c r="P3131" i="1" s="1"/>
  <c r="O3132" i="1"/>
  <c r="P3132" i="1" s="1"/>
  <c r="O3133" i="1"/>
  <c r="P3133" i="1" s="1"/>
  <c r="O3134" i="1"/>
  <c r="P3134" i="1" s="1"/>
  <c r="O3135" i="1"/>
  <c r="P3135" i="1" s="1"/>
  <c r="O3136" i="1"/>
  <c r="P3136" i="1" s="1"/>
  <c r="O3137" i="1"/>
  <c r="P3137" i="1" s="1"/>
  <c r="O3138" i="1"/>
  <c r="P3138" i="1" s="1"/>
  <c r="O3139" i="1"/>
  <c r="P3139" i="1" s="1"/>
  <c r="O3140" i="1"/>
  <c r="P3140" i="1" s="1"/>
  <c r="O3141" i="1"/>
  <c r="P3141" i="1" s="1"/>
  <c r="O3142" i="1"/>
  <c r="P3142" i="1" s="1"/>
  <c r="O3143" i="1"/>
  <c r="P3143" i="1" s="1"/>
  <c r="O3144" i="1"/>
  <c r="P3144" i="1" s="1"/>
  <c r="O3145" i="1"/>
  <c r="P3145" i="1" s="1"/>
  <c r="O3146" i="1"/>
  <c r="P3146" i="1" s="1"/>
  <c r="O3147" i="1"/>
  <c r="P3147" i="1" s="1"/>
  <c r="O3148" i="1"/>
  <c r="P3148" i="1" s="1"/>
  <c r="O3149" i="1"/>
  <c r="P3149" i="1" s="1"/>
  <c r="O3150" i="1"/>
  <c r="P3150" i="1" s="1"/>
  <c r="O3151" i="1"/>
  <c r="P3151" i="1" s="1"/>
  <c r="O3152" i="1"/>
  <c r="P3152" i="1" s="1"/>
  <c r="O3153" i="1"/>
  <c r="P3153" i="1" s="1"/>
  <c r="O3154" i="1"/>
  <c r="P3154" i="1" s="1"/>
  <c r="O3155" i="1"/>
  <c r="P3155" i="1" s="1"/>
  <c r="O3156" i="1"/>
  <c r="P3156" i="1" s="1"/>
  <c r="O3157" i="1"/>
  <c r="P3157" i="1" s="1"/>
  <c r="O3158" i="1"/>
  <c r="P3158" i="1" s="1"/>
  <c r="O3159" i="1"/>
  <c r="P3159" i="1" s="1"/>
  <c r="O3160" i="1"/>
  <c r="P3160" i="1" s="1"/>
  <c r="O3161" i="1"/>
  <c r="P3161" i="1" s="1"/>
  <c r="O3162" i="1"/>
  <c r="P3162" i="1" s="1"/>
  <c r="O3163" i="1"/>
  <c r="P3163" i="1" s="1"/>
  <c r="O3164" i="1"/>
  <c r="P3164" i="1" s="1"/>
  <c r="O3165" i="1"/>
  <c r="P3165" i="1" s="1"/>
  <c r="O3166" i="1"/>
  <c r="P3166" i="1" s="1"/>
  <c r="O3167" i="1"/>
  <c r="P3167" i="1" s="1"/>
  <c r="O3168" i="1"/>
  <c r="P3168" i="1" s="1"/>
  <c r="O3169" i="1"/>
  <c r="P3169" i="1" s="1"/>
  <c r="O3170" i="1"/>
  <c r="P3170" i="1" s="1"/>
  <c r="O3171" i="1"/>
  <c r="P3171" i="1" s="1"/>
  <c r="O3172" i="1"/>
  <c r="P3172" i="1" s="1"/>
  <c r="O3173" i="1"/>
  <c r="P3173" i="1" s="1"/>
  <c r="O3174" i="1"/>
  <c r="P3174" i="1" s="1"/>
  <c r="O3175" i="1"/>
  <c r="P3175" i="1" s="1"/>
  <c r="O3176" i="1"/>
  <c r="P3176" i="1" s="1"/>
  <c r="O3177" i="1"/>
  <c r="P3177" i="1" s="1"/>
  <c r="O3178" i="1"/>
  <c r="P3178" i="1" s="1"/>
  <c r="O3179" i="1"/>
  <c r="P3179" i="1" s="1"/>
  <c r="O3180" i="1"/>
  <c r="P3180" i="1" s="1"/>
  <c r="O3181" i="1"/>
  <c r="P3181" i="1" s="1"/>
  <c r="O3182" i="1"/>
  <c r="P3182" i="1" s="1"/>
  <c r="O3183" i="1"/>
  <c r="P3183" i="1" s="1"/>
  <c r="O3184" i="1"/>
  <c r="P3184" i="1" s="1"/>
  <c r="O3185" i="1"/>
  <c r="P3185" i="1" s="1"/>
  <c r="O3186" i="1"/>
  <c r="P3186" i="1" s="1"/>
  <c r="O3187" i="1"/>
  <c r="P3187" i="1" s="1"/>
  <c r="O3188" i="1"/>
  <c r="P3188" i="1" s="1"/>
  <c r="O3189" i="1"/>
  <c r="P3189" i="1" s="1"/>
  <c r="O3190" i="1"/>
  <c r="P3190" i="1" s="1"/>
  <c r="O3191" i="1"/>
  <c r="P3191" i="1" s="1"/>
  <c r="O3192" i="1"/>
  <c r="P3192" i="1" s="1"/>
  <c r="O3193" i="1"/>
  <c r="P3193" i="1" s="1"/>
  <c r="O3194" i="1"/>
  <c r="P3194" i="1" s="1"/>
  <c r="O3195" i="1"/>
  <c r="P3195" i="1" s="1"/>
  <c r="O3196" i="1"/>
  <c r="P3196" i="1" s="1"/>
  <c r="O3197" i="1"/>
  <c r="P3197" i="1" s="1"/>
  <c r="O3198" i="1"/>
  <c r="P3198" i="1" s="1"/>
  <c r="O3199" i="1"/>
  <c r="P3199" i="1" s="1"/>
  <c r="O3200" i="1"/>
  <c r="P3200" i="1" s="1"/>
  <c r="O3201" i="1"/>
  <c r="P3201" i="1" s="1"/>
  <c r="O3202" i="1"/>
  <c r="P3202" i="1" s="1"/>
  <c r="O3203" i="1"/>
  <c r="P3203" i="1" s="1"/>
  <c r="O3204" i="1"/>
  <c r="P3204" i="1" s="1"/>
  <c r="O3205" i="1"/>
  <c r="P3205" i="1" s="1"/>
  <c r="O3206" i="1"/>
  <c r="P3206" i="1" s="1"/>
  <c r="O3207" i="1"/>
  <c r="P3207" i="1" s="1"/>
  <c r="O3208" i="1"/>
  <c r="P3208" i="1" s="1"/>
  <c r="O3209" i="1"/>
  <c r="P3209" i="1" s="1"/>
  <c r="O3210" i="1"/>
  <c r="P3210" i="1" s="1"/>
  <c r="O3211" i="1"/>
  <c r="P3211" i="1" s="1"/>
  <c r="O3212" i="1"/>
  <c r="P3212" i="1" s="1"/>
  <c r="O3213" i="1"/>
  <c r="P3213" i="1" s="1"/>
  <c r="O3214" i="1"/>
  <c r="P3214" i="1" s="1"/>
  <c r="O3215" i="1"/>
  <c r="P3215" i="1" s="1"/>
  <c r="O3216" i="1"/>
  <c r="P3216" i="1" s="1"/>
  <c r="O3217" i="1"/>
  <c r="P3217" i="1" s="1"/>
  <c r="O3218" i="1"/>
  <c r="P3218" i="1" s="1"/>
  <c r="O3219" i="1"/>
  <c r="P3219" i="1" s="1"/>
  <c r="O3220" i="1"/>
  <c r="P3220" i="1" s="1"/>
  <c r="O3221" i="1"/>
  <c r="P3221" i="1" s="1"/>
  <c r="O3222" i="1"/>
  <c r="P3222" i="1" s="1"/>
  <c r="O3223" i="1"/>
  <c r="P3223" i="1" s="1"/>
  <c r="O3224" i="1"/>
  <c r="P3224" i="1" s="1"/>
  <c r="O3225" i="1"/>
  <c r="P3225" i="1" s="1"/>
  <c r="O3226" i="1"/>
  <c r="P3226" i="1" s="1"/>
  <c r="O3227" i="1"/>
  <c r="P3227" i="1" s="1"/>
  <c r="O3228" i="1"/>
  <c r="P3228" i="1" s="1"/>
  <c r="O3229" i="1"/>
  <c r="P3229" i="1" s="1"/>
  <c r="O3230" i="1"/>
  <c r="P3230" i="1" s="1"/>
  <c r="O3231" i="1"/>
  <c r="P3231" i="1" s="1"/>
  <c r="O3232" i="1"/>
  <c r="P3232" i="1" s="1"/>
  <c r="O3233" i="1"/>
  <c r="P3233" i="1" s="1"/>
  <c r="O3234" i="1"/>
  <c r="P3234" i="1" s="1"/>
  <c r="O3235" i="1"/>
  <c r="P3235" i="1" s="1"/>
  <c r="O3236" i="1"/>
  <c r="P3236" i="1" s="1"/>
  <c r="O3237" i="1"/>
  <c r="P3237" i="1" s="1"/>
  <c r="O3238" i="1"/>
  <c r="P3238" i="1" s="1"/>
  <c r="O3239" i="1"/>
  <c r="P3239" i="1" s="1"/>
  <c r="O3240" i="1"/>
  <c r="P3240" i="1" s="1"/>
  <c r="O3241" i="1"/>
  <c r="P3241" i="1" s="1"/>
  <c r="O3242" i="1"/>
  <c r="P3242" i="1" s="1"/>
  <c r="O3243" i="1"/>
  <c r="P3243" i="1" s="1"/>
  <c r="O3244" i="1"/>
  <c r="P3244" i="1" s="1"/>
  <c r="O3245" i="1"/>
  <c r="P3245" i="1" s="1"/>
  <c r="O3246" i="1"/>
  <c r="P3246" i="1" s="1"/>
  <c r="O3247" i="1"/>
  <c r="P3247" i="1" s="1"/>
  <c r="O3248" i="1"/>
  <c r="P3248" i="1" s="1"/>
  <c r="O3249" i="1"/>
  <c r="P3249" i="1" s="1"/>
  <c r="O3250" i="1"/>
  <c r="P3250" i="1" s="1"/>
  <c r="O3251" i="1"/>
  <c r="P3251" i="1" s="1"/>
  <c r="O3252" i="1"/>
  <c r="P3252" i="1" s="1"/>
  <c r="O3253" i="1"/>
  <c r="P3253" i="1" s="1"/>
  <c r="O3254" i="1"/>
  <c r="P3254" i="1" s="1"/>
  <c r="O3255" i="1"/>
  <c r="P3255" i="1" s="1"/>
  <c r="O3256" i="1"/>
  <c r="P3256" i="1" s="1"/>
  <c r="O3257" i="1"/>
  <c r="P3257" i="1" s="1"/>
  <c r="O3258" i="1"/>
  <c r="P3258" i="1" s="1"/>
  <c r="O3259" i="1"/>
  <c r="P3259" i="1" s="1"/>
  <c r="O3260" i="1"/>
  <c r="P3260" i="1" s="1"/>
  <c r="O3261" i="1"/>
  <c r="P3261" i="1" s="1"/>
  <c r="O3262" i="1"/>
  <c r="P3262" i="1" s="1"/>
  <c r="O3263" i="1"/>
  <c r="P3263" i="1" s="1"/>
  <c r="O3264" i="1"/>
  <c r="P3264" i="1" s="1"/>
  <c r="O3265" i="1"/>
  <c r="P3265" i="1" s="1"/>
  <c r="O3266" i="1"/>
  <c r="P3266" i="1" s="1"/>
  <c r="O3267" i="1"/>
  <c r="P3267" i="1" s="1"/>
  <c r="O3268" i="1"/>
  <c r="P3268" i="1" s="1"/>
  <c r="O3269" i="1"/>
  <c r="P3269" i="1" s="1"/>
  <c r="O3270" i="1"/>
  <c r="P3270" i="1" s="1"/>
  <c r="O3271" i="1"/>
  <c r="P3271" i="1" s="1"/>
  <c r="O3272" i="1"/>
  <c r="P3272" i="1" s="1"/>
  <c r="O3273" i="1"/>
  <c r="P3273" i="1" s="1"/>
  <c r="O3274" i="1"/>
  <c r="P3274" i="1" s="1"/>
  <c r="O3275" i="1"/>
  <c r="P3275" i="1" s="1"/>
  <c r="O3276" i="1"/>
  <c r="P3276" i="1" s="1"/>
  <c r="O3277" i="1"/>
  <c r="P3277" i="1" s="1"/>
  <c r="O3278" i="1"/>
  <c r="P3278" i="1" s="1"/>
  <c r="O3279" i="1"/>
  <c r="P3279" i="1" s="1"/>
  <c r="O3280" i="1"/>
  <c r="P3280" i="1" s="1"/>
  <c r="O3281" i="1"/>
  <c r="P3281" i="1" s="1"/>
  <c r="O3282" i="1"/>
  <c r="P3282" i="1" s="1"/>
  <c r="O3283" i="1"/>
  <c r="P3283" i="1" s="1"/>
  <c r="O3284" i="1"/>
  <c r="P3284" i="1" s="1"/>
  <c r="O3285" i="1"/>
  <c r="P3285" i="1" s="1"/>
  <c r="O3286" i="1"/>
  <c r="P3286" i="1" s="1"/>
  <c r="O3287" i="1"/>
  <c r="P3287" i="1" s="1"/>
  <c r="O3288" i="1"/>
  <c r="P3288" i="1" s="1"/>
  <c r="O3289" i="1"/>
  <c r="P3289" i="1" s="1"/>
  <c r="O3290" i="1"/>
  <c r="P3290" i="1" s="1"/>
  <c r="O3291" i="1"/>
  <c r="P3291" i="1" s="1"/>
  <c r="O3292" i="1"/>
  <c r="P3292" i="1" s="1"/>
  <c r="O3293" i="1"/>
  <c r="P3293" i="1" s="1"/>
  <c r="O3294" i="1"/>
  <c r="P3294" i="1" s="1"/>
  <c r="O3295" i="1"/>
  <c r="P3295" i="1" s="1"/>
  <c r="O3296" i="1"/>
  <c r="P3296" i="1" s="1"/>
  <c r="O3297" i="1"/>
  <c r="P3297" i="1" s="1"/>
  <c r="O3298" i="1"/>
  <c r="P3298" i="1" s="1"/>
  <c r="O3299" i="1"/>
  <c r="P3299" i="1" s="1"/>
  <c r="O3300" i="1"/>
  <c r="P3300" i="1" s="1"/>
  <c r="O3301" i="1"/>
  <c r="P3301" i="1" s="1"/>
  <c r="O3302" i="1"/>
  <c r="P3302" i="1" s="1"/>
  <c r="O3303" i="1"/>
  <c r="P3303" i="1" s="1"/>
  <c r="O3304" i="1"/>
  <c r="P3304" i="1" s="1"/>
  <c r="O3305" i="1"/>
  <c r="P3305" i="1" s="1"/>
  <c r="O3306" i="1"/>
  <c r="P3306" i="1" s="1"/>
  <c r="O3307" i="1"/>
  <c r="P3307" i="1" s="1"/>
  <c r="O3308" i="1"/>
  <c r="P3308" i="1" s="1"/>
  <c r="O3309" i="1"/>
  <c r="P3309" i="1" s="1"/>
  <c r="O3310" i="1"/>
  <c r="P3310" i="1" s="1"/>
  <c r="O3311" i="1"/>
  <c r="P3311" i="1" s="1"/>
  <c r="O3312" i="1"/>
  <c r="P3312" i="1" s="1"/>
  <c r="O3313" i="1"/>
  <c r="P3313" i="1" s="1"/>
  <c r="O3314" i="1"/>
  <c r="P3314" i="1" s="1"/>
  <c r="O3315" i="1"/>
  <c r="P3315" i="1" s="1"/>
  <c r="O3316" i="1"/>
  <c r="P3316" i="1" s="1"/>
  <c r="O3317" i="1"/>
  <c r="P3317" i="1" s="1"/>
  <c r="O3318" i="1"/>
  <c r="P3318" i="1" s="1"/>
  <c r="O3319" i="1"/>
  <c r="P3319" i="1" s="1"/>
  <c r="O3320" i="1"/>
  <c r="P3320" i="1" s="1"/>
  <c r="O3321" i="1"/>
  <c r="P3321" i="1" s="1"/>
  <c r="O3322" i="1"/>
  <c r="P3322" i="1" s="1"/>
  <c r="O3323" i="1"/>
  <c r="P3323" i="1" s="1"/>
  <c r="O3324" i="1"/>
  <c r="P3324" i="1" s="1"/>
  <c r="O3325" i="1"/>
  <c r="P3325" i="1" s="1"/>
  <c r="O3326" i="1"/>
  <c r="P3326" i="1" s="1"/>
  <c r="O3327" i="1"/>
  <c r="P3327" i="1" s="1"/>
  <c r="O3328" i="1"/>
  <c r="P3328" i="1" s="1"/>
  <c r="O3329" i="1"/>
  <c r="P3329" i="1" s="1"/>
  <c r="O3330" i="1"/>
  <c r="P3330" i="1" s="1"/>
  <c r="O3331" i="1"/>
  <c r="P3331" i="1" s="1"/>
  <c r="O3332" i="1"/>
  <c r="P3332" i="1" s="1"/>
  <c r="O3333" i="1"/>
  <c r="P3333" i="1" s="1"/>
  <c r="O3334" i="1"/>
  <c r="P3334" i="1" s="1"/>
  <c r="O3335" i="1"/>
  <c r="P3335" i="1" s="1"/>
  <c r="O3336" i="1"/>
  <c r="P3336" i="1" s="1"/>
  <c r="O3337" i="1"/>
  <c r="P3337" i="1" s="1"/>
  <c r="O3338" i="1"/>
  <c r="P3338" i="1" s="1"/>
  <c r="O3339" i="1"/>
  <c r="P3339" i="1" s="1"/>
  <c r="O3340" i="1"/>
  <c r="P3340" i="1" s="1"/>
  <c r="O3341" i="1"/>
  <c r="P3341" i="1" s="1"/>
  <c r="O3342" i="1"/>
  <c r="P3342" i="1" s="1"/>
  <c r="O3343" i="1"/>
  <c r="P3343" i="1" s="1"/>
  <c r="O3344" i="1"/>
  <c r="P3344" i="1" s="1"/>
  <c r="O3345" i="1"/>
  <c r="P3345" i="1" s="1"/>
  <c r="O3346" i="1"/>
  <c r="P3346" i="1" s="1"/>
  <c r="O3347" i="1"/>
  <c r="P3347" i="1" s="1"/>
  <c r="O3348" i="1"/>
  <c r="P3348" i="1" s="1"/>
  <c r="O3349" i="1"/>
  <c r="P3349" i="1" s="1"/>
  <c r="O3350" i="1"/>
  <c r="P3350" i="1" s="1"/>
  <c r="O3351" i="1"/>
  <c r="P3351" i="1" s="1"/>
  <c r="O3352" i="1"/>
  <c r="P3352" i="1" s="1"/>
  <c r="O3353" i="1"/>
  <c r="P3353" i="1" s="1"/>
  <c r="O3354" i="1"/>
  <c r="P3354" i="1" s="1"/>
  <c r="O3355" i="1"/>
  <c r="P3355" i="1" s="1"/>
  <c r="O3356" i="1"/>
  <c r="P3356" i="1" s="1"/>
  <c r="O3357" i="1"/>
  <c r="P3357" i="1" s="1"/>
  <c r="O3358" i="1"/>
  <c r="P3358" i="1" s="1"/>
  <c r="O3359" i="1"/>
  <c r="P3359" i="1" s="1"/>
  <c r="O3360" i="1"/>
  <c r="P3360" i="1" s="1"/>
  <c r="O3361" i="1"/>
  <c r="P3361" i="1" s="1"/>
  <c r="O3362" i="1"/>
  <c r="P3362" i="1" s="1"/>
  <c r="O3363" i="1"/>
  <c r="P3363" i="1" s="1"/>
  <c r="O3364" i="1"/>
  <c r="P3364" i="1" s="1"/>
  <c r="O3365" i="1"/>
  <c r="P3365" i="1" s="1"/>
  <c r="O3366" i="1"/>
  <c r="P3366" i="1" s="1"/>
  <c r="O3367" i="1"/>
  <c r="P3367" i="1" s="1"/>
  <c r="O3368" i="1"/>
  <c r="P3368" i="1" s="1"/>
  <c r="O3369" i="1"/>
  <c r="P3369" i="1" s="1"/>
  <c r="O3370" i="1"/>
  <c r="P3370" i="1" s="1"/>
  <c r="O3371" i="1"/>
  <c r="P3371" i="1" s="1"/>
  <c r="O3372" i="1"/>
  <c r="P3372" i="1" s="1"/>
  <c r="O3373" i="1"/>
  <c r="P3373" i="1" s="1"/>
  <c r="O3374" i="1"/>
  <c r="P3374" i="1" s="1"/>
  <c r="O3375" i="1"/>
  <c r="P3375" i="1" s="1"/>
  <c r="O3376" i="1"/>
  <c r="P3376" i="1" s="1"/>
  <c r="O3377" i="1"/>
  <c r="P3377" i="1" s="1"/>
  <c r="O3378" i="1"/>
  <c r="P3378" i="1" s="1"/>
  <c r="O3379" i="1"/>
  <c r="P3379" i="1" s="1"/>
  <c r="O3380" i="1"/>
  <c r="P3380" i="1" s="1"/>
  <c r="O3381" i="1"/>
  <c r="P3381" i="1" s="1"/>
  <c r="O3382" i="1"/>
  <c r="P3382" i="1" s="1"/>
  <c r="O3383" i="1"/>
  <c r="P3383" i="1" s="1"/>
  <c r="O3384" i="1"/>
  <c r="P3384" i="1" s="1"/>
  <c r="O3385" i="1"/>
  <c r="P3385" i="1" s="1"/>
  <c r="O3386" i="1"/>
  <c r="P3386" i="1" s="1"/>
  <c r="O3387" i="1"/>
  <c r="P3387" i="1" s="1"/>
  <c r="O3388" i="1"/>
  <c r="P3388" i="1" s="1"/>
  <c r="O3389" i="1"/>
  <c r="P3389" i="1" s="1"/>
  <c r="O3390" i="1"/>
  <c r="P3390" i="1" s="1"/>
  <c r="O3391" i="1"/>
  <c r="P3391" i="1" s="1"/>
  <c r="O3392" i="1"/>
  <c r="P3392" i="1" s="1"/>
  <c r="O3393" i="1"/>
  <c r="P3393" i="1" s="1"/>
  <c r="O3394" i="1"/>
  <c r="P3394" i="1" s="1"/>
  <c r="O3395" i="1"/>
  <c r="P3395" i="1" s="1"/>
  <c r="O3396" i="1"/>
  <c r="P3396" i="1" s="1"/>
  <c r="O3397" i="1"/>
  <c r="P3397" i="1" s="1"/>
  <c r="O3398" i="1"/>
  <c r="P3398" i="1" s="1"/>
  <c r="O3399" i="1"/>
  <c r="P3399" i="1" s="1"/>
  <c r="O3400" i="1"/>
  <c r="P3400" i="1" s="1"/>
  <c r="O3401" i="1"/>
  <c r="P3401" i="1" s="1"/>
  <c r="O3402" i="1"/>
  <c r="P3402" i="1" s="1"/>
  <c r="O3403" i="1"/>
  <c r="P3403" i="1" s="1"/>
  <c r="O3404" i="1"/>
  <c r="P3404" i="1" s="1"/>
  <c r="O3405" i="1"/>
  <c r="P3405" i="1" s="1"/>
  <c r="O3406" i="1"/>
  <c r="P3406" i="1" s="1"/>
  <c r="O3407" i="1"/>
  <c r="P3407" i="1" s="1"/>
  <c r="O3408" i="1"/>
  <c r="P3408" i="1" s="1"/>
  <c r="O3409" i="1"/>
  <c r="P3409" i="1" s="1"/>
  <c r="O3410" i="1"/>
  <c r="P3410" i="1" s="1"/>
  <c r="O3411" i="1"/>
  <c r="P3411" i="1" s="1"/>
  <c r="O3412" i="1"/>
  <c r="P3412" i="1" s="1"/>
  <c r="O3413" i="1"/>
  <c r="P3413" i="1" s="1"/>
  <c r="O3414" i="1"/>
  <c r="P3414" i="1" s="1"/>
  <c r="O3117" i="1"/>
  <c r="P3117" i="1" s="1"/>
  <c r="G108" i="4"/>
  <c r="H108" i="4"/>
  <c r="C21" i="12" l="1"/>
  <c r="C26" i="12" s="1"/>
  <c r="C19" i="12"/>
  <c r="C20" i="12" s="1"/>
  <c r="I9" i="3"/>
  <c r="O1984" i="1"/>
  <c r="P1984" i="1" s="1"/>
  <c r="C27" i="12" l="1"/>
  <c r="C28" i="12"/>
  <c r="D7" i="6"/>
  <c r="F28" i="6" s="1"/>
  <c r="K7" i="8"/>
  <c r="G92" i="4"/>
  <c r="H92" i="4"/>
  <c r="G93" i="4"/>
  <c r="H93" i="4"/>
  <c r="G94" i="4"/>
  <c r="H94" i="4"/>
  <c r="G95" i="4"/>
  <c r="H95" i="4"/>
  <c r="G96" i="4"/>
  <c r="H96" i="4"/>
  <c r="G97" i="4"/>
  <c r="H97" i="4"/>
  <c r="G98" i="4"/>
  <c r="H98" i="4"/>
  <c r="G99" i="4"/>
  <c r="H99" i="4"/>
  <c r="G100" i="4"/>
  <c r="H100" i="4"/>
  <c r="G101" i="4"/>
  <c r="H101" i="4"/>
  <c r="G102" i="4"/>
  <c r="H102" i="4"/>
  <c r="G103" i="4"/>
  <c r="H103" i="4"/>
  <c r="G104" i="4"/>
  <c r="H104" i="4"/>
  <c r="G105" i="4"/>
  <c r="H105" i="4"/>
  <c r="G106" i="4"/>
  <c r="H106" i="4"/>
  <c r="G107" i="4"/>
  <c r="H107" i="4"/>
  <c r="H91" i="4"/>
  <c r="G91" i="4"/>
  <c r="O106" i="1"/>
  <c r="P106" i="1" s="1"/>
  <c r="C29" i="12" l="1"/>
  <c r="C32" i="12"/>
  <c r="E32" i="12" s="1"/>
  <c r="O276" i="1"/>
  <c r="P276" i="1" s="1"/>
  <c r="I15" i="8" l="1"/>
  <c r="J15" i="8"/>
  <c r="K15" i="8"/>
  <c r="L15" i="8"/>
  <c r="M15" i="8"/>
  <c r="N15" i="8"/>
  <c r="I16" i="8"/>
  <c r="J16" i="8"/>
  <c r="K16" i="8"/>
  <c r="L16" i="8"/>
  <c r="M16" i="8"/>
  <c r="N16" i="8"/>
  <c r="I17" i="8"/>
  <c r="J17" i="8"/>
  <c r="K17" i="8"/>
  <c r="L17" i="8"/>
  <c r="M17" i="8"/>
  <c r="N17" i="8"/>
  <c r="I32" i="8"/>
  <c r="J32" i="8"/>
  <c r="K32" i="8"/>
  <c r="M32" i="8"/>
  <c r="N32" i="8"/>
  <c r="N31" i="8"/>
  <c r="M31" i="8"/>
  <c r="K31" i="8"/>
  <c r="J31" i="8"/>
  <c r="I31" i="8"/>
  <c r="N30" i="8"/>
  <c r="M30" i="8"/>
  <c r="K30" i="8"/>
  <c r="J30" i="8"/>
  <c r="I30" i="8"/>
  <c r="N29" i="8"/>
  <c r="M29" i="8"/>
  <c r="K29" i="8"/>
  <c r="J29" i="8"/>
  <c r="I29" i="8"/>
  <c r="N28" i="8"/>
  <c r="M28" i="8"/>
  <c r="K28" i="8"/>
  <c r="J28" i="8"/>
  <c r="I28" i="8"/>
  <c r="N8" i="8"/>
  <c r="N9" i="8"/>
  <c r="N10" i="8"/>
  <c r="N11" i="8"/>
  <c r="N12" i="8"/>
  <c r="N13" i="8"/>
  <c r="N14" i="8"/>
  <c r="N7" i="8"/>
  <c r="M8" i="8"/>
  <c r="M9" i="8"/>
  <c r="M10" i="8"/>
  <c r="M11" i="8"/>
  <c r="M12" i="8"/>
  <c r="M13" i="8"/>
  <c r="M14" i="8"/>
  <c r="M7" i="8"/>
  <c r="L8" i="8"/>
  <c r="L9" i="8"/>
  <c r="L10" i="8"/>
  <c r="L11" i="8"/>
  <c r="L13" i="8"/>
  <c r="L14" i="8"/>
  <c r="K8" i="8"/>
  <c r="K9" i="8"/>
  <c r="K10" i="8"/>
  <c r="K11" i="8"/>
  <c r="K12" i="8"/>
  <c r="K13" i="8"/>
  <c r="K14" i="8"/>
  <c r="J8" i="8"/>
  <c r="J9" i="8"/>
  <c r="J10" i="8"/>
  <c r="J11" i="8"/>
  <c r="J12" i="8"/>
  <c r="J13" i="8"/>
  <c r="J14" i="8"/>
  <c r="J7" i="8"/>
  <c r="I8" i="8"/>
  <c r="I9" i="8"/>
  <c r="I10" i="8"/>
  <c r="I11" i="8"/>
  <c r="I12" i="8"/>
  <c r="I13" i="8"/>
  <c r="I14" i="8"/>
  <c r="I7" i="8"/>
  <c r="D25" i="6"/>
  <c r="P2" i="1"/>
  <c r="L7" i="8" l="1"/>
  <c r="I4" i="3"/>
  <c r="L31" i="8" s="1"/>
  <c r="I5" i="3"/>
  <c r="L30" i="8" s="1"/>
  <c r="I6" i="3"/>
  <c r="L29" i="8" s="1"/>
  <c r="I7" i="3"/>
  <c r="L28" i="8" s="1"/>
  <c r="I8" i="3"/>
  <c r="L32" i="8" s="1"/>
  <c r="L12" i="8"/>
  <c r="D20" i="6"/>
  <c r="D19" i="6"/>
  <c r="D18" i="6"/>
  <c r="D13" i="6"/>
  <c r="D21" i="6" l="1"/>
  <c r="D35" i="6" s="1"/>
  <c r="D38" i="6" s="1"/>
  <c r="E25" i="6" l="1"/>
  <c r="D27" i="6"/>
  <c r="D28" i="6" l="1"/>
  <c r="F27" i="6"/>
  <c r="E29" i="6"/>
  <c r="E27" i="6"/>
  <c r="G28" i="6" l="1"/>
  <c r="H28" i="6" s="1"/>
  <c r="D37" i="6"/>
  <c r="D36" i="6" s="1"/>
  <c r="G38" i="6"/>
  <c r="E28" i="6"/>
  <c r="E38" i="6"/>
  <c r="G29" i="6" l="1"/>
  <c r="G30" i="6" s="1"/>
  <c r="F31" i="6"/>
  <c r="F29" i="6"/>
  <c r="G31" i="6"/>
  <c r="H31" i="6" s="1"/>
  <c r="G32" i="6" s="1"/>
  <c r="F30" i="6"/>
  <c r="H38" i="6"/>
  <c r="E37" i="6"/>
  <c r="E36" i="6"/>
  <c r="F32" i="6" l="1"/>
  <c r="H3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NICOLAS TRAMONTIN HARGUINDEGUY</author>
  </authors>
  <commentList>
    <comment ref="P1" authorId="0" shapeId="0" xr:uid="{99919D4F-832F-42A9-B0E4-4BD097E309C7}">
      <text>
        <r>
          <rPr>
            <b/>
            <sz val="9"/>
            <color indexed="81"/>
            <rFont val="Tahoma"/>
            <family val="2"/>
          </rPr>
          <t>Este valor incluye descuento y certificadod de Pago por el 10%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<sst xmlns="http://schemas.openxmlformats.org/spreadsheetml/2006/main" count="23702" uniqueCount="1269">
  <si>
    <t>TIPO</t>
  </si>
  <si>
    <t>Modelo</t>
  </si>
  <si>
    <t>Numero</t>
  </si>
  <si>
    <t>Piso</t>
  </si>
  <si>
    <t>Edificio</t>
  </si>
  <si>
    <t>m2Construido</t>
  </si>
  <si>
    <t>m2Balcon</t>
  </si>
  <si>
    <t>Orientacion</t>
  </si>
  <si>
    <t>Derecho</t>
  </si>
  <si>
    <t>EstadoInmueble</t>
  </si>
  <si>
    <t>Inmueble_Pack</t>
  </si>
  <si>
    <t>Obs</t>
  </si>
  <si>
    <t>Trinidad III</t>
  </si>
  <si>
    <t>BODEGA</t>
  </si>
  <si>
    <t>DOMINIO</t>
  </si>
  <si>
    <t>Disponible</t>
  </si>
  <si>
    <t>ESTACIONAMIENTO</t>
  </si>
  <si>
    <t>A</t>
  </si>
  <si>
    <t>DEPARTAMENTO</t>
  </si>
  <si>
    <t>2D2BM</t>
  </si>
  <si>
    <t>B</t>
  </si>
  <si>
    <t>Norte</t>
  </si>
  <si>
    <t>2D2B</t>
  </si>
  <si>
    <t>Sur</t>
  </si>
  <si>
    <t>Poniente</t>
  </si>
  <si>
    <t>Apostol Santiago</t>
  </si>
  <si>
    <t>3D2B</t>
  </si>
  <si>
    <t>D</t>
  </si>
  <si>
    <t>C</t>
  </si>
  <si>
    <t>USO Y GOCE</t>
  </si>
  <si>
    <t>Jardines de Alvarado</t>
  </si>
  <si>
    <t>Subte</t>
  </si>
  <si>
    <t>E - 303</t>
  </si>
  <si>
    <t>2D1B</t>
  </si>
  <si>
    <t>3D1B</t>
  </si>
  <si>
    <t>Assetplan con Est. 414</t>
  </si>
  <si>
    <t>Assetplan con Est. 372</t>
  </si>
  <si>
    <t>2Dg1B</t>
  </si>
  <si>
    <t>Assetplan</t>
  </si>
  <si>
    <t>Oriente</t>
  </si>
  <si>
    <t>Assetplan con Est. 431</t>
  </si>
  <si>
    <t>Assetplan con Est. 305</t>
  </si>
  <si>
    <t>Assetplan con Est. 319</t>
  </si>
  <si>
    <t>E - 111</t>
  </si>
  <si>
    <t>E - 108</t>
  </si>
  <si>
    <t>E - 212</t>
  </si>
  <si>
    <t>Assetplan - Asociado Dpto 614B</t>
  </si>
  <si>
    <t>Assetplan - Asociado Dpto 619B</t>
  </si>
  <si>
    <t>E - 315</t>
  </si>
  <si>
    <t>Assetplan - Asociado Dpto 902A</t>
  </si>
  <si>
    <t>Assetplan con Est. 422</t>
  </si>
  <si>
    <t>Assetplan - Asociado Est 408</t>
  </si>
  <si>
    <t>E - 220</t>
  </si>
  <si>
    <t>Assetplan - Asociado Dpto 620B</t>
  </si>
  <si>
    <t>E - 323</t>
  </si>
  <si>
    <t>Assetplan - Asociado Dpto 913B</t>
  </si>
  <si>
    <t>Assetplan - Asociado Dpto 1021 B</t>
  </si>
  <si>
    <t>Assetplan - Asociado Dpto 901A</t>
  </si>
  <si>
    <t>Assetplan con Est. 367</t>
  </si>
  <si>
    <t>Assetplan con Est. 396</t>
  </si>
  <si>
    <t>Assetplan con Est. 378</t>
  </si>
  <si>
    <t>Assetplan - Asociado Est 58</t>
  </si>
  <si>
    <t>Assetplan con Est. 388</t>
  </si>
  <si>
    <t>Assetplan - Asociado Dpto 1022 B</t>
  </si>
  <si>
    <t>Assetplan - Asociado Dpto 419B</t>
  </si>
  <si>
    <t>E - 419</t>
  </si>
  <si>
    <t>Assetplan - Asociado Dpto 420B</t>
  </si>
  <si>
    <t>Assetplan - Asociado Est 107</t>
  </si>
  <si>
    <t>Assetplan con Est. 404</t>
  </si>
  <si>
    <t>Assetplan - Asociado Est 325</t>
  </si>
  <si>
    <t>1D1B</t>
  </si>
  <si>
    <t>Assetplan con Est. 300</t>
  </si>
  <si>
    <t>Assetplan con Est. 308</t>
  </si>
  <si>
    <t>Assetplan con Est. 326</t>
  </si>
  <si>
    <t>E - 110</t>
  </si>
  <si>
    <t>E - 211</t>
  </si>
  <si>
    <t>B - 63 Subte</t>
  </si>
  <si>
    <t>Assetplan - Asociado Dpto 722B</t>
  </si>
  <si>
    <t>Assetplan - Asociado Dpto 922B</t>
  </si>
  <si>
    <t>Assetplan - Asociado Dpto 1101A</t>
  </si>
  <si>
    <t>Assetplan - Asociado Dpto 302A</t>
  </si>
  <si>
    <t>Assetplan - Asociado Dpto 114 B</t>
  </si>
  <si>
    <t>Assetplan - Asociado Dpto 604A</t>
  </si>
  <si>
    <t>Assetplan - Asociado Dpto 703A</t>
  </si>
  <si>
    <t>E - 418</t>
  </si>
  <si>
    <t>Assetplan - Asociado Dpto 514B</t>
  </si>
  <si>
    <t>Assetplan - Asociado Est 56</t>
  </si>
  <si>
    <t>Assetplan con Est. 424</t>
  </si>
  <si>
    <t>Assetplan con Est. 377</t>
  </si>
  <si>
    <t>Assetplan con Est. 434</t>
  </si>
  <si>
    <t>Assetplan con Est. 302</t>
  </si>
  <si>
    <t>Assetplan con Est. 318</t>
  </si>
  <si>
    <t>E - 119</t>
  </si>
  <si>
    <t>E - 116</t>
  </si>
  <si>
    <t>Assetplan - Asociado Dpto 522B</t>
  </si>
  <si>
    <t>Assetplan - Asociado Dpto 714B</t>
  </si>
  <si>
    <t>E - 314</t>
  </si>
  <si>
    <t>Assetplan - Asociado Dpto 813B</t>
  </si>
  <si>
    <t>Assetplan - Asociado Dpto 1120B</t>
  </si>
  <si>
    <t>E - 427</t>
  </si>
  <si>
    <t>Assetplan - Asociado Dpto 214B</t>
  </si>
  <si>
    <t>E - 421</t>
  </si>
  <si>
    <t>Assetplan - Asociado Dpto 519B</t>
  </si>
  <si>
    <t>Assetplan con Est. 389</t>
  </si>
  <si>
    <t>Assetplan con Est. 413</t>
  </si>
  <si>
    <t>Assetplan con Est. 423</t>
  </si>
  <si>
    <t>Assetplan con Est. 432</t>
  </si>
  <si>
    <t>Assetplan con Est. 317</t>
  </si>
  <si>
    <t>Assetplan con Est. 360</t>
  </si>
  <si>
    <t>Assetplan con Est. 327</t>
  </si>
  <si>
    <t>E - 118</t>
  </si>
  <si>
    <t>Assetplan - Asociado Dpto 520 A</t>
  </si>
  <si>
    <t>E - 219</t>
  </si>
  <si>
    <t>Assetplan - Asociado Dpto 214A</t>
  </si>
  <si>
    <t>E - 322</t>
  </si>
  <si>
    <t>Assetplan - Asociado Dpto 719B</t>
  </si>
  <si>
    <t>Assetplan - Asociado Dpto 203A</t>
  </si>
  <si>
    <t>Assetplan - Asociado Dpto 303A</t>
  </si>
  <si>
    <t>E - 429</t>
  </si>
  <si>
    <t>E - 426</t>
  </si>
  <si>
    <t>Assetplan con Est. 400</t>
  </si>
  <si>
    <t>Assetplan - Asociado Dpto 1014B</t>
  </si>
  <si>
    <t>Assetplan con Est. 397</t>
  </si>
  <si>
    <t>Assetplan - Asociado Est 252</t>
  </si>
  <si>
    <t>Assetplan con Est. 363</t>
  </si>
  <si>
    <t>Assetplan - Asociado Est 354</t>
  </si>
  <si>
    <t>Assetplan con Est. 425</t>
  </si>
  <si>
    <t>Assetplan con Est. 304</t>
  </si>
  <si>
    <t>Assetplan - Asociado Dpto 916A</t>
  </si>
  <si>
    <t>E - 213</t>
  </si>
  <si>
    <t>E - 210</t>
  </si>
  <si>
    <t>Assetplan - Asociado Dpto 319B</t>
  </si>
  <si>
    <t>E - 316</t>
  </si>
  <si>
    <t>E - 313</t>
  </si>
  <si>
    <t>Assetplan - Asociado Dpto 117A</t>
  </si>
  <si>
    <t>Assetplan - Asociado Dpto 709A</t>
  </si>
  <si>
    <t>Assetplan - Asociado Dpto 602A</t>
  </si>
  <si>
    <t>Assetplan - Asociado Dpto 219B</t>
  </si>
  <si>
    <t>E - 420</t>
  </si>
  <si>
    <t>E - 117</t>
  </si>
  <si>
    <t>Assetplan con Est. 329</t>
  </si>
  <si>
    <t>E - 221</t>
  </si>
  <si>
    <t>Assetplan - Asociado Est 394</t>
  </si>
  <si>
    <t>E - 321</t>
  </si>
  <si>
    <t>Assetplan - Asociado Dpto 204A</t>
  </si>
  <si>
    <t>Assetplan con Est. 412</t>
  </si>
  <si>
    <t>Assetplan - Asociado Dpto 616B</t>
  </si>
  <si>
    <t>Assetplan - Asociado Est 109</t>
  </si>
  <si>
    <t>Assetplan - Asociado Dpto 921B</t>
  </si>
  <si>
    <t>E - 428</t>
  </si>
  <si>
    <t>Assetplan - Asociado Dpto 409A</t>
  </si>
  <si>
    <t>Assetplan - Asociado Dpto 701A</t>
  </si>
  <si>
    <t>Assetplan - Asociado Dpto 708A</t>
  </si>
  <si>
    <t>E - 109</t>
  </si>
  <si>
    <t>Assetplan con Est. 402</t>
  </si>
  <si>
    <t>Assetplan con Est. 433</t>
  </si>
  <si>
    <t>Assetplan - Asociado Dpto 1104A</t>
  </si>
  <si>
    <t>Assetplan - Asociado Dpto 309A</t>
  </si>
  <si>
    <t>Assetplan - Asociado Dpto 515B</t>
  </si>
  <si>
    <t>Assetplan con Est. 399</t>
  </si>
  <si>
    <t>Assetplan con Est. 350</t>
  </si>
  <si>
    <t>E - 218</t>
  </si>
  <si>
    <t>Assetplan con Est. 398</t>
  </si>
  <si>
    <t>Assetplan - Asociado Dpto 519 A</t>
  </si>
  <si>
    <t>Assetplan - Asociado Dpto 721B</t>
  </si>
  <si>
    <t>Assetplan con Est. 384</t>
  </si>
  <si>
    <t>Assetplan - Asociado Dpto 903A</t>
  </si>
  <si>
    <t>E - 324</t>
  </si>
  <si>
    <t>Assetplan con Est. 284</t>
  </si>
  <si>
    <t>Plaza Cervantes I</t>
  </si>
  <si>
    <t>Plaza Cervantes II</t>
  </si>
  <si>
    <t>Vista Costanera</t>
  </si>
  <si>
    <t>E - 104</t>
  </si>
  <si>
    <t>E - 148</t>
  </si>
  <si>
    <t>E - 149</t>
  </si>
  <si>
    <t>B - 12 A</t>
  </si>
  <si>
    <t>E - 151</t>
  </si>
  <si>
    <t>E - 150</t>
  </si>
  <si>
    <t>E - 152</t>
  </si>
  <si>
    <t>E - 147</t>
  </si>
  <si>
    <t>Plaza Quilicura</t>
  </si>
  <si>
    <t>Surponiente</t>
  </si>
  <si>
    <t>Norponiente</t>
  </si>
  <si>
    <t>Suroriente</t>
  </si>
  <si>
    <t>G</t>
  </si>
  <si>
    <t>Exterior</t>
  </si>
  <si>
    <t>Assetplan - Asociado Dpto 106H</t>
  </si>
  <si>
    <t>E</t>
  </si>
  <si>
    <t>Nororiente</t>
  </si>
  <si>
    <t>Assetplan - Asociado Dpto 314A</t>
  </si>
  <si>
    <t>Assetplan - Asociado Dpto 312E</t>
  </si>
  <si>
    <t>Assetplan - Asociado Dpto 212B</t>
  </si>
  <si>
    <t>F</t>
  </si>
  <si>
    <t>Assetplan - Asociado Dpto 412B</t>
  </si>
  <si>
    <t>Pintor Cicarelli II</t>
  </si>
  <si>
    <t>Subterraneo</t>
  </si>
  <si>
    <t>Mirador Mapocho</t>
  </si>
  <si>
    <t>Assetplan - Asociado Dpto 814B</t>
  </si>
  <si>
    <t>Assetplan - Asociado Dpto 815A</t>
  </si>
  <si>
    <t>B - 25 B</t>
  </si>
  <si>
    <t>E - 75 B</t>
  </si>
  <si>
    <t>Assetplan - Asociado Dpto 1005A</t>
  </si>
  <si>
    <t>Assetplan - Asociado Dpto 504B</t>
  </si>
  <si>
    <t>Assetplan - Asociado Dpto 1001B</t>
  </si>
  <si>
    <t>LOCAL COMERCIAL</t>
  </si>
  <si>
    <t>Assetplan - Asociado Dpto 410A</t>
  </si>
  <si>
    <t>Assetplan - Asociado Dpto 904A</t>
  </si>
  <si>
    <t>Assetplan - Asociado Dpto 804B</t>
  </si>
  <si>
    <t>Assetplan - Asociado Dpto 909B</t>
  </si>
  <si>
    <t>Assetplan - Asociado Dpto 610A</t>
  </si>
  <si>
    <t>E - 92 B</t>
  </si>
  <si>
    <t>Assetplan - Asociado Dpto 515A</t>
  </si>
  <si>
    <t>E - 62 A</t>
  </si>
  <si>
    <t>Assetplan - Asociado Dpto 915A</t>
  </si>
  <si>
    <t>Assetplan - Asociado Dpto 615A</t>
  </si>
  <si>
    <t>Assetplan - Asociado Dpto 808B</t>
  </si>
  <si>
    <t>Assetplan - Asociado Dpto 308B</t>
  </si>
  <si>
    <t>E - 55 B</t>
  </si>
  <si>
    <t>Assetplan - Asociado Dpto 809B</t>
  </si>
  <si>
    <t>E - 110 B</t>
  </si>
  <si>
    <t>B - 24 B</t>
  </si>
  <si>
    <t>Assetplan - Asociado Dpto 1010A</t>
  </si>
  <si>
    <t>Assetplan - Asociado Dpto 608B</t>
  </si>
  <si>
    <t>Assetplan - Asociado Dpto 704B</t>
  </si>
  <si>
    <t>Assetplan - Asociado Dpto 501B</t>
  </si>
  <si>
    <t>Assetplan - Asociado Dpto 801A</t>
  </si>
  <si>
    <t>Assetplan - Asociado Dpto 401B</t>
  </si>
  <si>
    <t>Assetplan - Asociado Dpto 1008B</t>
  </si>
  <si>
    <t>Assetplan - Asociado Dpto 1001A</t>
  </si>
  <si>
    <t>Assetplan - Asociado Dpto 1015A</t>
  </si>
  <si>
    <t>B - 3 B</t>
  </si>
  <si>
    <t>Assetplan - Asociado Dpto 708B</t>
  </si>
  <si>
    <t>B - 21 B</t>
  </si>
  <si>
    <t>Cáceres</t>
  </si>
  <si>
    <t>E - 28</t>
  </si>
  <si>
    <t>B - 15</t>
  </si>
  <si>
    <t>a</t>
  </si>
  <si>
    <t>E - 31</t>
  </si>
  <si>
    <t>B - 24</t>
  </si>
  <si>
    <t>E - 105</t>
  </si>
  <si>
    <t>E - 112</t>
  </si>
  <si>
    <t>E - 27</t>
  </si>
  <si>
    <t>E - 106</t>
  </si>
  <si>
    <t>E - 107</t>
  </si>
  <si>
    <t>E - 32</t>
  </si>
  <si>
    <t>Vista Reloncaví</t>
  </si>
  <si>
    <t>Assetplan con Est. 57</t>
  </si>
  <si>
    <t>Assetplan con Est. 78</t>
  </si>
  <si>
    <t>E - 61</t>
  </si>
  <si>
    <t>E - 62</t>
  </si>
  <si>
    <t>E - 124</t>
  </si>
  <si>
    <t>Assetplan - Asociado Dpto 316 B</t>
  </si>
  <si>
    <t>E - 111 ..............</t>
  </si>
  <si>
    <t>Assetplan con Est. 76</t>
  </si>
  <si>
    <t>Assetplan con Est. 84</t>
  </si>
  <si>
    <t>Assetplan con Est. 83</t>
  </si>
  <si>
    <t>E - 113</t>
  </si>
  <si>
    <t>..............</t>
  </si>
  <si>
    <t>Assetplan con Est. 55</t>
  </si>
  <si>
    <t>E - 64</t>
  </si>
  <si>
    <t>E - 59</t>
  </si>
  <si>
    <t>E - 60</t>
  </si>
  <si>
    <t>E - 122</t>
  </si>
  <si>
    <t>Assetplan con Est. 75</t>
  </si>
  <si>
    <t>Assetplan con Est. 73</t>
  </si>
  <si>
    <t>Assetplan con Est. 95</t>
  </si>
  <si>
    <t>E - 65</t>
  </si>
  <si>
    <t>Assetplan - Asociado Dpto 405 B</t>
  </si>
  <si>
    <t>E - 123</t>
  </si>
  <si>
    <t>E - 121</t>
  </si>
  <si>
    <t>E - 115</t>
  </si>
  <si>
    <t>E - 120 ..............</t>
  </si>
  <si>
    <t>Assetplan - Asociado Dpto 310 B</t>
  </si>
  <si>
    <t>E - 114</t>
  </si>
  <si>
    <t>E - 63</t>
  </si>
  <si>
    <t>E - 58</t>
  </si>
  <si>
    <t>General Mackenna</t>
  </si>
  <si>
    <t>SERRANO TORRE A</t>
  </si>
  <si>
    <t>E - 82 A</t>
  </si>
  <si>
    <t>E - 81 A</t>
  </si>
  <si>
    <t>E - 92 A</t>
  </si>
  <si>
    <t>E - 127 A</t>
  </si>
  <si>
    <t>E - 128 A</t>
  </si>
  <si>
    <t>B - 8 A</t>
  </si>
  <si>
    <t>B - 7 A</t>
  </si>
  <si>
    <t>E - 57 A</t>
  </si>
  <si>
    <t>E - 108 A</t>
  </si>
  <si>
    <t>B - 13 A</t>
  </si>
  <si>
    <t>B - 10 A</t>
  </si>
  <si>
    <t>B - 70 A</t>
  </si>
  <si>
    <t>E - 65 A</t>
  </si>
  <si>
    <t>E - 96 A</t>
  </si>
  <si>
    <t>B - 6 A</t>
  </si>
  <si>
    <t>B - 18 A</t>
  </si>
  <si>
    <t>B - 49 A</t>
  </si>
  <si>
    <t>E - 69 A</t>
  </si>
  <si>
    <t>E - 66 A</t>
  </si>
  <si>
    <t>E - 102 A</t>
  </si>
  <si>
    <t>E - 11 A</t>
  </si>
  <si>
    <t>E - 105 A</t>
  </si>
  <si>
    <t>E - 4 A</t>
  </si>
  <si>
    <t>B - 16 A</t>
  </si>
  <si>
    <t>B - 11 A</t>
  </si>
  <si>
    <t>B - 54 A</t>
  </si>
  <si>
    <t>B - 69 A</t>
  </si>
  <si>
    <t>B - 15 A</t>
  </si>
  <si>
    <t>B - 50 A</t>
  </si>
  <si>
    <t>E - 72 A</t>
  </si>
  <si>
    <t>E - 93 A</t>
  </si>
  <si>
    <t>E - 98 A</t>
  </si>
  <si>
    <t>E - 129 A</t>
  </si>
  <si>
    <t>B - 19 A</t>
  </si>
  <si>
    <t>B - 46 A</t>
  </si>
  <si>
    <t>E - 67 A</t>
  </si>
  <si>
    <t>B - 3 A</t>
  </si>
  <si>
    <t>E - 101 A</t>
  </si>
  <si>
    <t>E - 118 A</t>
  </si>
  <si>
    <t>E - 60 A</t>
  </si>
  <si>
    <t>B - 53 A</t>
  </si>
  <si>
    <t>E - 56 A</t>
  </si>
  <si>
    <t>B - 2 A</t>
  </si>
  <si>
    <t>E - 91 A</t>
  </si>
  <si>
    <t>E - 64 A</t>
  </si>
  <si>
    <t>B - 63 A</t>
  </si>
  <si>
    <t>Pintor Cicarelli I (PC I)</t>
  </si>
  <si>
    <t>Assetplan con Est. 82</t>
  </si>
  <si>
    <t>Assetplan con Est. 97</t>
  </si>
  <si>
    <t>Assetplan con Est. 108</t>
  </si>
  <si>
    <t>Assetplan con Est. 111</t>
  </si>
  <si>
    <t>ESTACIONAMIENTO LOCAL</t>
  </si>
  <si>
    <t>ESTACIONAMIENTO LC</t>
  </si>
  <si>
    <t>Assetplan - Asociado Dpto 817 A</t>
  </si>
  <si>
    <t>Assetplan - Asociado Dpto 819 A</t>
  </si>
  <si>
    <t>Assetplan - Asociado Dpto 1318 A</t>
  </si>
  <si>
    <t>Assetplan - Asociado Dpto 1321 A</t>
  </si>
  <si>
    <t>E - 102</t>
  </si>
  <si>
    <t>B - 41</t>
  </si>
  <si>
    <t>Assetplan con Est. 87</t>
  </si>
  <si>
    <t>Assetplan con Est. 91</t>
  </si>
  <si>
    <t>Assetplan - Asociado Dpto 804 A</t>
  </si>
  <si>
    <t>Assetplan - Asociado Dpto 1217 A</t>
  </si>
  <si>
    <t>B - 54</t>
  </si>
  <si>
    <t>Assetplan - Asociado Dpto 812 A</t>
  </si>
  <si>
    <t>Assetplan - Asociado Dpto 1303 A</t>
  </si>
  <si>
    <t>Assetplan - Asociado Dpto 1307 A</t>
  </si>
  <si>
    <t>Assetplan - Asociado Dpto 1312 A</t>
  </si>
  <si>
    <t>E - 92</t>
  </si>
  <si>
    <t>Assetplan con Est. 80</t>
  </si>
  <si>
    <t>Assetplan con Est. 85</t>
  </si>
  <si>
    <t>Assetplan con Est. 96</t>
  </si>
  <si>
    <t>Assetplan con Est. 102</t>
  </si>
  <si>
    <t>Assetplan con Est. 101</t>
  </si>
  <si>
    <t>B - 48</t>
  </si>
  <si>
    <t>Assetplan - Asociado Dpto 821 A</t>
  </si>
  <si>
    <t>Assetplan - Asociado Dpto 1202 A</t>
  </si>
  <si>
    <t>E - 103</t>
  </si>
  <si>
    <t>Assetplan con Est. 77</t>
  </si>
  <si>
    <t>Assetplan con Est. 93</t>
  </si>
  <si>
    <t>Assetplan con Est. 81</t>
  </si>
  <si>
    <t>Assetplan con Est. 107</t>
  </si>
  <si>
    <t>Assetplan con Est. 110</t>
  </si>
  <si>
    <t>Assetplan - Asociado Dpto 811 A</t>
  </si>
  <si>
    <t>Assetplan - Asociado Dpto 1208 A</t>
  </si>
  <si>
    <t>Assetplan - Asociado Dpto 1317 A</t>
  </si>
  <si>
    <t>Assetplan - Asociado Dpto 1320 A</t>
  </si>
  <si>
    <t>B - 56</t>
  </si>
  <si>
    <t>Assetplan - Asociado Dpto 1311 A</t>
  </si>
  <si>
    <t>Assetplan con Est. 90</t>
  </si>
  <si>
    <t>B - 1</t>
  </si>
  <si>
    <t>Assetplan - Asociado Dpto 808 A</t>
  </si>
  <si>
    <t>Assetplan con Est. 86</t>
  </si>
  <si>
    <t>Assetplan con Est. 94</t>
  </si>
  <si>
    <t>Assetplan - Asociado Dpto 1308 A</t>
  </si>
  <si>
    <t>Assetplan con Est. 98</t>
  </si>
  <si>
    <t>Assetplan - Asociado Dpto 802 A</t>
  </si>
  <si>
    <t>Assetplan con Est. 104</t>
  </si>
  <si>
    <t>Assetplan con Est. 99</t>
  </si>
  <si>
    <t>Assetplan - Asociado Dpto 1302 A</t>
  </si>
  <si>
    <t>Assetplan - Asociado Dpto 1322 A</t>
  </si>
  <si>
    <t>Assetplan con Est. 79</t>
  </si>
  <si>
    <t>Assetplan - Asociado Dpto 1211 A</t>
  </si>
  <si>
    <t>Assetplan con Est. 109</t>
  </si>
  <si>
    <t>Assetplan - Asociado Dpto 820 A</t>
  </si>
  <si>
    <t>Assetplan con Est. 88</t>
  </si>
  <si>
    <t>Assetplan con Est. 92</t>
  </si>
  <si>
    <t>Assetplan con Est. 103</t>
  </si>
  <si>
    <t>Assetplan con Est. 105</t>
  </si>
  <si>
    <t>Assetplan con Est. 106</t>
  </si>
  <si>
    <t>Assetplan - Asociado Dpto 1218 A</t>
  </si>
  <si>
    <t>Assetplan - Asociado Dpto 814 A</t>
  </si>
  <si>
    <t>B - 57</t>
  </si>
  <si>
    <t>Assetplan - Asociado Dpto 1304 A</t>
  </si>
  <si>
    <t>Assetplan - Asociado Dpto 1314 A</t>
  </si>
  <si>
    <t>Assetplan - Asociado Dpto 1319 A</t>
  </si>
  <si>
    <t>E - 96</t>
  </si>
  <si>
    <t>Assetplan con Est. 100</t>
  </si>
  <si>
    <t>Assetplan - Asociado Dpto 807 A</t>
  </si>
  <si>
    <t>Assetplan - Asociado Dpto 822 A</t>
  </si>
  <si>
    <t>B - 49</t>
  </si>
  <si>
    <t>Assetplan - Asociado Dpto 1203 A</t>
  </si>
  <si>
    <t>Assetplan - Asociado Dpto 1214 A</t>
  </si>
  <si>
    <t>E - 82</t>
  </si>
  <si>
    <t>Alto Buzeta (MT)</t>
  </si>
  <si>
    <t>B - 69</t>
  </si>
  <si>
    <t>1D1BS</t>
  </si>
  <si>
    <t>E - 5</t>
  </si>
  <si>
    <t>D - 103 A</t>
  </si>
  <si>
    <t>D - 1905 A</t>
  </si>
  <si>
    <t>B - 36</t>
  </si>
  <si>
    <t>B - 42</t>
  </si>
  <si>
    <t>B - 47</t>
  </si>
  <si>
    <t>D - 802 A</t>
  </si>
  <si>
    <t>1D1BSg</t>
  </si>
  <si>
    <t>B - 74</t>
  </si>
  <si>
    <t>B - 77</t>
  </si>
  <si>
    <t>B - 64</t>
  </si>
  <si>
    <t>B - 3</t>
  </si>
  <si>
    <t>B - 12</t>
  </si>
  <si>
    <t>B - 16</t>
  </si>
  <si>
    <t>E - 99</t>
  </si>
  <si>
    <t>E - 19</t>
  </si>
  <si>
    <t>E - 55</t>
  </si>
  <si>
    <t>D - 1402 A</t>
  </si>
  <si>
    <t>D - 1705 A</t>
  </si>
  <si>
    <t>B - 82 A</t>
  </si>
  <si>
    <t>B - 75</t>
  </si>
  <si>
    <t>E - 8</t>
  </si>
  <si>
    <t>B - 76</t>
  </si>
  <si>
    <t>B - 79</t>
  </si>
  <si>
    <t>B - 2</t>
  </si>
  <si>
    <t>B - 14</t>
  </si>
  <si>
    <t>B - 46</t>
  </si>
  <si>
    <t>B - 50</t>
  </si>
  <si>
    <t>E - 15</t>
  </si>
  <si>
    <t>E - 54</t>
  </si>
  <si>
    <t>D - 1305 A</t>
  </si>
  <si>
    <t>D - 1602 A</t>
  </si>
  <si>
    <t>B - 72</t>
  </si>
  <si>
    <t>B - 70</t>
  </si>
  <si>
    <t>B - 80</t>
  </si>
  <si>
    <t>B - 43</t>
  </si>
  <si>
    <t>E - 51</t>
  </si>
  <si>
    <t>D - 905 A</t>
  </si>
  <si>
    <t>D - 1202 A</t>
  </si>
  <si>
    <t>D - 1505 A</t>
  </si>
  <si>
    <t>E - 98</t>
  </si>
  <si>
    <t>B - 13</t>
  </si>
  <si>
    <t>B - 78</t>
  </si>
  <si>
    <t>D - 2002 A</t>
  </si>
  <si>
    <t>D - 1802 A</t>
  </si>
  <si>
    <t>E - 97</t>
  </si>
  <si>
    <t>B - 26</t>
  </si>
  <si>
    <t>B - 81</t>
  </si>
  <si>
    <t>D - 705 A</t>
  </si>
  <si>
    <t>B - 35</t>
  </si>
  <si>
    <t>B - 34</t>
  </si>
  <si>
    <t>B - 66</t>
  </si>
  <si>
    <t>D - 1002 A</t>
  </si>
  <si>
    <t>E - 9</t>
  </si>
  <si>
    <t>B - 71</t>
  </si>
  <si>
    <t>Vista Llacolén A</t>
  </si>
  <si>
    <t>E - 19 A</t>
  </si>
  <si>
    <t>E - 59 A</t>
  </si>
  <si>
    <t>E - 85 A</t>
  </si>
  <si>
    <t>E - 47 A</t>
  </si>
  <si>
    <t>E - 87 A</t>
  </si>
  <si>
    <t>E - 28 A</t>
  </si>
  <si>
    <t>E - 74 A</t>
  </si>
  <si>
    <t>E - 113 A</t>
  </si>
  <si>
    <t>E - 114 A</t>
  </si>
  <si>
    <t>E - 29 A</t>
  </si>
  <si>
    <t>E - 30 A</t>
  </si>
  <si>
    <t>E - 75 A</t>
  </si>
  <si>
    <t>E - 115 A</t>
  </si>
  <si>
    <t>E - 84 A</t>
  </si>
  <si>
    <t>E - 103 A</t>
  </si>
  <si>
    <t>E - 18 A</t>
  </si>
  <si>
    <t>E - 31 A</t>
  </si>
  <si>
    <t>E - 46 A</t>
  </si>
  <si>
    <t>E - 86 A</t>
  </si>
  <si>
    <t>E - 112 A</t>
  </si>
  <si>
    <t>E - 58 A</t>
  </si>
  <si>
    <t>Vistamar</t>
  </si>
  <si>
    <t>E - 94</t>
  </si>
  <si>
    <t>B - 10</t>
  </si>
  <si>
    <t>B - 37</t>
  </si>
  <si>
    <t>B - 40</t>
  </si>
  <si>
    <t>B - 44</t>
  </si>
  <si>
    <t>B - 21</t>
  </si>
  <si>
    <t>B - 38</t>
  </si>
  <si>
    <t>E - 101</t>
  </si>
  <si>
    <t>B - 7</t>
  </si>
  <si>
    <t>E - 57</t>
  </si>
  <si>
    <t>E - 95</t>
  </si>
  <si>
    <t>B - 9</t>
  </si>
  <si>
    <t>B - 5</t>
  </si>
  <si>
    <t>B - 45</t>
  </si>
  <si>
    <t>B - 17</t>
  </si>
  <si>
    <t>B - 32</t>
  </si>
  <si>
    <t>B - 18</t>
  </si>
  <si>
    <t>E - 53</t>
  </si>
  <si>
    <t>B - 31</t>
  </si>
  <si>
    <t>E - 56</t>
  </si>
  <si>
    <t>B - 39</t>
  </si>
  <si>
    <t>E - 100</t>
  </si>
  <si>
    <t>B - 8</t>
  </si>
  <si>
    <t>Vista Llacolén B2</t>
  </si>
  <si>
    <t>Arrendado</t>
  </si>
  <si>
    <t>En Recolocación</t>
  </si>
  <si>
    <t>Precio Lista</t>
  </si>
  <si>
    <t>Total general</t>
  </si>
  <si>
    <t>Etiquetas de columna</t>
  </si>
  <si>
    <t>Cuenta de Numero</t>
  </si>
  <si>
    <t>PROYECTO</t>
  </si>
  <si>
    <t>CHECK LIST PARA VB DE PROMESAS MAESTRA BROKERS</t>
  </si>
  <si>
    <t>ENTREGA</t>
  </si>
  <si>
    <t>COMUNA</t>
  </si>
  <si>
    <t>Descuento Base</t>
  </si>
  <si>
    <t>Dcto Adicional</t>
  </si>
  <si>
    <t>Giftcard</t>
  </si>
  <si>
    <t>Upfront</t>
  </si>
  <si>
    <t>Cuota desde</t>
  </si>
  <si>
    <t>UPAGO Cuotas</t>
  </si>
  <si>
    <t>Certificado Pago</t>
  </si>
  <si>
    <t>Mutuo UPAGO</t>
  </si>
  <si>
    <t xml:space="preserve">PD </t>
  </si>
  <si>
    <t>San Joaquín</t>
  </si>
  <si>
    <t>UF 7,0</t>
  </si>
  <si>
    <t>No</t>
  </si>
  <si>
    <t>ENTREGA INMEDIATA</t>
  </si>
  <si>
    <t>ENTREGA FUTURA</t>
  </si>
  <si>
    <t>Cerrillos</t>
  </si>
  <si>
    <t>3% 3D</t>
  </si>
  <si>
    <t>Concepción</t>
  </si>
  <si>
    <t>RUT escaneado</t>
  </si>
  <si>
    <t>Reserva Firmada y pagada</t>
  </si>
  <si>
    <t>Liquidaciones de Sueldo</t>
  </si>
  <si>
    <t>Puerto Montt</t>
  </si>
  <si>
    <t>Aprobación de Crédito</t>
  </si>
  <si>
    <t>Temuco</t>
  </si>
  <si>
    <t>Promesa firmada</t>
  </si>
  <si>
    <t>Pre-Aprobación de Crédito + Infocheck Crédito Full</t>
  </si>
  <si>
    <t>Coquimbo</t>
  </si>
  <si>
    <t>Mutuo y GOP pagado (si aplica)</t>
  </si>
  <si>
    <t>Inmediata</t>
  </si>
  <si>
    <t>Renca</t>
  </si>
  <si>
    <t>Max 10%</t>
  </si>
  <si>
    <t>Mutuo con pago automático Upago</t>
  </si>
  <si>
    <t>Upfront pagado</t>
  </si>
  <si>
    <t>Rancagua</t>
  </si>
  <si>
    <t>Certificado de Pago (si aplica)</t>
  </si>
  <si>
    <t>Suscripción de pago automático Upago</t>
  </si>
  <si>
    <t>Independencia</t>
  </si>
  <si>
    <t>Promoción Firmada (si aplica)</t>
  </si>
  <si>
    <t>Quinta Normal</t>
  </si>
  <si>
    <t>EETT firmada</t>
  </si>
  <si>
    <t>PEP firmado</t>
  </si>
  <si>
    <t>La Cisterna</t>
  </si>
  <si>
    <t>Pie pagado</t>
  </si>
  <si>
    <t>Reserva Contabilizada</t>
  </si>
  <si>
    <t>Quilicura</t>
  </si>
  <si>
    <t>2% 2D (36m2)</t>
  </si>
  <si>
    <t>Promesa firmada por representantes de Maestra</t>
  </si>
  <si>
    <t>2% 3D</t>
  </si>
  <si>
    <t>Pago de Reserva Webpay:</t>
  </si>
  <si>
    <t>https://www.webpay.cl/company/32764</t>
  </si>
  <si>
    <t>Portal de Pago UPago:</t>
  </si>
  <si>
    <t>Y excepcionalmente para pago de Pie:</t>
  </si>
  <si>
    <t>https://pay.upago.cl/go/inmobiliaria-maestra</t>
  </si>
  <si>
    <t>https://www.webpay.cl/company/33138</t>
  </si>
  <si>
    <r>
      <rPr>
        <b/>
        <sz val="11"/>
        <color theme="1"/>
        <rFont val="Aptos Narrow"/>
        <family val="2"/>
        <scheme val="minor"/>
      </rPr>
      <t>Promoción Entrega Inmediata</t>
    </r>
    <r>
      <rPr>
        <sz val="11"/>
        <color theme="1"/>
        <rFont val="Aptos Narrow"/>
        <family val="2"/>
        <scheme val="minor"/>
      </rPr>
      <t xml:space="preserve">:  Devolución de $800.000 por concepto de Gastos Operacionales </t>
    </r>
    <r>
      <rPr>
        <b/>
        <sz val="11"/>
        <color theme="1"/>
        <rFont val="Aptos Narrow"/>
        <family val="2"/>
        <scheme val="minor"/>
      </rPr>
      <t>ó</t>
    </r>
    <r>
      <rPr>
        <sz val="11"/>
        <color theme="1"/>
        <rFont val="Aptos Narrow"/>
        <family val="2"/>
        <scheme val="minor"/>
      </rPr>
      <t xml:space="preserve"> pago de Gastos Comunes (Efectivo 30 días post CBR).</t>
    </r>
  </si>
  <si>
    <t>TRANSFERENCIA (sólo casos excepcionales)</t>
  </si>
  <si>
    <t>76.849.520-3</t>
  </si>
  <si>
    <t>MAESTRA S.A.</t>
  </si>
  <si>
    <t>SCOTIABANK</t>
  </si>
  <si>
    <t>CTA CTE 1167294</t>
  </si>
  <si>
    <t>CANAL.BROKER@maestra.cl</t>
  </si>
  <si>
    <t>PD</t>
  </si>
  <si>
    <t>Proyecto Destacado del mes</t>
  </si>
  <si>
    <t>Precio + Dcto</t>
  </si>
  <si>
    <t>Nomenclatura:</t>
  </si>
  <si>
    <t>Departamento Studio pequeño</t>
  </si>
  <si>
    <t>Departamento Studio grande</t>
  </si>
  <si>
    <t>Departamento de 1 dormitorio y 1 baño</t>
  </si>
  <si>
    <t>Departamento de 2 dormitorios y 1 baño</t>
  </si>
  <si>
    <t>Departamento de 2 dormitorios y 2 baños</t>
  </si>
  <si>
    <t>Departamento de 2 dormitorios y 2 baños Mariposa</t>
  </si>
  <si>
    <t>Departamento de 2 dormitorios grandes y 2 baños</t>
  </si>
  <si>
    <t>Departamento de 3 dormitorios y 1 baño</t>
  </si>
  <si>
    <t>Departamento de 3 dormitorios y 2 baños</t>
  </si>
  <si>
    <t>SÓLO MODIFICAR ESTAS CELDAS</t>
  </si>
  <si>
    <t>XXX</t>
  </si>
  <si>
    <t>Precio de Lista</t>
  </si>
  <si>
    <t>Departamento</t>
  </si>
  <si>
    <t>Estacionamiento</t>
  </si>
  <si>
    <t>Bodega</t>
  </si>
  <si>
    <t>Descuento Venta:</t>
  </si>
  <si>
    <t>Precio de Venta</t>
  </si>
  <si>
    <t>Total</t>
  </si>
  <si>
    <t>Reserva por $ 100.000:</t>
  </si>
  <si>
    <t>Pago inicial Upfront:</t>
  </si>
  <si>
    <t>Upfront en UF:</t>
  </si>
  <si>
    <t>Crédito Hipotecario:</t>
  </si>
  <si>
    <t>Certificado de Pago:</t>
  </si>
  <si>
    <t>Precio de Venta (Tasación):</t>
  </si>
  <si>
    <t>Certificado de Pago en UF:</t>
  </si>
  <si>
    <t>Pie pagado (Reserva+Upfront+Mutuo):</t>
  </si>
  <si>
    <t>Crédito Hipotecario + Cert. Pago:</t>
  </si>
  <si>
    <t>Plantas</t>
  </si>
  <si>
    <t>RAZÓN SOCIAL</t>
  </si>
  <si>
    <t>RUT</t>
  </si>
  <si>
    <t>INVERSIONES IGNACIO SERRANO SPA</t>
  </si>
  <si>
    <t>77956043-0</t>
  </si>
  <si>
    <t>MAESTRA CONDELL S.A.</t>
  </si>
  <si>
    <t>76113459-0</t>
  </si>
  <si>
    <t>MAESTRA DON RODRIGO SPA</t>
  </si>
  <si>
    <t>76416917-4</t>
  </si>
  <si>
    <t>MAESTRA ENTRE RIOS SPA</t>
  </si>
  <si>
    <t>76411296-2</t>
  </si>
  <si>
    <t>MAESTRA PROYECTOS SPA</t>
  </si>
  <si>
    <t>77274888-4</t>
  </si>
  <si>
    <t>MAESTRA QUILPUE DOS SPA</t>
  </si>
  <si>
    <t>76489618-1</t>
  </si>
  <si>
    <t>Aldunate</t>
  </si>
  <si>
    <t>MAESTRA SANTA ROSA SPA</t>
  </si>
  <si>
    <t>76409319-4</t>
  </si>
  <si>
    <t>MAESTRA TRAVESIA SPA</t>
  </si>
  <si>
    <t>77700583-9</t>
  </si>
  <si>
    <t>MAESTRA VISTAMAR SPA</t>
  </si>
  <si>
    <t>77684739-9</t>
  </si>
  <si>
    <t>PINTOR CICARELLI I SPA</t>
  </si>
  <si>
    <t>77684746-1</t>
  </si>
  <si>
    <t>VISTA LLACOLEN SPA</t>
  </si>
  <si>
    <t>77684759-3</t>
  </si>
  <si>
    <t>VALE VISTA (sólo casos excepcionales)</t>
  </si>
  <si>
    <r>
      <rPr>
        <b/>
        <sz val="11"/>
        <color theme="1"/>
        <rFont val="Aptos Narrow"/>
        <family val="2"/>
        <scheme val="minor"/>
      </rPr>
      <t>Nominativo</t>
    </r>
    <r>
      <rPr>
        <sz val="11"/>
        <color theme="1"/>
        <rFont val="Aptos Narrow"/>
        <family val="2"/>
        <scheme val="minor"/>
      </rPr>
      <t xml:space="preserve"> a nombre y RUT de la SpA del Proyecto</t>
    </r>
  </si>
  <si>
    <t>Enviar correo de pago a GERALDINE.SALAS@MAESTRA.CL</t>
  </si>
  <si>
    <t>Enviar documento a:</t>
  </si>
  <si>
    <t>Edificio Work Plaza La Dehesa</t>
  </si>
  <si>
    <t>Av. La Dehesa N° 222, Torre A, Piso 5, Lo Barnechea</t>
  </si>
  <si>
    <t>Imagen referencial</t>
  </si>
  <si>
    <t>Pie en cuotas</t>
  </si>
  <si>
    <t>Assetplan - Asociado Est 101</t>
  </si>
  <si>
    <t>Assetplan - Asociado Est 387</t>
  </si>
  <si>
    <t>Assetplan - Asociado Dpto 315 A</t>
  </si>
  <si>
    <t>B - 57 A</t>
  </si>
  <si>
    <t>B - 58 A</t>
  </si>
  <si>
    <t>E - 70</t>
  </si>
  <si>
    <t>E - 68</t>
  </si>
  <si>
    <t>E - 66</t>
  </si>
  <si>
    <t>Assetplan con Est. 374</t>
  </si>
  <si>
    <t>Assetplan - Asociado Dpto 714 A</t>
  </si>
  <si>
    <t>Assetplan - Asociado Dpto 617A</t>
  </si>
  <si>
    <t>Assetplan - Asociado Dpto 415B</t>
  </si>
  <si>
    <t>Assetplan - Asociado Dpto 304A</t>
  </si>
  <si>
    <t>Assetplan - Asociado Est 1B</t>
  </si>
  <si>
    <r>
      <rPr>
        <b/>
        <sz val="11"/>
        <color theme="1"/>
        <rFont val="Aptos Narrow"/>
        <family val="2"/>
        <scheme val="minor"/>
      </rPr>
      <t>Jardines de Alvarado</t>
    </r>
    <r>
      <rPr>
        <sz val="11"/>
        <color theme="1"/>
        <rFont val="Aptos Narrow"/>
        <family val="2"/>
        <scheme val="minor"/>
      </rPr>
      <t xml:space="preserve">: Bajan los estacionamientos!! </t>
    </r>
    <r>
      <rPr>
        <b/>
        <sz val="11"/>
        <color theme="1"/>
        <rFont val="Aptos Narrow"/>
        <family val="2"/>
        <scheme val="minor"/>
      </rPr>
      <t>2 x UF 400</t>
    </r>
    <r>
      <rPr>
        <sz val="11"/>
        <color theme="1"/>
        <rFont val="Aptos Narrow"/>
        <family val="2"/>
        <scheme val="minor"/>
      </rPr>
      <t xml:space="preserve"> | </t>
    </r>
    <r>
      <rPr>
        <b/>
        <sz val="11"/>
        <color theme="1"/>
        <rFont val="Aptos Narrow"/>
        <family val="2"/>
        <scheme val="minor"/>
      </rPr>
      <t>1 x UF 250</t>
    </r>
  </si>
  <si>
    <t>Assetplan con Est. 395</t>
  </si>
  <si>
    <t>E - 48 B</t>
  </si>
  <si>
    <t>E - 47 B</t>
  </si>
  <si>
    <t>E - 58 B</t>
  </si>
  <si>
    <t>E - 57 B</t>
  </si>
  <si>
    <t>E - 60 B</t>
  </si>
  <si>
    <t>E - 59 B</t>
  </si>
  <si>
    <t>E - 76 B</t>
  </si>
  <si>
    <t>E - 86 B</t>
  </si>
  <si>
    <t>E - 85 B</t>
  </si>
  <si>
    <t>E - 88 B</t>
  </si>
  <si>
    <t>E - 87 B</t>
  </si>
  <si>
    <t>E - 104 B</t>
  </si>
  <si>
    <t>E - 114 B</t>
  </si>
  <si>
    <t>E - 113 B</t>
  </si>
  <si>
    <t>E - 116 B</t>
  </si>
  <si>
    <t>E - 115 B</t>
  </si>
  <si>
    <t>Assetplan - Asociado Dpto 315 B</t>
  </si>
  <si>
    <t>Precio VENTA</t>
  </si>
  <si>
    <t>Assetplan con Est. 435</t>
  </si>
  <si>
    <t>Assetplan - Asociado Dpto 504A</t>
  </si>
  <si>
    <t>local</t>
  </si>
  <si>
    <t>E - 132</t>
  </si>
  <si>
    <t>E - 86</t>
  </si>
  <si>
    <t>E - 74</t>
  </si>
  <si>
    <t>E - 72</t>
  </si>
  <si>
    <t>Assetplan - Asociado Dpto 113A</t>
  </si>
  <si>
    <t>Pre-entrega</t>
  </si>
  <si>
    <t>Pie Total:</t>
  </si>
  <si>
    <t>Torre/Orientación/Unidad</t>
  </si>
  <si>
    <t>Beneficios Maestra - Promociones:</t>
  </si>
  <si>
    <t>Arriendo Asegurados por 24 meses:</t>
  </si>
  <si>
    <t>UF:</t>
  </si>
  <si>
    <t>(Varios elementos)</t>
  </si>
  <si>
    <t>Assetplan - Asociado Dpto 711A</t>
  </si>
  <si>
    <t>Mín. de Precio VENTA</t>
  </si>
  <si>
    <r>
      <t xml:space="preserve">VALORES DE PRECIO DE VENTA </t>
    </r>
    <r>
      <rPr>
        <b/>
        <sz val="16"/>
        <color theme="1"/>
        <rFont val="Aptos Narrow"/>
        <family val="2"/>
        <scheme val="minor"/>
      </rPr>
      <t>DESDE</t>
    </r>
    <r>
      <rPr>
        <sz val="16"/>
        <color theme="1"/>
        <rFont val="Aptos Narrow"/>
        <family val="2"/>
        <scheme val="minor"/>
      </rPr>
      <t xml:space="preserve"> UF</t>
    </r>
  </si>
  <si>
    <t>Promedio de Precio VENTA</t>
  </si>
  <si>
    <r>
      <t xml:space="preserve">VALORES </t>
    </r>
    <r>
      <rPr>
        <b/>
        <sz val="16"/>
        <color theme="1"/>
        <rFont val="Aptos Narrow"/>
        <family val="2"/>
        <scheme val="minor"/>
      </rPr>
      <t>PROMEDIOS</t>
    </r>
    <r>
      <rPr>
        <sz val="16"/>
        <color theme="1"/>
        <rFont val="Aptos Narrow"/>
        <family val="2"/>
        <scheme val="minor"/>
      </rPr>
      <t xml:space="preserve"> DE PRECIO DE VENTA</t>
    </r>
  </si>
  <si>
    <t>UPFRONT</t>
  </si>
  <si>
    <t>PIE</t>
  </si>
  <si>
    <t>CUOTAS</t>
  </si>
  <si>
    <t>BONO PIE</t>
  </si>
  <si>
    <t>INVERSIÓN EN ENTREGA INMEDIATA</t>
  </si>
  <si>
    <t>INVERSIÓN EN ENTREGA FUTURA</t>
  </si>
  <si>
    <r>
      <t xml:space="preserve">* </t>
    </r>
    <r>
      <rPr>
        <sz val="11"/>
        <rFont val="Aptos Narrow"/>
        <family val="2"/>
        <scheme val="minor"/>
      </rPr>
      <t>300 Dividendos a tasa 4,0%:</t>
    </r>
  </si>
  <si>
    <t>Assetplan - Asociado Est 99</t>
  </si>
  <si>
    <t>GOP</t>
  </si>
  <si>
    <r>
      <rPr>
        <b/>
        <sz val="11"/>
        <color theme="1"/>
        <rFont val="Aptos Narrow"/>
        <family val="2"/>
        <scheme val="minor"/>
      </rPr>
      <t>Plaza Quilicura</t>
    </r>
    <r>
      <rPr>
        <sz val="11"/>
        <color theme="1"/>
        <rFont val="Aptos Narrow"/>
        <family val="2"/>
        <scheme val="minor"/>
      </rPr>
      <t xml:space="preserve">: Se deben vender todos los departamentos con estacionamiento de manera obligatoria; </t>
    </r>
    <r>
      <rPr>
        <b/>
        <sz val="11"/>
        <color theme="1"/>
        <rFont val="Aptos Narrow"/>
        <family val="2"/>
        <scheme val="minor"/>
      </rPr>
      <t>Estacionamientos bajan a UF 250</t>
    </r>
    <r>
      <rPr>
        <sz val="11"/>
        <color theme="1"/>
        <rFont val="Aptos Narrow"/>
        <family val="2"/>
        <scheme val="minor"/>
      </rPr>
      <t xml:space="preserve"> (Precio anterior UF 290)</t>
    </r>
  </si>
  <si>
    <r>
      <rPr>
        <b/>
        <sz val="11"/>
        <color theme="1"/>
        <rFont val="Aptos Narrow"/>
        <family val="2"/>
        <scheme val="minor"/>
      </rPr>
      <t>Vista Costanera</t>
    </r>
    <r>
      <rPr>
        <sz val="11"/>
        <color theme="1"/>
        <rFont val="Aptos Narrow"/>
        <family val="2"/>
        <scheme val="minor"/>
      </rPr>
      <t xml:space="preserve">: Bajan los estacionamientos a </t>
    </r>
    <r>
      <rPr>
        <b/>
        <sz val="11"/>
        <color theme="1"/>
        <rFont val="Aptos Narrow"/>
        <family val="2"/>
        <scheme val="minor"/>
      </rPr>
      <t>2 x UF 500</t>
    </r>
  </si>
  <si>
    <r>
      <t xml:space="preserve">Recordar que </t>
    </r>
    <r>
      <rPr>
        <b/>
        <sz val="11"/>
        <color theme="1"/>
        <rFont val="Aptos Narrow"/>
        <family val="2"/>
        <scheme val="minor"/>
      </rPr>
      <t>la cuota mínima</t>
    </r>
    <r>
      <rPr>
        <sz val="11"/>
        <color theme="1"/>
        <rFont val="Aptos Narrow"/>
        <family val="2"/>
        <scheme val="minor"/>
      </rPr>
      <t xml:space="preserve"> en todos los casos para Proyectos de </t>
    </r>
    <r>
      <rPr>
        <b/>
        <sz val="11"/>
        <color theme="1"/>
        <rFont val="Aptos Narrow"/>
        <family val="2"/>
        <scheme val="minor"/>
      </rPr>
      <t>Entrega Futura es de UF 7</t>
    </r>
  </si>
  <si>
    <t>PARA TODAS LAS VENTAS APLICA CERTIFICADO DE PAGO DE 10% (Bono Pie)</t>
  </si>
  <si>
    <t>Nombre</t>
  </si>
  <si>
    <t>Assetplan - Asociado Dpto 104A</t>
  </si>
  <si>
    <t>Assetplan - Asociado Dpto 303 B</t>
  </si>
  <si>
    <t>Entega</t>
  </si>
  <si>
    <t>Comuna</t>
  </si>
  <si>
    <r>
      <t xml:space="preserve">UNIDADES CON ARRENDATARIO INCLUIDO </t>
    </r>
    <r>
      <rPr>
        <b/>
        <sz val="16"/>
        <color theme="1"/>
        <rFont val="Aptos Narrow"/>
        <family val="2"/>
        <scheme val="minor"/>
      </rPr>
      <t>ASSETPLAN</t>
    </r>
  </si>
  <si>
    <r>
      <rPr>
        <b/>
        <sz val="16"/>
        <color theme="1"/>
        <rFont val="Aptos Narrow"/>
        <family val="2"/>
        <scheme val="minor"/>
      </rPr>
      <t>DEPTOS DISPONIBLES</t>
    </r>
    <r>
      <rPr>
        <sz val="16"/>
        <color theme="1"/>
        <rFont val="Aptos Narrow"/>
        <family val="2"/>
        <scheme val="minor"/>
      </rPr>
      <t xml:space="preserve"> POR PROYECTO</t>
    </r>
  </si>
  <si>
    <r>
      <t xml:space="preserve">UNIDADES DISPONIBLES POR </t>
    </r>
    <r>
      <rPr>
        <b/>
        <sz val="16"/>
        <color theme="1"/>
        <rFont val="Aptos Narrow"/>
        <family val="2"/>
        <scheme val="minor"/>
      </rPr>
      <t>TIPOLOGÍA</t>
    </r>
  </si>
  <si>
    <t>Creditú</t>
  </si>
  <si>
    <t>.</t>
  </si>
  <si>
    <r>
      <rPr>
        <b/>
        <sz val="11"/>
        <color theme="1"/>
        <rFont val="Aptos Narrow"/>
        <family val="2"/>
        <scheme val="minor"/>
      </rPr>
      <t>Jardines de Alvarado</t>
    </r>
    <r>
      <rPr>
        <sz val="11"/>
        <color theme="1"/>
        <rFont val="Aptos Narrow"/>
        <family val="2"/>
        <scheme val="minor"/>
      </rPr>
      <t>: solo tipología 3D1B (con descuento máximo de venta de 10%)</t>
    </r>
  </si>
  <si>
    <t>* Saldo de Pie por pagar:</t>
  </si>
  <si>
    <t>Simulación con Certificado de Pago (Bono Pie), Crédito Hipotecario y cuotas para pago de Pie</t>
  </si>
  <si>
    <t>Assetplan - Asociado Dpto 405 A</t>
  </si>
  <si>
    <t>B - 1 B</t>
  </si>
  <si>
    <r>
      <rPr>
        <u/>
        <sz val="11"/>
        <color theme="1"/>
        <rFont val="Aptos Narrow"/>
        <family val="2"/>
        <scheme val="minor"/>
      </rPr>
      <t>Promoción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Arriendo Garantizado</t>
    </r>
    <r>
      <rPr>
        <sz val="11"/>
        <color theme="1"/>
        <rFont val="Aptos Narrow"/>
        <family val="2"/>
        <scheme val="minor"/>
      </rPr>
      <t xml:space="preserve"> (gestionado por Assetplan):</t>
    </r>
  </si>
  <si>
    <r>
      <rPr>
        <u/>
        <sz val="11"/>
        <color theme="1"/>
        <rFont val="Aptos Narrow"/>
        <family val="2"/>
        <scheme val="minor"/>
      </rPr>
      <t>Promoción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Arrendatario Incluido </t>
    </r>
    <r>
      <rPr>
        <sz val="11"/>
        <color theme="1"/>
        <rFont val="Aptos Narrow"/>
        <family val="2"/>
        <scheme val="minor"/>
      </rPr>
      <t>(gestionado por Assetplan): 50% de descuento en el costo de administración por 1 años (3,5%)</t>
    </r>
  </si>
  <si>
    <t>B - 20</t>
  </si>
  <si>
    <t>E - 70 B</t>
  </si>
  <si>
    <t>B - 9 B</t>
  </si>
  <si>
    <t>Condiciones ABRIL 2026</t>
  </si>
  <si>
    <t>2% SurOriente</t>
  </si>
  <si>
    <t>Distrito Centro</t>
  </si>
  <si>
    <t>Chillán</t>
  </si>
  <si>
    <t>3% 1D</t>
  </si>
  <si>
    <r>
      <rPr>
        <b/>
        <sz val="11"/>
        <color theme="1"/>
        <rFont val="Aptos Narrow"/>
        <family val="2"/>
        <scheme val="minor"/>
      </rPr>
      <t>Mirador Mapocho</t>
    </r>
    <r>
      <rPr>
        <sz val="11"/>
        <color theme="1"/>
        <rFont val="Aptos Narrow"/>
        <family val="2"/>
        <scheme val="minor"/>
      </rPr>
      <t>: solo tipología 1D1B (con descuento máximo de venta de 10%)</t>
    </r>
  </si>
  <si>
    <r>
      <rPr>
        <b/>
        <sz val="11"/>
        <color theme="1"/>
        <rFont val="Aptos Narrow"/>
        <family val="2"/>
        <scheme val="minor"/>
      </rPr>
      <t>Pintor Cicarelli I</t>
    </r>
    <r>
      <rPr>
        <sz val="11"/>
        <color theme="1"/>
        <rFont val="Aptos Narrow"/>
        <family val="2"/>
        <scheme val="minor"/>
      </rPr>
      <t>: solo tipología 3D1B (con descuento máximo de venta de 10%)</t>
    </r>
  </si>
  <si>
    <t>E - 14</t>
  </si>
  <si>
    <t>E - 71</t>
  </si>
  <si>
    <t>B - 60</t>
  </si>
  <si>
    <t>Assetplan - Asociado Dpto 504 A</t>
  </si>
  <si>
    <t>FECHA INGRESO CARPETA RECEPCIÓN MUNICIPAL</t>
  </si>
  <si>
    <t>A los 30 días del CBR</t>
  </si>
  <si>
    <t>Devolución de $ 800.000 por GOP:</t>
  </si>
  <si>
    <t>ó</t>
  </si>
  <si>
    <r>
      <t>Sólo para PC1, JdeA y MM</t>
    </r>
    <r>
      <rPr>
        <sz val="11"/>
        <color rgb="FFFF0000"/>
        <rFont val="Aptos Narrow"/>
        <family val="2"/>
        <scheme val="minor"/>
      </rPr>
      <t>*</t>
    </r>
  </si>
  <si>
    <r>
      <rPr>
        <sz val="11"/>
        <color rgb="FFFF0000"/>
        <rFont val="Aptos Narrow"/>
        <family val="2"/>
        <scheme val="minor"/>
      </rPr>
      <t>*</t>
    </r>
    <r>
      <rPr>
        <sz val="11"/>
        <color rgb="FF002060"/>
        <rFont val="Aptos Narrow"/>
        <family val="2"/>
        <scheme val="minor"/>
      </rPr>
      <t>ver AG_Assetplan</t>
    </r>
  </si>
  <si>
    <r>
      <t>Departamento</t>
    </r>
    <r>
      <rPr>
        <b/>
        <sz val="11"/>
        <color theme="1"/>
        <rFont val="Aptos Narrow"/>
        <family val="2"/>
        <scheme val="minor"/>
      </rPr>
      <t xml:space="preserve"> 301 </t>
    </r>
    <r>
      <rPr>
        <sz val="11"/>
        <color theme="1"/>
        <rFont val="Aptos Narrow"/>
        <family val="2"/>
        <scheme val="minor"/>
      </rPr>
      <t>(2D1B)</t>
    </r>
  </si>
  <si>
    <t>E - 63 B</t>
  </si>
  <si>
    <t>B - 15 B</t>
  </si>
  <si>
    <t>REJA LOCAL</t>
  </si>
  <si>
    <t>Assetplan - Asociado Est 40 (Reserva M9-08/04/20)</t>
  </si>
  <si>
    <t>Assetplan - Asociado Dpto 510 A</t>
  </si>
  <si>
    <r>
      <t xml:space="preserve">* EL COSTO DEL AG ES DE UN </t>
    </r>
    <r>
      <rPr>
        <b/>
        <u/>
        <sz val="16"/>
        <color rgb="FFFFFF00"/>
        <rFont val="Aptos Narrow"/>
        <family val="2"/>
        <scheme val="minor"/>
      </rPr>
      <t>3% MENOS</t>
    </r>
    <r>
      <rPr>
        <sz val="16"/>
        <color rgb="FFFFFF00"/>
        <rFont val="Aptos Narrow"/>
        <family val="2"/>
        <scheme val="minor"/>
      </rPr>
      <t xml:space="preserve"> EN EL DESCUENTO DE VENTA</t>
    </r>
  </si>
  <si>
    <t>(blank)</t>
  </si>
  <si>
    <t>Grand Total</t>
  </si>
  <si>
    <t>REPORTE: CELDAS EN MORADO — Calculadora BP+Mutuo</t>
  </si>
  <si>
    <t>Archivo: Stock_Maestra-vigente.xlsx  |  Hoja: Calculadora BP+Mutuo  |  Generado automáticamente</t>
  </si>
  <si>
    <t>RESUMEN EJECUTIVO</t>
  </si>
  <si>
    <t>Las celdas en morado (#7030A0) en la sección de Financiamiento (filas 35–38) representan el CUADRO DE DISTRIBUCIÓN DEL PRECIO DE VENTA (Tasación).</t>
  </si>
  <si>
    <t>Son resultados calculados que desglosan cómo se distribuye el precio de venta entre el Certificado de Pago, el Pie pagado y el Crédito Hipotecario.</t>
  </si>
  <si>
    <t>Estas celdas NO son inputs — son outputs automáticos que dependen de las celdas editables (amarillas y verdes) de la calculadora.</t>
  </si>
  <si>
    <t>Celda</t>
  </si>
  <si>
    <t>Etiqueta (Col C)</t>
  </si>
  <si>
    <t>Fórmula</t>
  </si>
  <si>
    <t>Resultado actual</t>
  </si>
  <si>
    <t>Tipo</t>
  </si>
  <si>
    <t>Descripción / Lógica de cálculo</t>
  </si>
  <si>
    <t>D35</t>
  </si>
  <si>
    <t>Precio de Venta (Tasación)</t>
  </si>
  <si>
    <t>=D29/D33</t>
  </si>
  <si>
    <t>UF 2,887.53</t>
  </si>
  <si>
    <t>OUTPUT</t>
  </si>
  <si>
    <t>Precio de tasación bancaria implícito. Se calcula dividiendo el Crédito Hipotecario (D29) por el porcentaje de financiamiento (D33). Representa el 100% del valor sobre el cual el banco financia.</t>
  </si>
  <si>
    <t>E35</t>
  </si>
  <si>
    <t>(celda auxiliar morada vacía)</t>
  </si>
  <si>
    <t>(vacía — sin fórmula)</t>
  </si>
  <si>
    <t>—</t>
  </si>
  <si>
    <t>AUXILIAR</t>
  </si>
  <si>
    <t>Celda con formato morado pero sin contenido. Forma parte del bloque visual del cuadro morado (extensión de color de D35). No tiene rol de cálculo.</t>
  </si>
  <si>
    <t>D36</t>
  </si>
  <si>
    <t>Certificado de Pago en UF</t>
  </si>
  <si>
    <t>=D35-D37-D38</t>
  </si>
  <si>
    <t>UF 0 (cuando no hay CP)</t>
  </si>
  <si>
    <t>Monto del Certificado de Pago en UF. Se calcula como el residuo: Precio Tasación (D35) menos el Pie Pagado (D37) menos el Crédito Hipotecario (D38). Si no hay certificado de pago (D31=0), esta celda resulta 0.</t>
  </si>
  <si>
    <t>E36</t>
  </si>
  <si>
    <t>% Certificado de Pago</t>
  </si>
  <si>
    <t>=D36/$D$35</t>
  </si>
  <si>
    <t>OUTPUT %</t>
  </si>
  <si>
    <t>Porcentaje que representa el Certificado de Pago sobre el Precio de Tasación. D36 ÷ D35 (fijado con $). Complementa E37+E38 para sumar 100%.</t>
  </si>
  <si>
    <t>D37</t>
  </si>
  <si>
    <t>Pie pagado (Reserva+Upfront+Mutuo)</t>
  </si>
  <si>
    <t>=D25+D27+D28</t>
  </si>
  <si>
    <t>UF 144.38</t>
  </si>
  <si>
    <t>Suma total del pie que paga el comprador: Reserva en UF (D25) + Upfront en UF (D27) + Saldo de Pie / Mutuo (D28). Equivale al 5% del precio de venta cuando no hay upfront adicional.</t>
  </si>
  <si>
    <t>E37</t>
  </si>
  <si>
    <t>% Pie pagado</t>
  </si>
  <si>
    <t>=D37/$D$35</t>
  </si>
  <si>
    <t>Porcentaje que representa el pie total sobre el Precio de Tasación. D37 ÷ D35. Con pie de 5% y sin certificado, este valor será 5% y E38 será 95%.</t>
  </si>
  <si>
    <t>D38</t>
  </si>
  <si>
    <t>* Crédito Hipotecario</t>
  </si>
  <si>
    <t>=D35*D33</t>
  </si>
  <si>
    <t>UF 2,743.15</t>
  </si>
  <si>
    <t>Monto del crédito hipotecario en UF expresado sobre la tasación. Se calcula como Precio Tasación (D35) × % Financiamiento (D33). Confirma que el banco financia el 95% de la tasación.</t>
  </si>
  <si>
    <t>E38</t>
  </si>
  <si>
    <t>% Crédito Hipotecario</t>
  </si>
  <si>
    <t>=D38/$D$35</t>
  </si>
  <si>
    <t>Porcentaje que representa el crédito hipotecario sobre la tasación. D38 ÷ D35. Es el complemento de E37 (pie) + E36 (cert.pago). Los tres porcentajes suman siempre 100%.</t>
  </si>
  <si>
    <t>MAPA DE DEPENDENCIAS — ¿De dónde vienen los inputs?</t>
  </si>
  <si>
    <t>Variable</t>
  </si>
  <si>
    <t>Celda fuente</t>
  </si>
  <si>
    <t>Color / Tipo</t>
  </si>
  <si>
    <t>Cómo se llena</t>
  </si>
  <si>
    <t>Valor actual</t>
  </si>
  <si>
    <t>Cómo afecta las celdas moradas</t>
  </si>
  <si>
    <t>% Pie Total (D23)</t>
  </si>
  <si>
    <t>D23</t>
  </si>
  <si>
    <t>VERDE — Input usuario</t>
  </si>
  <si>
    <t>El usuario escribe directamente el % de pie (ej: 5%). Celda verde editable.</t>
  </si>
  <si>
    <t>Define el monto de pie (D37) y por ende D35, D36, D38, E36, E37, E38.</t>
  </si>
  <si>
    <t>% Cert. de Pago (D31)</t>
  </si>
  <si>
    <t>D31</t>
  </si>
  <si>
    <t>El usuario ingresa % del Certificado de Pago. Si no hay cert. de pago = 0%.</t>
  </si>
  <si>
    <t>Entra en D33 (= 100% - D23 - D31), lo que modifica D35, D38 y E38.</t>
  </si>
  <si>
    <t>% Financiamiento Banco (D33)</t>
  </si>
  <si>
    <t>D33</t>
  </si>
  <si>
    <t>AMARILLO — Fórmula derivada</t>
  </si>
  <si>
    <t>=100%-D23-D31. Se calcula automáticamente: es el residuo del pie y cert. de pago.</t>
  </si>
  <si>
    <t>Es divisor en D35 (=D29/D33) y multiplicador en D38 (=D35*D33). Clave para cálculo del precio de tasación.</t>
  </si>
  <si>
    <t>Crédito Hipotecario (D29)</t>
  </si>
  <si>
    <t>D29</t>
  </si>
  <si>
    <t>Fórmula interna</t>
  </si>
  <si>
    <t>=D21*(100%-D23). Precio de venta total × (1 - % pie). Monto que solicita el comprador al banco.</t>
  </si>
  <si>
    <t>Es el numerador de D35 (=D29/D33): precio de tasación implícito.</t>
  </si>
  <si>
    <t>Reserva en UF (D25)</t>
  </si>
  <si>
    <t>D25</t>
  </si>
  <si>
    <t>=100000/H23. Convierte $100.000 pesos a UF usando el valor UF del día (H23).</t>
  </si>
  <si>
    <t>UF 2.51</t>
  </si>
  <si>
    <t>Sumando con D27+D28 forma el Pie Pagado total (D37).</t>
  </si>
  <si>
    <t>Upfront en UF (D27)</t>
  </si>
  <si>
    <t>D27</t>
  </si>
  <si>
    <t>=D21*D26 (pago inicial adicional en UF). D26 viene de VLOOKUP a Condiciones Comerciales.</t>
  </si>
  <si>
    <t>UF 0</t>
  </si>
  <si>
    <t>Sumando con D25+D28 forma el Pie Pagado total (D37).</t>
  </si>
  <si>
    <t>Saldo de Pie/Mutuo (D28)</t>
  </si>
  <si>
    <t>D28</t>
  </si>
  <si>
    <t>=IF(D23=0%, 0, D21*D23-D25-D27). Saldo de pie después de reserva y upfront, pagado en cuotas (Mutuo Maestra).</t>
  </si>
  <si>
    <t>UF 141.87</t>
  </si>
  <si>
    <t>Sumando con D25+D27 forma el Pie Pagado total (D37). Principal driver del cuadro morado cuando hay mutuo.</t>
  </si>
  <si>
    <t>Valor UF del día (H23)</t>
  </si>
  <si>
    <t>H23</t>
  </si>
  <si>
    <t>Input manual — actualizar diariamente</t>
  </si>
  <si>
    <t>El usuario ingresa el valor de la UF del día en pesos. Usado para convertir $100.000 reserva a UF.</t>
  </si>
  <si>
    <t>$39.841,72</t>
  </si>
  <si>
    <t>Afecta D25 (reserva en UF), que impacta D37, D35, D36, D38 y todos los %.</t>
  </si>
  <si>
    <t>FLUJO COMPLETO DE CÁLCULO (cadena de dependencias)</t>
  </si>
  <si>
    <t>PASO 1 → INPUTS USUARIO (celdas amarillas/verdes editables)</t>
  </si>
  <si>
    <t>D10 (Precio Lista Dpto)</t>
  </si>
  <si>
    <t>UF 3,319</t>
  </si>
  <si>
    <t>Input — celda azul claro. Usuario ingresa precio de lista del departamento.</t>
  </si>
  <si>
    <t>D15 (% Descuento)</t>
  </si>
  <si>
    <t>Input — celda amarilla. Usuario define el descuento de venta.</t>
  </si>
  <si>
    <t>D23 (% Pie)</t>
  </si>
  <si>
    <t>Input — celda verde. Usuario define el % de pie que aportará el comprador.</t>
  </si>
  <si>
    <t>D31 (% Cert. Pago)</t>
  </si>
  <si>
    <t>Input — celda verde. Usuario define si hay Certificado de Pago y su porcentaje.</t>
  </si>
  <si>
    <t>H23 (Valor UF)</t>
  </si>
  <si>
    <t>Input manual diario. Se actualiza con el valor UF del día para conversión de pesos a UF.</t>
  </si>
  <si>
    <t>PASO 2 → CÁLCULOS INTERMEDIOS</t>
  </si>
  <si>
    <t>D18 (Precio Venta Dpto)</t>
  </si>
  <si>
    <t>=D10*(100%-D15)</t>
  </si>
  <si>
    <t>UF 2,887.53 → Precio lista menos descuento.</t>
  </si>
  <si>
    <t>D21 (Total Precio Venta)</t>
  </si>
  <si>
    <t>=SUM(D18:D20)</t>
  </si>
  <si>
    <t>UF 2,887.53 → Suma dpto + estac + bodega.</t>
  </si>
  <si>
    <t>D25 (Reserva en UF)</t>
  </si>
  <si>
    <t>=100000/H23</t>
  </si>
  <si>
    <t>UF 2.51 → $100.000 convertidos al valor UF del día.</t>
  </si>
  <si>
    <t>D28 (Saldo Pie/Mutuo)</t>
  </si>
  <si>
    <t>=IF(D23=0%,0,D21*D23-D25-D27)</t>
  </si>
  <si>
    <t>UF 141.87 → Pie total menos reserva y upfront. Se paga en 60 cuotas.</t>
  </si>
  <si>
    <t>D29 (Crédito Hipotecario)</t>
  </si>
  <si>
    <t>=D21*(100%-D23)</t>
  </si>
  <si>
    <t>UF 2,743.15 → Precio venta × (1 - pie%). Lo que financia el banco.</t>
  </si>
  <si>
    <t>D33 (% Financiamiento)</t>
  </si>
  <si>
    <t>=100%-D23-D31</t>
  </si>
  <si>
    <t>95% → Porcentaje que financia el banco (complemento de pie y cert. pago).</t>
  </si>
  <si>
    <t>PASO 3 → CELDAS MORADAS (outputs finales del cuadro de distribución)</t>
  </si>
  <si>
    <t>D35 Precio Tasación</t>
  </si>
  <si>
    <t>UF 2,887.53 → Tasación implícita (crédito ÷ % financiamiento)</t>
  </si>
  <si>
    <t>D37 Pie Total Pagado</t>
  </si>
  <si>
    <t>UF 144.38 → Reserva + Upfront + Mutuo Maestra</t>
  </si>
  <si>
    <t>D38 Crédito sobre Tasación</t>
  </si>
  <si>
    <t>UF 2,743.15 → 95% de la tasación (confirma el monto que aprobará el banco)</t>
  </si>
  <si>
    <t>D36 Cert. de Pago en UF</t>
  </si>
  <si>
    <t>UF 0 (cuando no hay Certificado de Pago) → Residuo del cuadro</t>
  </si>
  <si>
    <t>E36/E37/E38 Porcentajes</t>
  </si>
  <si>
    <t>=Dx/$D$35</t>
  </si>
  <si>
    <t>0% / 5% / 95% → Cada componente como % del precio de tasación. Suman siempre 100%.</t>
  </si>
  <si>
    <t>REGLAS DE CÁLCULO — Calculadora BP + Mutuo</t>
  </si>
  <si>
    <t>Documento para implementación en sistema. Cada variable indica: qué es, de dónde viene, cómo se calcula y para qué se usa.</t>
  </si>
  <si>
    <t>SECCIÓN 1: VARIABLES DE ENTRADA (INPUTS)</t>
  </si>
  <si>
    <t>ID</t>
  </si>
  <si>
    <t>Celda Excel</t>
  </si>
  <si>
    <t>Origen / Cómo se llena</t>
  </si>
  <si>
    <t>Ejemplo actual</t>
  </si>
  <si>
    <t>IN-01</t>
  </si>
  <si>
    <t>proyecto</t>
  </si>
  <si>
    <t>C7</t>
  </si>
  <si>
    <t>Selección usuario</t>
  </si>
  <si>
    <t>Usuario selecciona el proyecto. Se usa como clave para buscar condiciones comerciales en la hoja 'Condiciones Comerciales' columna B.</t>
  </si>
  <si>
    <t>IN-02</t>
  </si>
  <si>
    <t>tipo_entrega</t>
  </si>
  <si>
    <t>D7</t>
  </si>
  <si>
    <t>Automático (VLOOKUP)</t>
  </si>
  <si>
    <t>VLOOKUP(proyecto, 'Condiciones Comerciales'!B3:C21, 2, FALSE). Se busca en columna B y devuelve columna C (Entrega). Determina si es "Inmediata" o año futuro.</t>
  </si>
  <si>
    <t>IN-03</t>
  </si>
  <si>
    <t>precio_lista_depto</t>
  </si>
  <si>
    <t>D10</t>
  </si>
  <si>
    <t>Input usuario (UF)</t>
  </si>
  <si>
    <t>Precio de lista del departamento en UF. El usuario lo ingresa manualmente o se selecciona de la lista de stock.</t>
  </si>
  <si>
    <t>IN-04</t>
  </si>
  <si>
    <t>precio_lista_estac</t>
  </si>
  <si>
    <t>D11</t>
  </si>
  <si>
    <t>Precio de lista del estacionamiento en UF. 0 si no incluye.</t>
  </si>
  <si>
    <t>IN-05</t>
  </si>
  <si>
    <t>precio_lista_bodega</t>
  </si>
  <si>
    <t>D12</t>
  </si>
  <si>
    <t>Precio de lista de la bodega en UF. 0 si no incluye.</t>
  </si>
  <si>
    <t>IN-06</t>
  </si>
  <si>
    <t>pct_descuento</t>
  </si>
  <si>
    <t>D15</t>
  </si>
  <si>
    <t>Input usuario (%)</t>
  </si>
  <si>
    <t>Porcentaje de descuento sobre precio lista. Se aplica SOLO al departamento, NO a estacionamiento ni bodega.</t>
  </si>
  <si>
    <t>IN-07</t>
  </si>
  <si>
    <t>pct_pie</t>
  </si>
  <si>
    <t>Porcentaje de pie total que debe aportar el comprador. Es la base para calcular el saldo de pie y las cuotas del mutuo.</t>
  </si>
  <si>
    <t>IN-08</t>
  </si>
  <si>
    <t>pct_certificado_pago</t>
  </si>
  <si>
    <t>Porcentaje del Certificado de Pago (Bono Pie). Si no hay certificado = 0%. Reduce el crédito hipotecario requerido.</t>
  </si>
  <si>
    <t>IN-09</t>
  </si>
  <si>
    <t>pct_upfront</t>
  </si>
  <si>
    <t>D26</t>
  </si>
  <si>
    <t>VLOOKUP(proyecto, 'Condiciones Comerciales'!B3:M21, 7, FALSE). Devuelve columna H (Upfront). Es el % de pago inicial adicional a la reserva. Ej: 2%, 1% o vacío.</t>
  </si>
  <si>
    <t>0% (Alto Buzeta no tiene)</t>
  </si>
  <si>
    <t>IN-10</t>
  </si>
  <si>
    <t>valor_uf</t>
  </si>
  <si>
    <t>Input manual ($CLP)</t>
  </si>
  <si>
    <t>Valor de la UF del día en pesos chilenos. Se usa para convertir la reserva de $100.000 CLP a UF y para mostrar equivalentes en pesos.</t>
  </si>
  <si>
    <t>IN-11</t>
  </si>
  <si>
    <t>reserva_clp</t>
  </si>
  <si>
    <t>(constante)</t>
  </si>
  <si>
    <t>Constante fija</t>
  </si>
  <si>
    <t>Siempre $100.000 CLP. Es la reserva estándar que paga el comprador. Hardcodeada en la fórmula de D25.</t>
  </si>
  <si>
    <t>SECCIÓN 2: REGLAS DE CÁLCULO INTERMEDIAS</t>
  </si>
  <si>
    <t>Variable calculada</t>
  </si>
  <si>
    <t>Fórmula Excel</t>
  </si>
  <si>
    <t>Regla de cálculo (lenguaje sistema)</t>
  </si>
  <si>
    <t>Nota importante</t>
  </si>
  <si>
    <t>CALC-01</t>
  </si>
  <si>
    <t>precio_venta_depto</t>
  </si>
  <si>
    <t>D18</t>
  </si>
  <si>
    <t>precio_lista_depto × (1 - pct_descuento)</t>
  </si>
  <si>
    <t>El descuento se aplica SOLO al departamento. Estac. y bodega pasan al precio de venta sin descuento.</t>
  </si>
  <si>
    <t>CALC-02</t>
  </si>
  <si>
    <t>precio_venta_estac</t>
  </si>
  <si>
    <t>D19</t>
  </si>
  <si>
    <t>=D11</t>
  </si>
  <si>
    <t>precio_lista_estac (sin descuento)</t>
  </si>
  <si>
    <t>Pasa directo. No se le aplica descuento.</t>
  </si>
  <si>
    <t>CALC-03</t>
  </si>
  <si>
    <t>precio_venta_bodega</t>
  </si>
  <si>
    <t>D20</t>
  </si>
  <si>
    <t>=D12</t>
  </si>
  <si>
    <t>precio_lista_bodega (sin descuento)</t>
  </si>
  <si>
    <t>CALC-04</t>
  </si>
  <si>
    <t>precio_venta_total</t>
  </si>
  <si>
    <t>D21</t>
  </si>
  <si>
    <t>precio_venta_depto + precio_venta_estac + precio_venta_bodega</t>
  </si>
  <si>
    <t>Variable CLAVE. Es la base para todos los cálculos de pie, crédito y cuotas.</t>
  </si>
  <si>
    <t>CALC-05</t>
  </si>
  <si>
    <t>reserva_uf</t>
  </si>
  <si>
    <t>reserva_clp ÷ valor_uf = 100000 ÷ valor_uf</t>
  </si>
  <si>
    <t>Constante $100.000 CLP convertida a UF. Cambia solo si cambia el valor UF del día.</t>
  </si>
  <si>
    <t>CALC-06</t>
  </si>
  <si>
    <t>upfront_uf</t>
  </si>
  <si>
    <t>=D21*D26</t>
  </si>
  <si>
    <t>precio_venta_total × pct_upfront</t>
  </si>
  <si>
    <t>Si el proyecto no tiene upfront (columna H vacía en Cond.Comerciales), pct_upfront=0 y este valor=0.</t>
  </si>
  <si>
    <t>CALC-07</t>
  </si>
  <si>
    <t>saldo_pie_mutuo</t>
  </si>
  <si>
    <t>=IF(D23=0%,0,
D21*D23-D25-D27)</t>
  </si>
  <si>
    <t>SI pct_pie = 0% → resultado = 0
SINO → (precio_venta_total × pct_pie) - reserva_uf - upfront_uf</t>
  </si>
  <si>
    <t>Es lo que queda por pagar de pie después de la reserva y el upfront. Se paga en cuotas mensuales (Mutuo Maestra o UF 7).</t>
  </si>
  <si>
    <t>CALC-08</t>
  </si>
  <si>
    <t>credito_hipotecario_venta</t>
  </si>
  <si>
    <t>precio_venta_total × (1 - pct_pie)</t>
  </si>
  <si>
    <t>Monto que el banco financia basado en el precio de VENTA (no tasación). Incluye el certificado de pago si existe.</t>
  </si>
  <si>
    <t>CALC-09</t>
  </si>
  <si>
    <t>pct_financiamiento</t>
  </si>
  <si>
    <t>1 - pct_pie - pct_certificado_pago</t>
  </si>
  <si>
    <t>Porcentaje real que financia el banco sobre la tasación. CLAVE: es el divisor para calcular el precio de tasación implícito.</t>
  </si>
  <si>
    <t>SECCIÓN 3: CELDAS MORADAS — OUTPUTS FINALES (Cuadro de Distribución de Tasación)</t>
  </si>
  <si>
    <t>Para qué sirve / Dónde se usa</t>
  </si>
  <si>
    <t>OUT-01</t>
  </si>
  <si>
    <t>precio_tasacion</t>
  </si>
  <si>
    <t>credito_hipotecario_venta ÷ pct_financiamiento</t>
  </si>
  <si>
    <t>Es el valor de tasación bancaria implícito. El banco tasa el inmueble a este valor para aprobar el crédito. Es el 100% del cuadro.</t>
  </si>
  <si>
    <t>OUT-02</t>
  </si>
  <si>
    <t>certificado_pago_uf</t>
  </si>
  <si>
    <t>precio_tasacion - pie_pagado_total - credito_hipotecario_tasacion</t>
  </si>
  <si>
    <t>Monto del Bono Pie / Certificado de Pago en UF. Es el residuo del cuadro. Si pct_certificado_pago = 0, este valor = 0.</t>
  </si>
  <si>
    <t>OUT-03</t>
  </si>
  <si>
    <t>pie_pagado_total</t>
  </si>
  <si>
    <t>reserva_uf + upfront_uf + saldo_pie_mutuo</t>
  </si>
  <si>
    <t>Suma de TODO lo que paga el comprador como pie: reserva $100k + upfront (si hay) + cuotas de mutuo Maestra. Es la porción no financiada por banco.</t>
  </si>
  <si>
    <t>OUT-04</t>
  </si>
  <si>
    <t>credito_hipotecario_tasacion</t>
  </si>
  <si>
    <t>precio_tasacion × pct_financiamiento</t>
  </si>
  <si>
    <t>Monto del crédito hipotecario expresado sobre la tasación. Confirma cuánto financia el banco. Se usa para calcular el dividendo mensual.</t>
  </si>
  <si>
    <t>OUT-05</t>
  </si>
  <si>
    <t>pct_certificado_sobre_tasacion</t>
  </si>
  <si>
    <t>certificado_pago_uf ÷ precio_tasacion</t>
  </si>
  <si>
    <t>% del precio de tasación cubierto por el certificado de pago. Debe coincidir con pct_certificado_pago (IN-08).</t>
  </si>
  <si>
    <t>OUT-06</t>
  </si>
  <si>
    <t>pct_pie_sobre_tasacion</t>
  </si>
  <si>
    <t>pie_pagado_total ÷ precio_tasacion</t>
  </si>
  <si>
    <t>% del precio de tasación cubierto por el pie del comprador. Debe coincidir con pct_pie (IN-07).</t>
  </si>
  <si>
    <t>OUT-07</t>
  </si>
  <si>
    <t>pct_credito_sobre_tasacion</t>
  </si>
  <si>
    <t>credito_hipotecario_tasacion ÷ precio_tasacion</t>
  </si>
  <si>
    <t>% del precio de tasación financiado por el banco. Debe coincidir con pct_financiamiento (CALC-09).</t>
  </si>
  <si>
    <t>SECCIÓN 4: CÁLCULOS ADICIONALES (Cuotas y Dividendos)</t>
  </si>
  <si>
    <t>Regla de cálculo</t>
  </si>
  <si>
    <t>Nota</t>
  </si>
  <si>
    <t>CUOTA-01</t>
  </si>
  <si>
    <t>cuota_mensual_mutuo</t>
  </si>
  <si>
    <t>G28</t>
  </si>
  <si>
    <t>=IF(tipo_entrega="Inmediata",
-PMT(5%/12, 60, saldo_pie_mutuo),
7)</t>
  </si>
  <si>
    <t>SI tipo_entrega = "Inmediata" → PMT(tasa=5%/12, n=60, VA=saldo_pie_mutuo)
SINO → cuota fija de UF 7</t>
  </si>
  <si>
    <t>Entrega Inmediata: Mutuo Maestra a 60 meses con 5% anual. Entrega futura: cuotas fijas de UF 7 sin interés.</t>
  </si>
  <si>
    <t>CUOTA-02</t>
  </si>
  <si>
    <t>cuota_mensual_clp</t>
  </si>
  <si>
    <t>H28</t>
  </si>
  <si>
    <t>=G28*H23</t>
  </si>
  <si>
    <t>cuota_mensual_mutuo × valor_uf</t>
  </si>
  <si>
    <t>Equivalente en pesos de la cuota mensual. Solo referencial (el cobro real es en UF).</t>
  </si>
  <si>
    <t>CUOTA-03</t>
  </si>
  <si>
    <t>num_cuotas_enteras (solo UF 7)</t>
  </si>
  <si>
    <t>G29</t>
  </si>
  <si>
    <t>=IF(G28=7,
ROUNDDOWN(D28/7,0),
"")</t>
  </si>
  <si>
    <t>Solo si cuota = UF 7 → REDONDEAR.MENOS(saldo_pie_mutuo ÷ 7, 0)</t>
  </si>
  <si>
    <t>Cuántas cuotas completas de UF 7 caben en el saldo de pie. Solo aplica para entrega futura.</t>
  </si>
  <si>
    <t>CUOTA-04</t>
  </si>
  <si>
    <t>diferencia_cuota (solo UF 7)</t>
  </si>
  <si>
    <t>G30</t>
  </si>
  <si>
    <t>=IF(G28=7,
D28-(G28*G29),
"")</t>
  </si>
  <si>
    <t>Solo si cuota = UF 7 → saldo_pie_mutuo - (7 × num_cuotas_enteras)</t>
  </si>
  <si>
    <t>Diferencia residual que se paga como cuota adicional. Solo entrega futura.</t>
  </si>
  <si>
    <t>CUOTA-05</t>
  </si>
  <si>
    <t>max_cuotas_proyecto (solo UF 7)</t>
  </si>
  <si>
    <t>G31</t>
  </si>
  <si>
    <t>=IF(G28=7,
VLOOKUP(proyecto,
Cond.Com!B3:J21,9),
"")</t>
  </si>
  <si>
    <t>Solo si cuota = UF 7 → VLOOKUP del máximo de cuotas permitidas por el proyecto (col J, Cond.Comerciales).</t>
  </si>
  <si>
    <t>Valida que num_cuotas_enteras+1 no exceda el límite del proyecto.</t>
  </si>
  <si>
    <t>CUOTA-06</t>
  </si>
  <si>
    <t>validacion_cuotas</t>
  </si>
  <si>
    <t>H31</t>
  </si>
  <si>
    <t>=IF(G28=7,
IF(G31&gt;=(G29+1),
"OK","No Cumple"),
"")</t>
  </si>
  <si>
    <t>Solo UF 7 → SI max_cuotas &gt;= (num_cuotas_enteras + 1) → "OK", SINO → "No Cumple"</t>
  </si>
  <si>
    <t>Si no cumple, se recalculan las cuotas dividiendo saldo_pie entre max_cuotas (G32).</t>
  </si>
  <si>
    <t>DIV-01</t>
  </si>
  <si>
    <t>dividendo_mensual_uf</t>
  </si>
  <si>
    <t>G38</t>
  </si>
  <si>
    <t>=PMT(4%/12, 300,
-credito_hip_tasacion)</t>
  </si>
  <si>
    <t>PMT(tasa=4%/12, n=300, VA= -credito_hipotecario_tasacion)</t>
  </si>
  <si>
    <t>Dividendo hipotecario mensual a 300 meses (25 años) con tasa 4% anual. USA D38 (celda morada) como capital.</t>
  </si>
  <si>
    <t>SECCIÓN 5: VALIDACIONES Y REGLAS DE NEGOCIO</t>
  </si>
  <si>
    <t>#</t>
  </si>
  <si>
    <t>Regla</t>
  </si>
  <si>
    <t>Detalle</t>
  </si>
  <si>
    <t>Acción en sistema</t>
  </si>
  <si>
    <t>V-01</t>
  </si>
  <si>
    <t>Cuadro morado siempre suma 100%</t>
  </si>
  <si>
    <t>pct_certificado_sobre_tasacion + pct_pie_sobre_tasacion + pct_credito_sobre_tasacion = 100% siempre. Si no suma 100%, hay error de cálculo.</t>
  </si>
  <si>
    <t>V-02</t>
  </si>
  <si>
    <t>Descuento solo aplica a departamento</t>
  </si>
  <si>
    <t>pct_descuento se multiplica SOLO por precio_lista_depto. Estacionamiento y bodega pasan a precio de venta al 100% de su lista.</t>
  </si>
  <si>
    <t>V-03</t>
  </si>
  <si>
    <t>Bifurcación por tipo de entrega</t>
  </si>
  <si>
    <t>SI tipo_entrega = "Inmediata" → Mutuo Maestra (60 cuotas, 5% anual, PMT)
SINO (entrega futura) → Cuotas fijas de UF 7, con validación de máximo cuotas.</t>
  </si>
  <si>
    <t>V-04</t>
  </si>
  <si>
    <t>Si pie = 0%, saldo_pie = 0</t>
  </si>
  <si>
    <t>Cuando pct_pie = 0%, la fórmula de saldo_pie_mutuo (D28) retorna 0 directamente mediante un IF. No hay cuotas que pagar.</t>
  </si>
  <si>
    <t>V-05</t>
  </si>
  <si>
    <t>Constantes del modelo</t>
  </si>
  <si>
    <t>Reserva = $100,000 CLP (fija)
Tasa mutuo Maestra = 5% anual (60 meses)
Tasa crédito hipotecario = 4% anual (300 meses = 25 años)
Cuota fija entrega futura = UF 7</t>
  </si>
  <si>
    <t>V-06</t>
  </si>
  <si>
    <t>Relación circular D35 ↔ D38</t>
  </si>
  <si>
    <t>D35 = D29/D33 y D38 = D35*D33. Matemáticamente: D38 = (D29/D33)*D33 = D29. NO es circular, es una validación cruzada. D38 siempre debe ser igual a D29.</t>
  </si>
  <si>
    <t>SECCIÓN 6: PSEUDOCÓDIGO COMPLETO (orden de ejecución)</t>
  </si>
  <si>
    <t>Paso</t>
  </si>
  <si>
    <t>Código / Lógica</t>
  </si>
  <si>
    <t>// INPUTS: recibir del usuario</t>
  </si>
  <si>
    <t>proyecto, precio_lista_depto, precio_lista_estac, precio_lista_bodega, pct_descuento, pct_pie, pct_certificado_pago, valor_uf</t>
  </si>
  <si>
    <t>// LOOKUP: obtener datos del proyecto desde Condiciones Comerciales</t>
  </si>
  <si>
    <t>tipo_entrega = buscar(proyecto, "Condiciones Comerciales", col_entrega)
pct_upfront = buscar(proyecto, "Condiciones Comerciales", col_upfront)
max_cuotas_proyecto = buscar(proyecto, "Condiciones Comerciales", col_cuotas)</t>
  </si>
  <si>
    <t>// PRECIOS DE VENTA</t>
  </si>
  <si>
    <t>precio_venta_depto = precio_lista_depto × (1 - pct_descuento)
precio_venta_total = precio_venta_depto + precio_lista_estac + precio_lista_bodega</t>
  </si>
  <si>
    <t>// COMPONENTES DEL PIE</t>
  </si>
  <si>
    <t>reserva_uf = 100000 ÷ valor_uf
upfront_uf = precio_venta_total × pct_upfront
SI pct_pie = 0 ENTONCES saldo_pie_mutuo = 0
SINO saldo_pie_mutuo = (precio_venta_total × pct_pie) - reserva_uf - upfront_uf</t>
  </si>
  <si>
    <t>// CRÉDITO Y FINANCIAMIENTO</t>
  </si>
  <si>
    <t>credito_hipotecario_venta = precio_venta_total × (1 - pct_pie)
pct_financiamiento = 1 - pct_pie - pct_certificado_pago</t>
  </si>
  <si>
    <t>// ⭐ CELDAS MORADAS: Cuadro de distribución de tasación</t>
  </si>
  <si>
    <t>precio_tasacion = credito_hipotecario_venta ÷ pct_financiamiento
pie_pagado_total = reserva_uf + upfront_uf + saldo_pie_mutuo
credito_hipotecario_tasacion = precio_tasacion × pct_financiamiento
certificado_pago_uf = precio_tasacion - pie_pagado_total - credito_hipotecario_tasacion
pct_cert = certificado_pago_uf ÷ precio_tasacion
pct_pie_tas = pie_pagado_total ÷ precio_tasacion
pct_cred_tas = credito_hipotecario_tasacion ÷ precio_tasacion</t>
  </si>
  <si>
    <t>// CUOTAS DEL PIE</t>
  </si>
  <si>
    <t>SI tipo_entrega = "Inmediata" ENTONCES
    cuota_mutuo = PMT(tasa=5%/12, n=60, va=saldo_pie_mutuo)  // negativo, tomar valor absoluto
SINO
    cuota_mutuo = UF 7 (fija)
    num_cuotas = REDONDEAR.MENOS(saldo_pie_mutuo ÷ 7)
    diferencia = saldo_pie_mutuo - (7 × num_cuotas)
    SI max_cuotas_proyecto &gt;= num_cuotas + 1 ENTONCES "OK" SINO "No Cumple"</t>
  </si>
  <si>
    <t>// DIVIDENDO HIPOTECARIO (usa celda morada D38)</t>
  </si>
  <si>
    <t>dividendo_mensual = PMT(tasa=4%/12, n=300, va= -credito_hipotecario_tasacion)  // 25 años</t>
  </si>
  <si>
    <t>PASOS SECUENCIALES DE CÁLCULO — Calculadora BP+Mutuo</t>
  </si>
  <si>
    <t>Cálculo de: Precio Venta (Tasación), Certificado de Pago en UF, Pie Pagado y Crédito Hipotecario</t>
  </si>
  <si>
    <t>Concepto</t>
  </si>
  <si>
    <t>Fórmula / Regla de Cálculo</t>
  </si>
  <si>
    <t>Descripción</t>
  </si>
  <si>
    <t>DATOS DE ENTRADA (Inputs del usuario)</t>
  </si>
  <si>
    <t>Proyecto</t>
  </si>
  <si>
    <t>Selección manual del usuario</t>
  </si>
  <si>
    <t>El usuario elige el proyecto del listado disponible (ej: Alto Buzeta, Vista Llacolén, etc.)</t>
  </si>
  <si>
    <t>Tipo de Entrega</t>
  </si>
  <si>
    <t>BUSCARV(Proyecto, Condiciones Comerciales, columna 2)</t>
  </si>
  <si>
    <t>Se obtiene automáticamente desde la tabla Condiciones Comerciales según el proyecto seleccionado (Inmediata o año futuro)</t>
  </si>
  <si>
    <t>Precio de Lista Departamento</t>
  </si>
  <si>
    <t>Ingreso manual del usuario (en UF)</t>
  </si>
  <si>
    <t>Precio de lista del departamento seleccionado, ingresado manualmente en UF</t>
  </si>
  <si>
    <t>Precio de Lista Estacionamiento</t>
  </si>
  <si>
    <t>Precio de lista del estacionamiento, ingresado manualmente en UF (puede ser 0)</t>
  </si>
  <si>
    <t>Precio de Lista Bodega</t>
  </si>
  <si>
    <t>Precio de lista de la bodega, ingresado manualmente en UF (puede ser 0)</t>
  </si>
  <si>
    <t>Descuento Venta</t>
  </si>
  <si>
    <t>Ingreso manual (porcentaje)</t>
  </si>
  <si>
    <t>Porcentaje de descuento sobre el precio de lista del departamento. Se aplica solo al depto, no a estacionamiento ni bodega</t>
  </si>
  <si>
    <t>Pie Total (%)</t>
  </si>
  <si>
    <t>Porcentaje del precio total que el comprador pagará como pie (reserva + upfront + saldo pie)</t>
  </si>
  <si>
    <t>Certificado de Pago (%)</t>
  </si>
  <si>
    <t>Porcentaje del precio total que se cubrirá con Certificado de Pago (Bono Pie). Puede ser 0%</t>
  </si>
  <si>
    <t>Valor UF del día</t>
  </si>
  <si>
    <t>Ingreso manual o automático (en pesos $)</t>
  </si>
  <si>
    <t>Valor de la UF en pesos chilenos para convertir montos de UF a pesos</t>
  </si>
  <si>
    <t>% Pago Inicial Upfront</t>
  </si>
  <si>
    <t>BUSCARV(Proyecto, Condiciones Comerciales, columna 7)</t>
  </si>
  <si>
    <t>Porcentaje de upfront que se obtiene automáticamente de la tabla Condiciones Comerciales según el proyecto</t>
  </si>
  <si>
    <t>CÁLCULOS INTERMEDIOS (Pasos secuenciales)</t>
  </si>
  <si>
    <t>Precio Venta Departamento</t>
  </si>
  <si>
    <t>Precio Lista Depto × (1 − Descuento Venta)</t>
  </si>
  <si>
    <t>Se aplica el descuento solo al departamento. Estacionamiento y bodega se toman a precio de lista sin descuento</t>
  </si>
  <si>
    <t>Total Precio Venta</t>
  </si>
  <si>
    <t>Precio Venta Depto + Estacionamiento + Bodega</t>
  </si>
  <si>
    <t>Suma de los tres componentes. El estacionamiento y la bodega se toman a su precio de lista original (sin descuento)</t>
  </si>
  <si>
    <t>Reserva en UF</t>
  </si>
  <si>
    <t>$ 100.000 ÷ Valor UF del día</t>
  </si>
  <si>
    <t>La reserva es siempre $100.000 pesos, convertidos a UF usando el valor de la UF vigente</t>
  </si>
  <si>
    <t>Upfront en UF</t>
  </si>
  <si>
    <t>Total Precio Venta × % Pago Inicial Upfront</t>
  </si>
  <si>
    <t>Monto de pago inicial (upfront) calculado como porcentaje del precio total. El % viene de Condiciones Comerciales</t>
  </si>
  <si>
    <t>Saldo de Pie por pagar</t>
  </si>
  <si>
    <t>SI(Pie Total = 0%, entonces 0;
 sino: Total Precio Venta × Pie Total % − Reserva en UF − Upfront en UF)</t>
  </si>
  <si>
    <t>Es el remanente del pie después de descontar lo ya pagado (reserva y upfront). Si el pie es 0%, el saldo es 0</t>
  </si>
  <si>
    <t>Crédito Hipotecario + Certificado Pago (monto combinado)</t>
  </si>
  <si>
    <t>Total Precio Venta × (1 − Pie Total %)</t>
  </si>
  <si>
    <t>Es la porción del precio total que NO se paga con pie. Incluye tanto el crédito hipotecario como el certificado de pago</t>
  </si>
  <si>
    <t>1 − Pie Total % − Certificado de Pago %</t>
  </si>
  <si>
    <t>Porcentaje del precio total que financia el banco. Es el complemento después de restar pie y certificado de pago</t>
  </si>
  <si>
    <t>RESULTADOS FINALES (Celdas moradas de la Calculadora)</t>
  </si>
  <si>
    <t>(Crédito Hipotecario + Cert. Pago) ÷ % Crédito Hipotecario</t>
  </si>
  <si>
    <t>Equivale al Total Precio Venta. Se calcula inverso desde el monto financiado dividido por el % de crédito, para validar consistencia del modelo. Paso 6 ÷ Paso 7</t>
  </si>
  <si>
    <t>Pie pagado (Reserva + Upfront + Saldo Pie)</t>
  </si>
  <si>
    <t>Reserva en UF + Upfront en UF + Saldo de Pie por pagar</t>
  </si>
  <si>
    <t>Suma de todos los componentes del pie: la reserva ($100.000 convertidos a UF), el pago inicial upfront, y el saldo de pie. Paso 3 + Paso 4 + Paso 5</t>
  </si>
  <si>
    <t>Crédito Hipotecario</t>
  </si>
  <si>
    <t>Precio de Venta (Tasación) × % Crédito Hipotecario</t>
  </si>
  <si>
    <t>Monto que financia el banco. Es el precio de venta multiplicado por el porcentaje de crédito hipotecario. Paso 8 × Paso 7</t>
  </si>
  <si>
    <t>Precio de Venta (Tasación) − Pie pagado − Crédito Hipotecario</t>
  </si>
  <si>
    <t>Es el residuo: del precio total se resta lo pagado como pie y lo financiado por crédito hipotecario. El remanente es el bono pie (certificado de pago). Paso 8 − Paso 9 − Paso 10</t>
  </si>
  <si>
    <t>VERIFICACIÓN DE CONSISTENCIA</t>
  </si>
  <si>
    <t>✓</t>
  </si>
  <si>
    <t>Verificación 1</t>
  </si>
  <si>
    <t>Precio Venta (Tasación) = Pie pagado + Crédito Hipotecario + Certificado de Pago en UF</t>
  </si>
  <si>
    <t>La suma de los 3 componentes (pie + crédito + certificado) debe ser exactamente igual al precio de venta total</t>
  </si>
  <si>
    <t>Verificación 2</t>
  </si>
  <si>
    <t>% Pie Total + % Crédito Hipotecario + % Certificado de Pago = 100%</t>
  </si>
  <si>
    <t>Los tres porcentajes deben sumar exactamente 100% del precio de venta</t>
  </si>
  <si>
    <t>SIMULADOR DE CÁLCULO — Bono Pie + Crédito Hipotecario</t>
  </si>
  <si>
    <t>DATOS DE ENTRADA</t>
  </si>
  <si>
    <t>Valor</t>
  </si>
  <si>
    <t>Unidad</t>
  </si>
  <si>
    <t>Precio Lista Departamento</t>
  </si>
  <si>
    <t>UF</t>
  </si>
  <si>
    <t>Manual</t>
  </si>
  <si>
    <t>Precio Lista Estacionamiento</t>
  </si>
  <si>
    <t>Precio Lista Bodega</t>
  </si>
  <si>
    <t>%</t>
  </si>
  <si>
    <t>✏️ Manual</t>
  </si>
  <si>
    <t>Pie Total</t>
  </si>
  <si>
    <t>Pago Inicial Upfront</t>
  </si>
  <si>
    <t>Certificado de Pago</t>
  </si>
  <si>
    <t>$</t>
  </si>
  <si>
    <t>CÁLCULOS INTERMEDIOS</t>
  </si>
  <si>
    <t>Resultado</t>
  </si>
  <si>
    <t>Depende de</t>
  </si>
  <si>
    <t>Alimenta a</t>
  </si>
  <si>
    <t>P1</t>
  </si>
  <si>
    <t>Precio Lista Depto, Descuento Venta</t>
  </si>
  <si>
    <t>P2</t>
  </si>
  <si>
    <t>P1, Estacionamiento, Bodega</t>
  </si>
  <si>
    <t>Reserva, Upfront, Saldo Pie, Créd+Cert</t>
  </si>
  <si>
    <t>P3</t>
  </si>
  <si>
    <t>$100.000 ÷ Valor UF del día</t>
  </si>
  <si>
    <t>Valor UF</t>
  </si>
  <si>
    <t>Pie pagado, Saldo Pie</t>
  </si>
  <si>
    <t>P4</t>
  </si>
  <si>
    <t>Total Precio Venta × Pago Inicial Upfront %</t>
  </si>
  <si>
    <t>P2, Pago Inicial Upfront</t>
  </si>
  <si>
    <t>P5</t>
  </si>
  <si>
    <t>SI Pie=0 → 0; sino: Total Precio × Pie% − Reserva − Upfront</t>
  </si>
  <si>
    <t>P2, Pie Total, P3, P4</t>
  </si>
  <si>
    <t>P6</t>
  </si>
  <si>
    <t>Crédito Hip. + Cert. Pago (monto)</t>
  </si>
  <si>
    <t>P2, Pie Total</t>
  </si>
  <si>
    <t>Precio Venta (Tasación)</t>
  </si>
  <si>
    <t>P7</t>
  </si>
  <si>
    <t>100% − Pie Total % − Certificado de Pago %</t>
  </si>
  <si>
    <t>Pie Total, Certificado de Pago</t>
  </si>
  <si>
    <t>Precio Venta (Tasación), Crédito Hip.</t>
  </si>
  <si>
    <t>RESULTADOS FINALES</t>
  </si>
  <si>
    <t>R1</t>
  </si>
  <si>
    <t>(Créd.Hip.+Cert.Pago) ÷ %Crédito Hip.</t>
  </si>
  <si>
    <t>P6, P7</t>
  </si>
  <si>
    <t>Precio al que tasará el banco. Debe coincidir con Total Precio Venta (P2)</t>
  </si>
  <si>
    <t>R2</t>
  </si>
  <si>
    <t>Pie pagado (Reserva+Upfront+Saldo)</t>
  </si>
  <si>
    <t>Reserva + Upfront + Saldo Pie</t>
  </si>
  <si>
    <t>P3, P4, P5</t>
  </si>
  <si>
    <t>Todo lo que paga el comprador como pie (efectivo)</t>
  </si>
  <si>
    <t>R3</t>
  </si>
  <si>
    <t>Precio Venta (Tasación) × %Crédito Hip.</t>
  </si>
  <si>
    <t>R1, P7</t>
  </si>
  <si>
    <t>Monto que financia el banco al comprador</t>
  </si>
  <si>
    <t>R4</t>
  </si>
  <si>
    <t>Tasación − Pie pagado − Crédito Hip.</t>
  </si>
  <si>
    <t>R1, R2, R3</t>
  </si>
  <si>
    <t>Bono pie: lo que cubre el certificado de pago (residuo)</t>
  </si>
  <si>
    <t>VERIFICACIÓN</t>
  </si>
  <si>
    <t>Pie + Crédito + Certificado = Tasación</t>
  </si>
  <si>
    <t>% Pie + % Crédito + % Certificado = 100%</t>
  </si>
  <si>
    <t>MAPA DE DEPENDENCIAS</t>
  </si>
  <si>
    <t>Input</t>
  </si>
  <si>
    <t>Afecta directamente a</t>
  </si>
  <si>
    <t>Impacto final en resultados</t>
  </si>
  <si>
    <t>✏️ Descuento Venta</t>
  </si>
  <si>
    <t>P1 Precio Venta Depto → P2 Total Precio → P4, P5, P6</t>
  </si>
  <si>
    <t>Cambia TODOS los resultados: Tasación, Pie, Crédito y Certificado</t>
  </si>
  <si>
    <t>✏️ Pie Total %</t>
  </si>
  <si>
    <t>P5 Saldo Pie, P6 Créd+Cert, P7 %Crédito</t>
  </si>
  <si>
    <t>Redistribuye entre Pie, Crédito y Certificado. Tasación no cambia</t>
  </si>
  <si>
    <t>✏️ Pago Inicial Upfront %</t>
  </si>
  <si>
    <t>P4 Upfront → P5 Saldo Pie</t>
  </si>
  <si>
    <t>Redistribuye DENTRO del pie (Upfront sube, Saldo baja). Totales no cambian</t>
  </si>
  <si>
    <t>✏️ Certificado de Pago %</t>
  </si>
  <si>
    <t>P7 %Crédito Hip.</t>
  </si>
  <si>
    <t>Redistribuye entre Crédito Hip. y Cert. Pago. Pie y Tasación no cambian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</si>
</sst>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5" formatCode="&quot;$&quot;#,##0;&quot;$&quot;\-#,##0"/>
    <numFmt numFmtId="6" formatCode="&quot;$&quot;#,##0;[Red]&quot;$&quot;\-#,##0"/>
    <numFmt numFmtId="8" formatCode="&quot;$&quot;#,##0.00;[Red]&quot;$&quot;\-#,##0.00"/>
    <numFmt numFmtId="42" formatCode="_ &quot;$&quot;* #,##0_ ;_ &quot;$&quot;* \-#,##0_ ;_ &quot;$&quot;* &quot;-&quot;_ ;_ @_ "/>
    <numFmt numFmtId="164" formatCode="\U\F\ #,##0"/>
    <numFmt numFmtId="165" formatCode="0.0"/>
    <numFmt numFmtId="166" formatCode="0.0%"/>
    <numFmt numFmtId="167" formatCode="\U\F\ #,##0.00"/>
    <numFmt numFmtId="168" formatCode="\U\F\ #,##0.0"/>
    <numFmt numFmtId="169" formatCode="&quot;$&quot;#,##0"/>
  </numFmts>
  <fonts count="9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  <font>
      <b/>
      <sz val="10"/>
      <color rgb="FFFF0000"/>
      <name val="Arial"/>
      <family val="2"/>
    </font>
    <font>
      <b/>
      <i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0"/>
      <color rgb="FF00206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0"/>
      <color rgb="FF002060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0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6"/>
      <color rgb="FFFFFF00"/>
      <name val="Aptos Narrow"/>
      <family val="2"/>
      <scheme val="minor"/>
    </font>
    <font>
      <b/>
      <u/>
      <sz val="16"/>
      <color rgb="FFFFFF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9"/>
      <color rgb="FFFFFFFF"/>
      <name val="Aptos Narrow"/>
      <family val="2"/>
      <scheme val="minor"/>
    </font>
    <font>
      <i/>
      <sz val="9"/>
      <color rgb="FFFFFFFF"/>
      <name val="Aptos Narrow"/>
      <family val="2"/>
      <scheme val="minor"/>
    </font>
    <font>
      <b/>
      <sz val="12"/>
      <color rgb="FF7030A0"/>
      <name val="Aptos Narrow"/>
      <family val="2"/>
      <scheme val="minor"/>
    </font>
    <font>
      <sz val="10"/>
      <color rgb="FF333333"/>
      <name val="Aptos Narrow"/>
      <family val="2"/>
      <scheme val="minor"/>
    </font>
    <font>
      <sz val="10"/>
      <color rgb="FFC0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sz val="10"/>
      <color rgb="FF888888"/>
      <name val="Aptos Narrow"/>
      <family val="2"/>
      <scheme val="minor"/>
    </font>
    <font>
      <sz val="10"/>
      <color rgb="FF007030"/>
      <name val="Aptos Narrow"/>
      <family val="2"/>
      <scheme val="minor"/>
    </font>
    <font>
      <b/>
      <sz val="10"/>
      <color rgb="FF007030"/>
      <name val="Aptos Narrow"/>
      <family val="2"/>
      <scheme val="minor"/>
    </font>
    <font>
      <b/>
      <sz val="10"/>
      <color rgb="FFFFAA00"/>
      <name val="Aptos Narrow"/>
      <family val="2"/>
      <scheme val="minor"/>
    </font>
    <font>
      <sz val="10"/>
      <color rgb="FFB8860B"/>
      <name val="Aptos Narrow"/>
      <family val="2"/>
      <scheme val="minor"/>
    </font>
    <font>
      <b/>
      <sz val="10"/>
      <color rgb="FFB8860B"/>
      <name val="Aptos Narrow"/>
      <family val="2"/>
      <scheme val="minor"/>
    </font>
    <font>
      <b/>
      <sz val="10"/>
      <color rgb="FF333333"/>
      <name val="Aptos Narrow"/>
      <family val="2"/>
      <scheme val="minor"/>
    </font>
    <font>
      <sz val="10"/>
      <color rgb="FF555555"/>
      <name val="Aptos Narrow"/>
      <family val="2"/>
      <scheme val="minor"/>
    </font>
    <font>
      <b/>
      <sz val="10"/>
      <color rgb="FF555555"/>
      <name val="Aptos Narrow"/>
      <family val="2"/>
      <scheme val="minor"/>
    </font>
    <font>
      <sz val="10"/>
      <color rgb="FF1155CC"/>
      <name val="Aptos Narrow"/>
      <family val="2"/>
      <scheme val="minor"/>
    </font>
    <font>
      <b/>
      <sz val="10"/>
      <color rgb="FF1155CC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0"/>
      <color rgb="FF1F3864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0"/>
      <color rgb="FF00B050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10"/>
      <color rgb="FFDAA52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4A008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4"/>
      <color rgb="FFFFFFFF"/>
      <name val="Aptos Narrow"/>
      <scheme val="minor"/>
    </font>
    <font>
      <b/>
      <sz val="12"/>
      <color rgb="FF1F3864"/>
      <name val="Aptos Narrow"/>
      <scheme val="minor"/>
    </font>
    <font>
      <b/>
      <sz val="11"/>
      <color rgb="FFFFFFFF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000FF"/>
      <name val="Aptos Narrow"/>
      <scheme val="minor"/>
    </font>
    <font>
      <b/>
      <sz val="11"/>
      <color rgb="FF0000FF"/>
      <name val="Aptos Narrow"/>
      <scheme val="minor"/>
    </font>
    <font>
      <b/>
      <sz val="11"/>
      <color rgb="FF4472C4"/>
      <name val="Aptos Narrow"/>
      <scheme val="minor"/>
    </font>
    <font>
      <sz val="10"/>
      <color theme="1"/>
      <name val="Aptos Narrow"/>
      <scheme val="minor"/>
    </font>
    <font>
      <sz val="10"/>
      <color rgb="FFC00000"/>
      <name val="Aptos Narrow"/>
      <scheme val="minor"/>
    </font>
    <font>
      <sz val="10"/>
      <color rgb="FF00B050"/>
      <name val="Aptos Narrow"/>
      <scheme val="minor"/>
    </font>
    <font>
      <b/>
      <sz val="12"/>
      <color rgb="FFFFFFFF"/>
      <name val="Aptos Narrow"/>
      <scheme val="minor"/>
    </font>
    <font>
      <b/>
      <sz val="12"/>
      <color rgb="FF7030A0"/>
      <name val="Aptos Narrow"/>
      <scheme val="minor"/>
    </font>
    <font>
      <sz val="11"/>
      <color rgb="FF7030A0"/>
      <name val="Aptos Narrow"/>
      <scheme val="minor"/>
    </font>
    <font>
      <b/>
      <sz val="11"/>
      <color rgb="FF7030A0"/>
      <name val="Aptos Narrow"/>
      <scheme val="minor"/>
    </font>
    <font>
      <sz val="10"/>
      <color rgb="FF7030A0"/>
      <name val="Aptos Narrow"/>
      <scheme val="minor"/>
    </font>
    <font>
      <b/>
      <sz val="10"/>
      <color rgb="FFC00000"/>
      <name val="Aptos Narrow"/>
      <scheme val="minor"/>
    </font>
    <font>
      <b/>
      <sz val="10"/>
      <color rgb="FF7030A0"/>
      <name val="Aptos Narrow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A0080"/>
        <bgColor indexed="64"/>
      </patternFill>
    </fill>
    <fill>
      <patternFill patternType="solid">
        <fgColor rgb="FFEAD9F5"/>
        <bgColor indexed="64"/>
      </patternFill>
    </fill>
    <fill>
      <patternFill patternType="solid">
        <fgColor rgb="FFF3E8FC"/>
        <bgColor indexed="64"/>
      </patternFill>
    </fill>
    <fill>
      <patternFill patternType="solid">
        <fgColor rgb="FFFAF0FF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EBF8E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509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8B5DC8"/>
        <bgColor indexed="64"/>
      </patternFill>
    </fill>
    <fill>
      <patternFill patternType="solid">
        <fgColor rgb="FF9B6DD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D5F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E8D5F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medium">
        <color rgb="FF1F38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F3864"/>
      </bottom>
      <diagonal/>
    </border>
    <border>
      <left style="medium">
        <color rgb="FF1F3864"/>
      </left>
      <right style="thin">
        <color rgb="FFCCCCCC"/>
      </right>
      <top style="medium">
        <color rgb="FF1F3864"/>
      </top>
      <bottom style="thin">
        <color rgb="FFCCCCCC"/>
      </bottom>
      <diagonal/>
    </border>
    <border>
      <left style="medium">
        <color rgb="FF1F38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F3864"/>
      </left>
      <right style="thin">
        <color rgb="FFCCCCCC"/>
      </right>
      <top style="thin">
        <color rgb="FFCCCCCC"/>
      </top>
      <bottom style="medium">
        <color rgb="FF1F3864"/>
      </bottom>
      <diagonal/>
    </border>
    <border>
      <left style="thin">
        <color rgb="FFCCCCCC"/>
      </left>
      <right style="medium">
        <color rgb="FF1F3864"/>
      </right>
      <top style="medium">
        <color rgb="FF1F3864"/>
      </top>
      <bottom style="thin">
        <color rgb="FFCCCCCC"/>
      </bottom>
      <diagonal/>
    </border>
    <border>
      <left style="thin">
        <color rgb="FFCCCCCC"/>
      </left>
      <right style="medium">
        <color rgb="FF1F3864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1F3864"/>
      </right>
      <top style="thin">
        <color rgb="FFCCCCCC"/>
      </top>
      <bottom style="medium">
        <color rgb="FF1F3864"/>
      </bottom>
      <diagonal/>
    </border>
    <border>
      <left style="medium">
        <color rgb="FF1F3864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medium">
        <color rgb="FF1F3864"/>
      </right>
      <top style="thin">
        <color rgb="FFCCCCCC"/>
      </top>
      <bottom/>
      <diagonal/>
    </border>
    <border>
      <left style="medium">
        <color rgb="FF1F3864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medium">
        <color rgb="FF1F3864"/>
      </right>
      <top/>
      <bottom style="thin">
        <color rgb="FFCCCCCC"/>
      </bottom>
      <diagonal/>
    </border>
    <border>
      <left style="medium">
        <color rgb="FF1F3864"/>
      </left>
      <right style="thin">
        <color rgb="FFCCCCCC"/>
      </right>
      <top style="medium">
        <color rgb="FF1F3864"/>
      </top>
      <bottom style="thin">
        <color rgb="FF1F3864"/>
      </bottom>
      <diagonal/>
    </border>
    <border>
      <left style="thin">
        <color rgb="FFCCCCCC"/>
      </left>
      <right style="thin">
        <color rgb="FFCCCCCC"/>
      </right>
      <top style="medium">
        <color rgb="FF1F3864"/>
      </top>
      <bottom style="thin">
        <color rgb="FF1F3864"/>
      </bottom>
      <diagonal/>
    </border>
    <border>
      <left style="thin">
        <color rgb="FFCCCCCC"/>
      </left>
      <right style="medium">
        <color rgb="FF1F3864"/>
      </right>
      <top style="medium">
        <color rgb="FF1F3864"/>
      </top>
      <bottom style="thin">
        <color rgb="FF1F38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rgb="FF1F3864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1F3864"/>
      </bottom>
      <diagonal/>
    </border>
    <border>
      <left style="medium">
        <color rgb="FF1F3864"/>
      </left>
      <right style="thin">
        <color rgb="FFB4C6E7"/>
      </right>
      <top style="medium">
        <color rgb="FF1F3864"/>
      </top>
      <bottom style="thin">
        <color rgb="FFB4C6E7"/>
      </bottom>
      <diagonal/>
    </border>
    <border>
      <left style="medium">
        <color rgb="FF1F3864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rgb="FF1F3864"/>
      </left>
      <right style="thin">
        <color rgb="FFB4C6E7"/>
      </right>
      <top style="thin">
        <color rgb="FFB4C6E7"/>
      </top>
      <bottom style="medium">
        <color rgb="FF1F3864"/>
      </bottom>
      <diagonal/>
    </border>
    <border>
      <left style="thin">
        <color rgb="FFB4C6E7"/>
      </left>
      <right style="medium">
        <color rgb="FF1F3864"/>
      </right>
      <top style="medium">
        <color rgb="FF1F3864"/>
      </top>
      <bottom style="thin">
        <color rgb="FFB4C6E7"/>
      </bottom>
      <diagonal/>
    </border>
    <border>
      <left style="thin">
        <color rgb="FFB4C6E7"/>
      </left>
      <right style="medium">
        <color rgb="FF1F3864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rgb="FF1F3864"/>
      </right>
      <top style="thin">
        <color rgb="FFB4C6E7"/>
      </top>
      <bottom style="medium">
        <color rgb="FF1F3864"/>
      </bottom>
      <diagonal/>
    </border>
    <border>
      <left style="thin">
        <color rgb="FFD9A8E8"/>
      </left>
      <right style="thin">
        <color rgb="FFD9A8E8"/>
      </right>
      <top style="thin">
        <color rgb="FFD9A8E8"/>
      </top>
      <bottom style="thin">
        <color rgb="FFD9A8E8"/>
      </bottom>
      <diagonal/>
    </border>
    <border>
      <left style="thin">
        <color rgb="FFD9A8E8"/>
      </left>
      <right style="thin">
        <color rgb="FFD9A8E8"/>
      </right>
      <top style="medium">
        <color rgb="FF7030A0"/>
      </top>
      <bottom style="thin">
        <color rgb="FFD9A8E8"/>
      </bottom>
      <diagonal/>
    </border>
    <border>
      <left style="thin">
        <color rgb="FFD9A8E8"/>
      </left>
      <right style="thin">
        <color rgb="FFD9A8E8"/>
      </right>
      <top style="thin">
        <color rgb="FFD9A8E8"/>
      </top>
      <bottom style="medium">
        <color rgb="FF7030A0"/>
      </bottom>
      <diagonal/>
    </border>
    <border>
      <left style="medium">
        <color rgb="FF7030A0"/>
      </left>
      <right style="thin">
        <color rgb="FFD9A8E8"/>
      </right>
      <top style="medium">
        <color rgb="FF7030A0"/>
      </top>
      <bottom style="thin">
        <color rgb="FFD9A8E8"/>
      </bottom>
      <diagonal/>
    </border>
    <border>
      <left style="medium">
        <color rgb="FF7030A0"/>
      </left>
      <right style="thin">
        <color rgb="FFD9A8E8"/>
      </right>
      <top style="thin">
        <color rgb="FFD9A8E8"/>
      </top>
      <bottom style="thin">
        <color rgb="FFD9A8E8"/>
      </bottom>
      <diagonal/>
    </border>
    <border>
      <left style="medium">
        <color rgb="FF7030A0"/>
      </left>
      <right style="thin">
        <color rgb="FFD9A8E8"/>
      </right>
      <top style="thin">
        <color rgb="FFD9A8E8"/>
      </top>
      <bottom style="medium">
        <color rgb="FF7030A0"/>
      </bottom>
      <diagonal/>
    </border>
    <border>
      <left style="thin">
        <color rgb="FFD9A8E8"/>
      </left>
      <right style="medium">
        <color rgb="FF7030A0"/>
      </right>
      <top style="medium">
        <color rgb="FF7030A0"/>
      </top>
      <bottom style="thin">
        <color rgb="FFD9A8E8"/>
      </bottom>
      <diagonal/>
    </border>
    <border>
      <left style="thin">
        <color rgb="FFD9A8E8"/>
      </left>
      <right style="medium">
        <color rgb="FF7030A0"/>
      </right>
      <top style="thin">
        <color rgb="FFD9A8E8"/>
      </top>
      <bottom style="thin">
        <color rgb="FFD9A8E8"/>
      </bottom>
      <diagonal/>
    </border>
    <border>
      <left style="thin">
        <color rgb="FFD9A8E8"/>
      </left>
      <right style="medium">
        <color rgb="FF7030A0"/>
      </right>
      <top style="thin">
        <color rgb="FFD9A8E8"/>
      </top>
      <bottom style="medium">
        <color rgb="FF7030A0"/>
      </bottom>
      <diagonal/>
    </border>
    <border>
      <left/>
      <right/>
      <top style="medium">
        <color rgb="FF1F3864"/>
      </top>
      <bottom style="thin">
        <color rgb="FFB4C6E7"/>
      </bottom>
      <diagonal/>
    </border>
    <border>
      <left/>
      <right/>
      <top style="thin">
        <color rgb="FFB4C6E7"/>
      </top>
      <bottom style="medium">
        <color rgb="FF1F3864"/>
      </bottom>
      <diagonal/>
    </border>
  </borders>
  <cellStyleXfs count="4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87">
    <xf numFmtId="0" fontId="0" fillId="0" borderId="0" xfId="0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wrapText="1"/>
    </xf>
    <xf numFmtId="0" fontId="3" fillId="3" borderId="0" xfId="0" applyFont="1" applyFill="1" applyAlignment="1">
      <alignment horizontal="left"/>
    </xf>
    <xf numFmtId="0" fontId="9" fillId="5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10" fillId="3" borderId="6" xfId="0" applyFont="1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3" borderId="0" xfId="0" applyFill="1" applyAlignment="1">
      <alignment horizontal="center"/>
    </xf>
    <xf numFmtId="0" fontId="11" fillId="3" borderId="0" xfId="0" applyFont="1" applyFill="1"/>
    <xf numFmtId="0" fontId="13" fillId="0" borderId="8" xfId="0" applyFont="1" applyBorder="1" applyAlignment="1">
      <alignment horizontal="left" vertical="center"/>
    </xf>
    <xf numFmtId="9" fontId="14" fillId="7" borderId="8" xfId="0" applyNumberFormat="1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0" fillId="3" borderId="9" xfId="0" applyFill="1" applyBorder="1"/>
    <xf numFmtId="0" fontId="6" fillId="3" borderId="1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9" xfId="0" applyFont="1" applyFill="1" applyBorder="1"/>
    <xf numFmtId="0" fontId="2" fillId="3" borderId="0" xfId="0" applyFont="1" applyFill="1"/>
    <xf numFmtId="0" fontId="13" fillId="0" borderId="1" xfId="0" applyFont="1" applyBorder="1" applyAlignment="1">
      <alignment horizontal="left" vertical="center"/>
    </xf>
    <xf numFmtId="9" fontId="14" fillId="7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0" fillId="3" borderId="10" xfId="0" applyFill="1" applyBorder="1"/>
    <xf numFmtId="0" fontId="0" fillId="3" borderId="10" xfId="0" applyFill="1" applyBorder="1" applyAlignment="1">
      <alignment horizontal="center"/>
    </xf>
    <xf numFmtId="0" fontId="13" fillId="9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0" fontId="16" fillId="3" borderId="0" xfId="0" applyFont="1" applyFill="1" applyAlignment="1">
      <alignment vertical="center"/>
    </xf>
    <xf numFmtId="9" fontId="15" fillId="7" borderId="1" xfId="0" applyNumberFormat="1" applyFont="1" applyFill="1" applyBorder="1" applyAlignment="1">
      <alignment horizontal="center" vertical="center"/>
    </xf>
    <xf numFmtId="0" fontId="17" fillId="3" borderId="10" xfId="0" applyFont="1" applyFill="1" applyBorder="1"/>
    <xf numFmtId="9" fontId="14" fillId="10" borderId="8" xfId="0" applyNumberFormat="1" applyFont="1" applyFill="1" applyBorder="1" applyAlignment="1">
      <alignment horizontal="center" vertical="center"/>
    </xf>
    <xf numFmtId="9" fontId="15" fillId="10" borderId="8" xfId="0" applyNumberFormat="1" applyFont="1" applyFill="1" applyBorder="1" applyAlignment="1">
      <alignment horizontal="center" vertical="center"/>
    </xf>
    <xf numFmtId="0" fontId="14" fillId="10" borderId="8" xfId="0" applyFont="1" applyFill="1" applyBorder="1" applyAlignment="1">
      <alignment horizontal="center" vertical="center"/>
    </xf>
    <xf numFmtId="9" fontId="14" fillId="10" borderId="1" xfId="0" applyNumberFormat="1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9" fontId="15" fillId="10" borderId="1" xfId="0" applyNumberFormat="1" applyFont="1" applyFill="1" applyBorder="1" applyAlignment="1">
      <alignment horizontal="center" vertical="center"/>
    </xf>
    <xf numFmtId="0" fontId="15" fillId="10" borderId="8" xfId="0" applyFont="1" applyFill="1" applyBorder="1" applyAlignment="1">
      <alignment horizontal="center" vertical="center"/>
    </xf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3" fillId="3" borderId="0" xfId="0" applyFont="1" applyFill="1"/>
    <xf numFmtId="0" fontId="0" fillId="3" borderId="0" xfId="0" applyFill="1" applyAlignment="1">
      <alignment vertical="top" wrapText="1"/>
    </xf>
    <xf numFmtId="0" fontId="7" fillId="3" borderId="0" xfId="3" applyFill="1"/>
    <xf numFmtId="0" fontId="19" fillId="3" borderId="0" xfId="0" applyFont="1" applyFill="1"/>
    <xf numFmtId="0" fontId="0" fillId="3" borderId="0" xfId="0" applyFill="1" applyAlignment="1">
      <alignment vertical="top"/>
    </xf>
    <xf numFmtId="0" fontId="11" fillId="3" borderId="0" xfId="0" applyFont="1" applyFill="1" applyAlignment="1">
      <alignment vertical="top" wrapText="1"/>
    </xf>
    <xf numFmtId="0" fontId="12" fillId="0" borderId="0" xfId="0" applyFont="1" applyAlignment="1">
      <alignment horizontal="left"/>
    </xf>
    <xf numFmtId="0" fontId="3" fillId="11" borderId="1" xfId="0" applyFont="1" applyFill="1" applyBorder="1" applyAlignment="1">
      <alignment horizontal="left" vertical="center"/>
    </xf>
    <xf numFmtId="1" fontId="3" fillId="0" borderId="0" xfId="0" applyNumberFormat="1" applyFont="1"/>
    <xf numFmtId="164" fontId="3" fillId="8" borderId="1" xfId="0" applyNumberFormat="1" applyFont="1" applyFill="1" applyBorder="1" applyAlignment="1">
      <alignment horizontal="left" vertical="center"/>
    </xf>
    <xf numFmtId="10" fontId="0" fillId="0" borderId="0" xfId="2" applyNumberFormat="1" applyFont="1"/>
    <xf numFmtId="0" fontId="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pivotButton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8" fillId="0" borderId="0" xfId="0" applyFont="1"/>
    <xf numFmtId="0" fontId="20" fillId="0" borderId="0" xfId="0" applyFont="1"/>
    <xf numFmtId="0" fontId="3" fillId="0" borderId="0" xfId="0" applyFont="1" applyAlignment="1">
      <alignment horizontal="left" indent="5"/>
    </xf>
    <xf numFmtId="0" fontId="22" fillId="3" borderId="0" xfId="0" applyFont="1" applyFill="1" applyAlignment="1">
      <alignment horizontal="center"/>
    </xf>
    <xf numFmtId="164" fontId="10" fillId="12" borderId="1" xfId="0" applyNumberFormat="1" applyFont="1" applyFill="1" applyBorder="1" applyAlignment="1">
      <alignment horizontal="center"/>
    </xf>
    <xf numFmtId="164" fontId="0" fillId="12" borderId="1" xfId="0" applyNumberFormat="1" applyFill="1" applyBorder="1" applyAlignment="1">
      <alignment horizontal="right" indent="3"/>
    </xf>
    <xf numFmtId="0" fontId="23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right"/>
    </xf>
    <xf numFmtId="164" fontId="0" fillId="3" borderId="0" xfId="0" applyNumberFormat="1" applyFill="1"/>
    <xf numFmtId="0" fontId="0" fillId="3" borderId="2" xfId="0" applyFill="1" applyBorder="1" applyAlignment="1">
      <alignment horizontal="left"/>
    </xf>
    <xf numFmtId="9" fontId="0" fillId="3" borderId="4" xfId="0" applyNumberFormat="1" applyFill="1" applyBorder="1" applyAlignment="1">
      <alignment horizontal="center"/>
    </xf>
    <xf numFmtId="164" fontId="0" fillId="12" borderId="1" xfId="0" applyNumberFormat="1" applyFill="1" applyBorder="1" applyAlignment="1">
      <alignment horizontal="left"/>
    </xf>
    <xf numFmtId="164" fontId="3" fillId="3" borderId="0" xfId="0" applyNumberFormat="1" applyFont="1" applyFill="1"/>
    <xf numFmtId="0" fontId="0" fillId="3" borderId="0" xfId="0" applyFill="1" applyAlignment="1">
      <alignment horizontal="left" indent="1"/>
    </xf>
    <xf numFmtId="167" fontId="0" fillId="3" borderId="0" xfId="0" applyNumberFormat="1" applyFill="1"/>
    <xf numFmtId="10" fontId="10" fillId="3" borderId="10" xfId="2" applyNumberFormat="1" applyFont="1" applyFill="1" applyBorder="1" applyAlignment="1">
      <alignment horizontal="right" indent="3"/>
    </xf>
    <xf numFmtId="164" fontId="3" fillId="3" borderId="0" xfId="0" applyNumberFormat="1" applyFont="1" applyFill="1" applyAlignment="1">
      <alignment horizontal="right" indent="3"/>
    </xf>
    <xf numFmtId="4" fontId="4" fillId="3" borderId="0" xfId="0" applyNumberFormat="1" applyFont="1" applyFill="1"/>
    <xf numFmtId="9" fontId="10" fillId="3" borderId="10" xfId="2" applyFont="1" applyFill="1" applyBorder="1" applyAlignment="1">
      <alignment horizontal="right" indent="3"/>
    </xf>
    <xf numFmtId="0" fontId="0" fillId="3" borderId="0" xfId="0" applyFill="1" applyAlignment="1">
      <alignment horizontal="left"/>
    </xf>
    <xf numFmtId="167" fontId="0" fillId="0" borderId="0" xfId="0" applyNumberFormat="1"/>
    <xf numFmtId="166" fontId="10" fillId="3" borderId="0" xfId="2" applyNumberFormat="1" applyFont="1" applyFill="1" applyBorder="1" applyAlignment="1">
      <alignment horizontal="right"/>
    </xf>
    <xf numFmtId="168" fontId="0" fillId="0" borderId="0" xfId="0" applyNumberFormat="1"/>
    <xf numFmtId="0" fontId="24" fillId="3" borderId="0" xfId="0" applyFont="1" applyFill="1" applyAlignment="1">
      <alignment horizontal="left"/>
    </xf>
    <xf numFmtId="168" fontId="0" fillId="3" borderId="0" xfId="0" applyNumberFormat="1" applyFill="1"/>
    <xf numFmtId="0" fontId="2" fillId="3" borderId="0" xfId="0" applyFont="1" applyFill="1" applyAlignment="1">
      <alignment horizontal="right"/>
    </xf>
    <xf numFmtId="168" fontId="0" fillId="3" borderId="0" xfId="0" applyNumberFormat="1" applyFill="1" applyAlignment="1">
      <alignment horizontal="left"/>
    </xf>
    <xf numFmtId="10" fontId="10" fillId="3" borderId="0" xfId="2" applyNumberFormat="1" applyFont="1" applyFill="1" applyBorder="1" applyAlignment="1">
      <alignment horizontal="right"/>
    </xf>
    <xf numFmtId="0" fontId="0" fillId="3" borderId="0" xfId="0" applyFill="1" applyAlignment="1">
      <alignment horizontal="right"/>
    </xf>
    <xf numFmtId="9" fontId="0" fillId="3" borderId="0" xfId="0" applyNumberFormat="1" applyFill="1" applyAlignment="1">
      <alignment horizontal="left"/>
    </xf>
    <xf numFmtId="0" fontId="20" fillId="3" borderId="0" xfId="0" applyFont="1" applyFill="1"/>
    <xf numFmtId="0" fontId="0" fillId="3" borderId="14" xfId="0" applyFill="1" applyBorder="1"/>
    <xf numFmtId="0" fontId="0" fillId="3" borderId="15" xfId="0" applyFill="1" applyBorder="1"/>
    <xf numFmtId="0" fontId="0" fillId="3" borderId="8" xfId="0" applyFill="1" applyBorder="1"/>
    <xf numFmtId="0" fontId="26" fillId="4" borderId="3" xfId="3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0" fillId="0" borderId="1" xfId="0" applyBorder="1"/>
    <xf numFmtId="0" fontId="10" fillId="3" borderId="0" xfId="0" applyFont="1" applyFill="1" applyAlignment="1">
      <alignment horizontal="left" vertical="top" indent="1"/>
    </xf>
    <xf numFmtId="0" fontId="26" fillId="4" borderId="2" xfId="3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3" fillId="0" borderId="18" xfId="0" applyFont="1" applyBorder="1" applyAlignment="1">
      <alignment horizontal="left" vertical="center"/>
    </xf>
    <xf numFmtId="9" fontId="15" fillId="7" borderId="18" xfId="0" applyNumberFormat="1" applyFont="1" applyFill="1" applyBorder="1" applyAlignment="1">
      <alignment horizontal="center" vertical="center"/>
    </xf>
    <xf numFmtId="9" fontId="14" fillId="7" borderId="18" xfId="0" applyNumberFormat="1" applyFont="1" applyFill="1" applyBorder="1" applyAlignment="1">
      <alignment horizontal="center" vertical="center"/>
    </xf>
    <xf numFmtId="0" fontId="14" fillId="7" borderId="18" xfId="0" applyFont="1" applyFill="1" applyBorder="1" applyAlignment="1">
      <alignment horizontal="center" vertical="center"/>
    </xf>
    <xf numFmtId="9" fontId="15" fillId="8" borderId="18" xfId="0" applyNumberFormat="1" applyFont="1" applyFill="1" applyBorder="1" applyAlignment="1">
      <alignment horizontal="center" vertical="center"/>
    </xf>
    <xf numFmtId="0" fontId="13" fillId="0" borderId="19" xfId="0" applyFont="1" applyBorder="1" applyAlignment="1">
      <alignment horizontal="left" vertical="center"/>
    </xf>
    <xf numFmtId="9" fontId="14" fillId="7" borderId="19" xfId="0" applyNumberFormat="1" applyFont="1" applyFill="1" applyBorder="1" applyAlignment="1">
      <alignment horizontal="center" vertical="center"/>
    </xf>
    <xf numFmtId="0" fontId="15" fillId="7" borderId="19" xfId="0" applyFont="1" applyFill="1" applyBorder="1" applyAlignment="1">
      <alignment horizontal="center" vertical="center"/>
    </xf>
    <xf numFmtId="42" fontId="15" fillId="7" borderId="19" xfId="1" applyFont="1" applyFill="1" applyBorder="1" applyAlignment="1">
      <alignment horizontal="center" vertical="center"/>
    </xf>
    <xf numFmtId="0" fontId="14" fillId="7" borderId="19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169" fontId="29" fillId="3" borderId="10" xfId="2" applyNumberFormat="1" applyFont="1" applyFill="1" applyBorder="1" applyAlignment="1">
      <alignment horizontal="left"/>
    </xf>
    <xf numFmtId="169" fontId="30" fillId="3" borderId="10" xfId="2" applyNumberFormat="1" applyFont="1" applyFill="1" applyBorder="1" applyAlignment="1">
      <alignment horizontal="left"/>
    </xf>
    <xf numFmtId="0" fontId="31" fillId="3" borderId="0" xfId="0" applyFont="1" applyFill="1" applyAlignment="1">
      <alignment horizontal="right"/>
    </xf>
    <xf numFmtId="166" fontId="33" fillId="3" borderId="0" xfId="2" applyNumberFormat="1" applyFont="1" applyFill="1" applyBorder="1" applyAlignment="1">
      <alignment horizontal="right"/>
    </xf>
    <xf numFmtId="0" fontId="31" fillId="3" borderId="0" xfId="0" applyFont="1" applyFill="1" applyAlignment="1">
      <alignment horizontal="left"/>
    </xf>
    <xf numFmtId="168" fontId="32" fillId="3" borderId="0" xfId="0" applyNumberFormat="1" applyFont="1" applyFill="1"/>
    <xf numFmtId="169" fontId="10" fillId="3" borderId="13" xfId="0" applyNumberFormat="1" applyFont="1" applyFill="1" applyBorder="1" applyAlignment="1">
      <alignment horizontal="center" vertical="center"/>
    </xf>
    <xf numFmtId="0" fontId="0" fillId="3" borderId="12" xfId="0" applyFill="1" applyBorder="1" applyAlignment="1">
      <alignment horizontal="right"/>
    </xf>
    <xf numFmtId="164" fontId="3" fillId="3" borderId="12" xfId="0" applyNumberFormat="1" applyFont="1" applyFill="1" applyBorder="1"/>
    <xf numFmtId="166" fontId="10" fillId="3" borderId="12" xfId="2" applyNumberFormat="1" applyFont="1" applyFill="1" applyBorder="1" applyAlignment="1">
      <alignment horizontal="right"/>
    </xf>
    <xf numFmtId="0" fontId="2" fillId="3" borderId="12" xfId="0" applyFont="1" applyFill="1" applyBorder="1" applyAlignment="1">
      <alignment horizontal="right"/>
    </xf>
    <xf numFmtId="168" fontId="0" fillId="3" borderId="12" xfId="0" applyNumberFormat="1" applyFill="1" applyBorder="1" applyAlignment="1">
      <alignment horizontal="left"/>
    </xf>
    <xf numFmtId="164" fontId="26" fillId="3" borderId="0" xfId="3" applyNumberFormat="1" applyFont="1" applyFill="1" applyAlignment="1">
      <alignment horizontal="right"/>
    </xf>
    <xf numFmtId="0" fontId="3" fillId="13" borderId="0" xfId="0" applyFont="1" applyFill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66" fontId="0" fillId="3" borderId="1" xfId="2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13" borderId="11" xfId="0" applyFont="1" applyFill="1" applyBorder="1" applyAlignment="1">
      <alignment horizontal="center"/>
    </xf>
    <xf numFmtId="0" fontId="3" fillId="13" borderId="12" xfId="0" applyFont="1" applyFill="1" applyBorder="1" applyAlignment="1">
      <alignment horizontal="center"/>
    </xf>
    <xf numFmtId="0" fontId="3" fillId="13" borderId="13" xfId="0" applyFont="1" applyFill="1" applyBorder="1" applyAlignment="1">
      <alignment horizontal="center"/>
    </xf>
    <xf numFmtId="0" fontId="0" fillId="0" borderId="1" xfId="0" pivotButton="1" applyBorder="1"/>
    <xf numFmtId="0" fontId="3" fillId="1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9" fontId="18" fillId="7" borderId="18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6" fillId="13" borderId="1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14" borderId="15" xfId="0" applyFill="1" applyBorder="1" applyAlignment="1">
      <alignment horizontal="left"/>
    </xf>
    <xf numFmtId="0" fontId="24" fillId="3" borderId="0" xfId="0" applyFont="1" applyFill="1" applyAlignment="1">
      <alignment horizontal="right"/>
    </xf>
    <xf numFmtId="1" fontId="24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3" borderId="0" xfId="0" applyFill="1" applyAlignment="1">
      <alignment horizontal="left" vertical="top" wrapText="1" indent="2"/>
    </xf>
    <xf numFmtId="0" fontId="3" fillId="13" borderId="1" xfId="0" applyFont="1" applyFill="1" applyBorder="1" applyAlignment="1">
      <alignment horizontal="center" vertical="center" wrapText="1"/>
    </xf>
    <xf numFmtId="0" fontId="24" fillId="3" borderId="0" xfId="0" applyFont="1" applyFill="1"/>
    <xf numFmtId="0" fontId="24" fillId="3" borderId="10" xfId="0" applyFont="1" applyFill="1" applyBorder="1"/>
    <xf numFmtId="168" fontId="24" fillId="3" borderId="0" xfId="0" applyNumberFormat="1" applyFont="1" applyFill="1" applyAlignment="1">
      <alignment horizontal="left"/>
    </xf>
    <xf numFmtId="169" fontId="36" fillId="3" borderId="10" xfId="2" applyNumberFormat="1" applyFont="1" applyFill="1" applyBorder="1" applyAlignment="1">
      <alignment horizontal="left"/>
    </xf>
    <xf numFmtId="0" fontId="37" fillId="3" borderId="10" xfId="0" applyFont="1" applyFill="1" applyBorder="1" applyAlignment="1">
      <alignment horizontal="left"/>
    </xf>
    <xf numFmtId="0" fontId="38" fillId="3" borderId="0" xfId="0" applyFont="1" applyFill="1" applyAlignment="1">
      <alignment horizontal="right"/>
    </xf>
    <xf numFmtId="0" fontId="38" fillId="3" borderId="0" xfId="0" applyFont="1" applyFill="1" applyAlignment="1">
      <alignment horizontal="left"/>
    </xf>
    <xf numFmtId="0" fontId="24" fillId="3" borderId="10" xfId="0" applyFont="1" applyFill="1" applyBorder="1" applyAlignment="1">
      <alignment horizontal="center"/>
    </xf>
    <xf numFmtId="9" fontId="18" fillId="7" borderId="1" xfId="0" applyNumberFormat="1" applyFont="1" applyFill="1" applyBorder="1" applyAlignment="1">
      <alignment horizontal="center" vertical="center"/>
    </xf>
    <xf numFmtId="9" fontId="18" fillId="10" borderId="1" xfId="0" applyNumberFormat="1" applyFont="1" applyFill="1" applyBorder="1" applyAlignment="1">
      <alignment horizontal="center" vertical="center"/>
    </xf>
    <xf numFmtId="5" fontId="15" fillId="7" borderId="8" xfId="1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13" fillId="9" borderId="8" xfId="0" applyFont="1" applyFill="1" applyBorder="1" applyAlignment="1">
      <alignment horizontal="left" vertical="center"/>
    </xf>
    <xf numFmtId="9" fontId="18" fillId="7" borderId="8" xfId="0" applyNumberFormat="1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13" fillId="9" borderId="20" xfId="0" applyFont="1" applyFill="1" applyBorder="1" applyAlignment="1">
      <alignment horizontal="left" vertical="center"/>
    </xf>
    <xf numFmtId="9" fontId="14" fillId="7" borderId="20" xfId="0" applyNumberFormat="1" applyFont="1" applyFill="1" applyBorder="1" applyAlignment="1">
      <alignment horizontal="center" vertical="center"/>
    </xf>
    <xf numFmtId="0" fontId="15" fillId="7" borderId="20" xfId="0" applyFont="1" applyFill="1" applyBorder="1" applyAlignment="1">
      <alignment horizontal="center" vertical="center"/>
    </xf>
    <xf numFmtId="5" fontId="15" fillId="7" borderId="20" xfId="1" applyNumberFormat="1" applyFont="1" applyFill="1" applyBorder="1" applyAlignment="1">
      <alignment horizontal="center" vertical="center"/>
    </xf>
    <xf numFmtId="0" fontId="14" fillId="7" borderId="20" xfId="0" applyFont="1" applyFill="1" applyBorder="1" applyAlignment="1">
      <alignment horizontal="center" vertical="center"/>
    </xf>
    <xf numFmtId="0" fontId="0" fillId="0" borderId="0" xfId="0" applyAlignment="1">
      <alignment horizontal="left" indent="3"/>
    </xf>
    <xf numFmtId="169" fontId="36" fillId="3" borderId="0" xfId="2" applyNumberFormat="1" applyFont="1" applyFill="1" applyBorder="1" applyAlignment="1">
      <alignment horizontal="left" indent="1"/>
    </xf>
    <xf numFmtId="164" fontId="25" fillId="6" borderId="1" xfId="0" applyNumberFormat="1" applyFont="1" applyFill="1" applyBorder="1" applyAlignment="1">
      <alignment horizontal="center"/>
    </xf>
    <xf numFmtId="9" fontId="3" fillId="6" borderId="4" xfId="0" applyNumberFormat="1" applyFont="1" applyFill="1" applyBorder="1" applyAlignment="1">
      <alignment horizontal="center"/>
    </xf>
    <xf numFmtId="0" fontId="32" fillId="3" borderId="0" xfId="0" applyFont="1" applyFill="1" applyAlignment="1">
      <alignment horizontal="center"/>
    </xf>
    <xf numFmtId="0" fontId="31" fillId="3" borderId="10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42" fillId="17" borderId="17" xfId="0" applyNumberFormat="1" applyFont="1" applyFill="1" applyBorder="1"/>
    <xf numFmtId="0" fontId="4" fillId="17" borderId="0" xfId="0" applyFont="1" applyFill="1"/>
    <xf numFmtId="164" fontId="42" fillId="17" borderId="0" xfId="0" applyNumberFormat="1" applyFont="1" applyFill="1"/>
    <xf numFmtId="167" fontId="42" fillId="17" borderId="0" xfId="0" applyNumberFormat="1" applyFont="1" applyFill="1"/>
    <xf numFmtId="9" fontId="42" fillId="16" borderId="4" xfId="0" applyNumberFormat="1" applyFont="1" applyFill="1" applyBorder="1" applyAlignment="1">
      <alignment horizontal="center"/>
    </xf>
    <xf numFmtId="166" fontId="43" fillId="17" borderId="0" xfId="2" applyNumberFormat="1" applyFont="1" applyFill="1" applyBorder="1" applyAlignment="1">
      <alignment horizontal="right"/>
    </xf>
    <xf numFmtId="0" fontId="48" fillId="0" borderId="0" xfId="0" applyFont="1"/>
    <xf numFmtId="0" fontId="52" fillId="17" borderId="0" xfId="0" applyFont="1" applyFill="1"/>
    <xf numFmtId="0" fontId="52" fillId="17" borderId="0" xfId="0" applyFont="1" applyFill="1" applyAlignment="1">
      <alignment horizontal="center"/>
    </xf>
    <xf numFmtId="0" fontId="48" fillId="20" borderId="0" xfId="0" applyFont="1" applyFill="1"/>
    <xf numFmtId="0" fontId="53" fillId="20" borderId="0" xfId="0" quotePrefix="1" applyFont="1" applyFill="1"/>
    <xf numFmtId="0" fontId="53" fillId="20" borderId="0" xfId="0" applyFont="1" applyFill="1"/>
    <xf numFmtId="164" fontId="53" fillId="20" borderId="0" xfId="0" applyNumberFormat="1" applyFont="1" applyFill="1"/>
    <xf numFmtId="0" fontId="45" fillId="17" borderId="0" xfId="0" applyFont="1" applyFill="1" applyAlignment="1">
      <alignment horizontal="center"/>
    </xf>
    <xf numFmtId="0" fontId="54" fillId="21" borderId="0" xfId="0" applyFont="1" applyFill="1"/>
    <xf numFmtId="0" fontId="54" fillId="21" borderId="0" xfId="0" applyFont="1" applyFill="1" applyAlignment="1">
      <alignment horizontal="center"/>
    </xf>
    <xf numFmtId="0" fontId="45" fillId="22" borderId="0" xfId="0" applyFont="1" applyFill="1" applyAlignment="1">
      <alignment horizontal="center"/>
    </xf>
    <xf numFmtId="0" fontId="48" fillId="21" borderId="0" xfId="0" applyFont="1" applyFill="1"/>
    <xf numFmtId="0" fontId="53" fillId="21" borderId="0" xfId="0" quotePrefix="1" applyFont="1" applyFill="1"/>
    <xf numFmtId="10" fontId="53" fillId="21" borderId="0" xfId="0" applyNumberFormat="1" applyFont="1" applyFill="1"/>
    <xf numFmtId="0" fontId="52" fillId="18" borderId="0" xfId="0" applyFont="1" applyFill="1" applyAlignment="1">
      <alignment horizontal="center"/>
    </xf>
    <xf numFmtId="0" fontId="48" fillId="23" borderId="0" xfId="0" applyFont="1" applyFill="1"/>
    <xf numFmtId="0" fontId="56" fillId="23" borderId="0" xfId="0" applyFont="1" applyFill="1" applyAlignment="1">
      <alignment horizontal="center"/>
    </xf>
    <xf numFmtId="0" fontId="55" fillId="23" borderId="0" xfId="0" applyFont="1" applyFill="1"/>
    <xf numFmtId="9" fontId="56" fillId="23" borderId="0" xfId="0" applyNumberFormat="1" applyFont="1" applyFill="1"/>
    <xf numFmtId="9" fontId="56" fillId="23" borderId="0" xfId="0" applyNumberFormat="1" applyFont="1" applyFill="1" applyAlignment="1">
      <alignment horizontal="center"/>
    </xf>
    <xf numFmtId="0" fontId="48" fillId="24" borderId="0" xfId="0" applyFont="1" applyFill="1"/>
    <xf numFmtId="0" fontId="56" fillId="24" borderId="0" xfId="0" applyFont="1" applyFill="1" applyAlignment="1">
      <alignment horizontal="center"/>
    </xf>
    <xf numFmtId="0" fontId="55" fillId="24" borderId="0" xfId="0" applyFont="1" applyFill="1"/>
    <xf numFmtId="9" fontId="56" fillId="24" borderId="0" xfId="0" applyNumberFormat="1" applyFont="1" applyFill="1" applyAlignment="1">
      <alignment horizontal="center"/>
    </xf>
    <xf numFmtId="0" fontId="57" fillId="23" borderId="0" xfId="0" applyFont="1" applyFill="1" applyAlignment="1">
      <alignment horizontal="center"/>
    </xf>
    <xf numFmtId="0" fontId="58" fillId="23" borderId="0" xfId="0" applyFont="1" applyFill="1"/>
    <xf numFmtId="9" fontId="59" fillId="23" borderId="0" xfId="0" applyNumberFormat="1" applyFont="1" applyFill="1" applyAlignment="1">
      <alignment horizontal="center"/>
    </xf>
    <xf numFmtId="0" fontId="60" fillId="24" borderId="0" xfId="0" applyFont="1" applyFill="1" applyAlignment="1">
      <alignment horizontal="center"/>
    </xf>
    <xf numFmtId="0" fontId="61" fillId="24" borderId="0" xfId="0" applyFont="1" applyFill="1"/>
    <xf numFmtId="0" fontId="62" fillId="24" borderId="0" xfId="0" applyFont="1" applyFill="1" applyAlignment="1">
      <alignment horizontal="center"/>
    </xf>
    <xf numFmtId="0" fontId="60" fillId="23" borderId="0" xfId="0" applyFont="1" applyFill="1" applyAlignment="1">
      <alignment horizontal="center"/>
    </xf>
    <xf numFmtId="0" fontId="61" fillId="23" borderId="0" xfId="0" applyFont="1" applyFill="1"/>
    <xf numFmtId="0" fontId="62" fillId="23" borderId="0" xfId="0" applyFont="1" applyFill="1" applyAlignment="1">
      <alignment horizontal="center"/>
    </xf>
    <xf numFmtId="0" fontId="64" fillId="24" borderId="0" xfId="0" applyFont="1" applyFill="1" applyAlignment="1">
      <alignment horizontal="center"/>
    </xf>
    <xf numFmtId="0" fontId="63" fillId="24" borderId="0" xfId="0" applyFont="1" applyFill="1"/>
    <xf numFmtId="0" fontId="48" fillId="25" borderId="0" xfId="0" applyFont="1" applyFill="1"/>
    <xf numFmtId="0" fontId="59" fillId="25" borderId="0" xfId="0" applyFont="1" applyFill="1"/>
    <xf numFmtId="9" fontId="59" fillId="25" borderId="0" xfId="0" applyNumberFormat="1" applyFont="1" applyFill="1"/>
    <xf numFmtId="0" fontId="48" fillId="26" borderId="0" xfId="0" applyFont="1" applyFill="1"/>
    <xf numFmtId="8" fontId="64" fillId="26" borderId="0" xfId="0" applyNumberFormat="1" applyFont="1" applyFill="1"/>
    <xf numFmtId="0" fontId="62" fillId="0" borderId="0" xfId="0" quotePrefix="1" applyFont="1"/>
    <xf numFmtId="0" fontId="52" fillId="17" borderId="0" xfId="0" quotePrefix="1" applyFont="1" applyFill="1"/>
    <xf numFmtId="0" fontId="48" fillId="20" borderId="0" xfId="0" applyFont="1" applyFill="1" applyAlignment="1">
      <alignment wrapText="1"/>
    </xf>
    <xf numFmtId="0" fontId="54" fillId="21" borderId="0" xfId="0" applyFont="1" applyFill="1" applyAlignment="1">
      <alignment wrapText="1"/>
    </xf>
    <xf numFmtId="0" fontId="48" fillId="21" borderId="0" xfId="0" applyFont="1" applyFill="1" applyAlignment="1">
      <alignment wrapText="1"/>
    </xf>
    <xf numFmtId="0" fontId="0" fillId="0" borderId="0" xfId="0" applyAlignment="1">
      <alignment wrapText="1"/>
    </xf>
    <xf numFmtId="0" fontId="52" fillId="18" borderId="0" xfId="0" applyFont="1" applyFill="1" applyAlignment="1">
      <alignment horizontal="center" wrapText="1"/>
    </xf>
    <xf numFmtId="0" fontId="48" fillId="23" borderId="0" xfId="0" applyFont="1" applyFill="1" applyAlignment="1">
      <alignment wrapText="1"/>
    </xf>
    <xf numFmtId="0" fontId="48" fillId="24" borderId="0" xfId="0" applyFont="1" applyFill="1" applyAlignment="1">
      <alignment wrapText="1"/>
    </xf>
    <xf numFmtId="0" fontId="48" fillId="25" borderId="0" xfId="0" applyFont="1" applyFill="1" applyAlignment="1">
      <alignment wrapText="1"/>
    </xf>
    <xf numFmtId="0" fontId="48" fillId="26" borderId="0" xfId="0" applyFont="1" applyFill="1" applyAlignment="1">
      <alignment wrapText="1"/>
    </xf>
    <xf numFmtId="0" fontId="61" fillId="0" borderId="0" xfId="0" applyFont="1" applyAlignment="1">
      <alignment wrapText="1"/>
    </xf>
    <xf numFmtId="0" fontId="48" fillId="23" borderId="0" xfId="0" quotePrefix="1" applyFont="1" applyFill="1" applyAlignment="1">
      <alignment wrapText="1"/>
    </xf>
    <xf numFmtId="0" fontId="48" fillId="24" borderId="0" xfId="0" quotePrefix="1" applyFont="1" applyFill="1" applyAlignment="1">
      <alignment wrapText="1"/>
    </xf>
    <xf numFmtId="0" fontId="52" fillId="28" borderId="0" xfId="0" applyFont="1" applyFill="1" applyAlignment="1">
      <alignment horizontal="center"/>
    </xf>
    <xf numFmtId="0" fontId="66" fillId="0" borderId="0" xfId="0" applyFont="1" applyAlignment="1">
      <alignment horizontal="center" vertical="top"/>
    </xf>
    <xf numFmtId="0" fontId="66" fillId="0" borderId="0" xfId="0" applyFont="1" applyAlignment="1">
      <alignment vertical="top"/>
    </xf>
    <xf numFmtId="0" fontId="10" fillId="0" borderId="0" xfId="0" applyFont="1" applyAlignment="1">
      <alignment horizontal="center" vertical="top"/>
    </xf>
    <xf numFmtId="0" fontId="68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61" fillId="0" borderId="0" xfId="0" applyFont="1" applyAlignment="1">
      <alignment vertical="top"/>
    </xf>
    <xf numFmtId="0" fontId="69" fillId="0" borderId="0" xfId="0" applyFont="1" applyAlignment="1">
      <alignment vertical="top"/>
    </xf>
    <xf numFmtId="0" fontId="70" fillId="0" borderId="0" xfId="0" applyFont="1" applyAlignment="1">
      <alignment vertical="top"/>
    </xf>
    <xf numFmtId="9" fontId="10" fillId="0" borderId="0" xfId="0" applyNumberFormat="1" applyFont="1" applyAlignment="1">
      <alignment horizontal="center" vertical="top"/>
    </xf>
    <xf numFmtId="8" fontId="10" fillId="0" borderId="0" xfId="0" applyNumberFormat="1" applyFont="1" applyAlignment="1">
      <alignment horizontal="center" vertical="top"/>
    </xf>
    <xf numFmtId="0" fontId="54" fillId="0" borderId="0" xfId="0" applyFont="1" applyAlignment="1">
      <alignment vertical="top"/>
    </xf>
    <xf numFmtId="6" fontId="10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0" fontId="52" fillId="28" borderId="0" xfId="0" applyFont="1" applyFill="1" applyAlignment="1">
      <alignment horizontal="center" vertical="top"/>
    </xf>
    <xf numFmtId="0" fontId="66" fillId="29" borderId="0" xfId="0" applyFont="1" applyFill="1" applyAlignment="1">
      <alignment horizontal="center" vertical="top"/>
    </xf>
    <xf numFmtId="0" fontId="66" fillId="29" borderId="0" xfId="0" applyFont="1" applyFill="1" applyAlignment="1">
      <alignment vertical="top"/>
    </xf>
    <xf numFmtId="0" fontId="10" fillId="29" borderId="0" xfId="0" applyFont="1" applyFill="1" applyAlignment="1">
      <alignment horizontal="center" vertical="top"/>
    </xf>
    <xf numFmtId="0" fontId="53" fillId="29" borderId="0" xfId="0" quotePrefix="1" applyFont="1" applyFill="1" applyAlignment="1">
      <alignment vertical="top"/>
    </xf>
    <xf numFmtId="0" fontId="10" fillId="29" borderId="0" xfId="0" applyFont="1" applyFill="1" applyAlignment="1">
      <alignment vertical="top" wrapText="1"/>
    </xf>
    <xf numFmtId="0" fontId="49" fillId="29" borderId="0" xfId="0" applyFont="1" applyFill="1" applyAlignment="1">
      <alignment vertical="top" wrapText="1"/>
    </xf>
    <xf numFmtId="0" fontId="53" fillId="0" borderId="0" xfId="0" quotePrefix="1" applyFont="1" applyAlignment="1">
      <alignment vertical="top"/>
    </xf>
    <xf numFmtId="0" fontId="61" fillId="0" borderId="0" xfId="0" applyFont="1" applyAlignment="1">
      <alignment vertical="top" wrapText="1"/>
    </xf>
    <xf numFmtId="0" fontId="61" fillId="29" borderId="0" xfId="0" applyFont="1" applyFill="1" applyAlignment="1">
      <alignment vertical="top" wrapText="1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top" wrapText="1"/>
    </xf>
    <xf numFmtId="0" fontId="50" fillId="29" borderId="0" xfId="0" applyFont="1" applyFill="1" applyAlignment="1">
      <alignment vertical="top"/>
    </xf>
    <xf numFmtId="0" fontId="53" fillId="29" borderId="0" xfId="0" quotePrefix="1" applyFont="1" applyFill="1" applyAlignment="1">
      <alignment vertical="top" wrapText="1"/>
    </xf>
    <xf numFmtId="0" fontId="50" fillId="29" borderId="0" xfId="0" applyFont="1" applyFill="1" applyAlignment="1">
      <alignment vertical="top" wrapText="1"/>
    </xf>
    <xf numFmtId="0" fontId="53" fillId="0" borderId="0" xfId="0" quotePrefix="1" applyFont="1" applyAlignment="1">
      <alignment vertical="top" wrapText="1"/>
    </xf>
    <xf numFmtId="0" fontId="52" fillId="17" borderId="0" xfId="0" applyFont="1" applyFill="1" applyAlignment="1">
      <alignment horizontal="center" vertical="top"/>
    </xf>
    <xf numFmtId="0" fontId="52" fillId="30" borderId="0" xfId="0" applyFont="1" applyFill="1" applyAlignment="1">
      <alignment horizontal="center" vertical="top"/>
    </xf>
    <xf numFmtId="0" fontId="71" fillId="30" borderId="0" xfId="0" applyFont="1" applyFill="1" applyAlignment="1">
      <alignment vertical="top"/>
    </xf>
    <xf numFmtId="0" fontId="52" fillId="30" borderId="0" xfId="0" quotePrefix="1" applyFont="1" applyFill="1" applyAlignment="1">
      <alignment vertical="top"/>
    </xf>
    <xf numFmtId="0" fontId="51" fillId="30" borderId="0" xfId="0" applyFont="1" applyFill="1" applyAlignment="1">
      <alignment vertical="top" wrapText="1"/>
    </xf>
    <xf numFmtId="0" fontId="52" fillId="31" borderId="0" xfId="0" applyFont="1" applyFill="1" applyAlignment="1">
      <alignment horizontal="center" vertical="top"/>
    </xf>
    <xf numFmtId="0" fontId="52" fillId="31" borderId="0" xfId="0" applyFont="1" applyFill="1" applyAlignment="1">
      <alignment vertical="top"/>
    </xf>
    <xf numFmtId="0" fontId="52" fillId="31" borderId="0" xfId="0" quotePrefix="1" applyFont="1" applyFill="1" applyAlignment="1">
      <alignment vertical="top"/>
    </xf>
    <xf numFmtId="0" fontId="51" fillId="31" borderId="0" xfId="0" applyFont="1" applyFill="1" applyAlignment="1">
      <alignment vertical="top" wrapText="1"/>
    </xf>
    <xf numFmtId="0" fontId="52" fillId="28" borderId="0" xfId="0" applyFont="1" applyFill="1" applyAlignment="1">
      <alignment vertical="top"/>
    </xf>
    <xf numFmtId="0" fontId="49" fillId="0" borderId="0" xfId="0" applyFont="1" applyAlignment="1">
      <alignment vertical="top" wrapText="1"/>
    </xf>
    <xf numFmtId="0" fontId="66" fillId="32" borderId="0" xfId="0" applyFont="1" applyFill="1" applyAlignment="1">
      <alignment horizontal="center" vertical="top"/>
    </xf>
    <xf numFmtId="0" fontId="29" fillId="33" borderId="0" xfId="0" applyFont="1" applyFill="1" applyAlignment="1">
      <alignment horizontal="center" vertical="top"/>
    </xf>
    <xf numFmtId="0" fontId="0" fillId="34" borderId="0" xfId="0" applyFill="1" applyAlignment="1">
      <alignment vertical="top"/>
    </xf>
    <xf numFmtId="0" fontId="0" fillId="35" borderId="0" xfId="0" applyFill="1" applyAlignment="1">
      <alignment vertical="top"/>
    </xf>
    <xf numFmtId="0" fontId="4" fillId="17" borderId="16" xfId="0" applyFont="1" applyFill="1" applyBorder="1" applyAlignment="1">
      <alignment horizontal="right"/>
    </xf>
    <xf numFmtId="0" fontId="4" fillId="17" borderId="0" xfId="0" applyFont="1" applyFill="1" applyAlignment="1">
      <alignment horizontal="right"/>
    </xf>
    <xf numFmtId="0" fontId="74" fillId="36" borderId="22" xfId="0" applyFont="1" applyFill="1" applyBorder="1"/>
    <xf numFmtId="0" fontId="0" fillId="36" borderId="22" xfId="0" applyFill="1" applyBorder="1"/>
    <xf numFmtId="0" fontId="0" fillId="0" borderId="22" xfId="0" applyBorder="1" applyAlignment="1">
      <alignment vertical="top" wrapText="1"/>
    </xf>
    <xf numFmtId="0" fontId="75" fillId="0" borderId="22" xfId="0" applyFont="1" applyBorder="1" applyAlignment="1">
      <alignment vertical="top" wrapText="1"/>
    </xf>
    <xf numFmtId="0" fontId="76" fillId="0" borderId="22" xfId="0" applyFont="1" applyBorder="1" applyAlignment="1">
      <alignment vertical="top" wrapText="1"/>
    </xf>
    <xf numFmtId="0" fontId="77" fillId="0" borderId="22" xfId="0" applyFont="1" applyBorder="1" applyAlignment="1">
      <alignment vertical="top" wrapText="1"/>
    </xf>
    <xf numFmtId="0" fontId="73" fillId="0" borderId="22" xfId="0" applyFont="1" applyBorder="1" applyAlignment="1">
      <alignment vertical="top" wrapText="1"/>
    </xf>
    <xf numFmtId="0" fontId="71" fillId="27" borderId="24" xfId="0" applyFont="1" applyFill="1" applyBorder="1" applyAlignment="1">
      <alignment horizontal="center"/>
    </xf>
    <xf numFmtId="0" fontId="73" fillId="0" borderId="25" xfId="0" applyFont="1" applyBorder="1" applyAlignment="1">
      <alignment vertical="top" wrapText="1"/>
    </xf>
    <xf numFmtId="0" fontId="71" fillId="27" borderId="26" xfId="0" applyFont="1" applyFill="1" applyBorder="1" applyAlignment="1">
      <alignment horizontal="center"/>
    </xf>
    <xf numFmtId="0" fontId="3" fillId="36" borderId="27" xfId="0" applyFont="1" applyFill="1" applyBorder="1"/>
    <xf numFmtId="0" fontId="0" fillId="0" borderId="27" xfId="0" applyBorder="1" applyAlignment="1">
      <alignment horizontal="center" vertical="top"/>
    </xf>
    <xf numFmtId="0" fontId="3" fillId="0" borderId="27" xfId="0" applyFont="1" applyBorder="1" applyAlignment="1">
      <alignment horizontal="center" vertical="top"/>
    </xf>
    <xf numFmtId="0" fontId="47" fillId="0" borderId="27" xfId="0" applyFont="1" applyBorder="1" applyAlignment="1">
      <alignment horizontal="center" vertical="top"/>
    </xf>
    <xf numFmtId="0" fontId="67" fillId="0" borderId="28" xfId="0" applyFont="1" applyBorder="1" applyAlignment="1">
      <alignment horizontal="center" vertical="top"/>
    </xf>
    <xf numFmtId="0" fontId="71" fillId="27" borderId="29" xfId="0" applyFont="1" applyFill="1" applyBorder="1" applyAlignment="1">
      <alignment horizontal="center"/>
    </xf>
    <xf numFmtId="0" fontId="0" fillId="36" borderId="30" xfId="0" applyFill="1" applyBorder="1"/>
    <xf numFmtId="0" fontId="0" fillId="0" borderId="30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32" xfId="0" applyBorder="1" applyAlignment="1">
      <alignment vertical="top"/>
    </xf>
    <xf numFmtId="0" fontId="0" fillId="0" borderId="23" xfId="0" applyBorder="1" applyAlignment="1">
      <alignment vertical="top" wrapText="1"/>
    </xf>
    <xf numFmtId="0" fontId="0" fillId="0" borderId="33" xfId="0" applyBorder="1" applyAlignment="1">
      <alignment vertical="top" wrapText="1"/>
    </xf>
    <xf numFmtId="0" fontId="3" fillId="0" borderId="34" xfId="0" applyFont="1" applyBorder="1" applyAlignment="1">
      <alignment horizontal="center" vertical="top"/>
    </xf>
    <xf numFmtId="0" fontId="0" fillId="0" borderId="21" xfId="0" applyBorder="1" applyAlignment="1">
      <alignment vertical="top" wrapText="1"/>
    </xf>
    <xf numFmtId="0" fontId="77" fillId="0" borderId="21" xfId="0" applyFont="1" applyBorder="1" applyAlignment="1">
      <alignment vertical="top" wrapText="1"/>
    </xf>
    <xf numFmtId="0" fontId="0" fillId="0" borderId="35" xfId="0" applyBorder="1" applyAlignment="1">
      <alignment vertical="top" wrapText="1"/>
    </xf>
    <xf numFmtId="0" fontId="3" fillId="37" borderId="36" xfId="0" applyFont="1" applyFill="1" applyBorder="1" applyAlignment="1">
      <alignment vertical="top"/>
    </xf>
    <xf numFmtId="0" fontId="74" fillId="37" borderId="37" xfId="0" applyFont="1" applyFill="1" applyBorder="1" applyAlignment="1">
      <alignment vertical="top" wrapText="1"/>
    </xf>
    <xf numFmtId="0" fontId="0" fillId="37" borderId="37" xfId="0" applyFill="1" applyBorder="1" applyAlignment="1">
      <alignment vertical="top" wrapText="1"/>
    </xf>
    <xf numFmtId="0" fontId="0" fillId="37" borderId="38" xfId="0" applyFill="1" applyBorder="1" applyAlignment="1">
      <alignment vertical="top" wrapText="1"/>
    </xf>
    <xf numFmtId="0" fontId="47" fillId="0" borderId="34" xfId="0" applyFont="1" applyBorder="1" applyAlignment="1">
      <alignment horizontal="center" vertical="top"/>
    </xf>
    <xf numFmtId="0" fontId="73" fillId="0" borderId="21" xfId="0" applyFont="1" applyBorder="1" applyAlignment="1">
      <alignment vertical="top" wrapText="1"/>
    </xf>
    <xf numFmtId="0" fontId="3" fillId="17" borderId="36" xfId="0" applyFont="1" applyFill="1" applyBorder="1" applyAlignment="1">
      <alignment vertical="top"/>
    </xf>
    <xf numFmtId="0" fontId="71" fillId="17" borderId="37" xfId="0" applyFont="1" applyFill="1" applyBorder="1" applyAlignment="1">
      <alignment vertical="top" wrapText="1"/>
    </xf>
    <xf numFmtId="0" fontId="0" fillId="17" borderId="37" xfId="0" applyFill="1" applyBorder="1" applyAlignment="1">
      <alignment vertical="top" wrapText="1"/>
    </xf>
    <xf numFmtId="0" fontId="0" fillId="17" borderId="38" xfId="0" applyFill="1" applyBorder="1" applyAlignment="1">
      <alignment vertical="top" wrapText="1"/>
    </xf>
    <xf numFmtId="0" fontId="67" fillId="0" borderId="34" xfId="0" applyFont="1" applyBorder="1" applyAlignment="1">
      <alignment horizontal="center" vertical="top"/>
    </xf>
    <xf numFmtId="0" fontId="3" fillId="32" borderId="36" xfId="0" applyFont="1" applyFill="1" applyBorder="1" applyAlignment="1">
      <alignment vertical="top"/>
    </xf>
    <xf numFmtId="0" fontId="74" fillId="32" borderId="37" xfId="0" applyFont="1" applyFill="1" applyBorder="1" applyAlignment="1">
      <alignment vertical="top" wrapText="1"/>
    </xf>
    <xf numFmtId="0" fontId="0" fillId="32" borderId="37" xfId="0" applyFill="1" applyBorder="1" applyAlignment="1">
      <alignment vertical="top" wrapText="1"/>
    </xf>
    <xf numFmtId="0" fontId="0" fillId="32" borderId="38" xfId="0" applyFill="1" applyBorder="1" applyAlignment="1">
      <alignment vertical="top" wrapText="1"/>
    </xf>
    <xf numFmtId="0" fontId="81" fillId="0" borderId="39" xfId="0" applyFont="1" applyBorder="1" applyAlignment="1">
      <alignment vertical="center"/>
    </xf>
    <xf numFmtId="3" fontId="84" fillId="39" borderId="39" xfId="0" applyNumberFormat="1" applyFont="1" applyFill="1" applyBorder="1" applyAlignment="1">
      <alignment horizontal="center" vertical="center"/>
    </xf>
    <xf numFmtId="0" fontId="81" fillId="0" borderId="39" xfId="0" applyFont="1" applyBorder="1" applyAlignment="1">
      <alignment horizontal="center" vertical="center"/>
    </xf>
    <xf numFmtId="166" fontId="84" fillId="6" borderId="39" xfId="0" applyNumberFormat="1" applyFont="1" applyFill="1" applyBorder="1" applyAlignment="1">
      <alignment horizontal="center" vertical="center"/>
    </xf>
    <xf numFmtId="166" fontId="80" fillId="16" borderId="39" xfId="0" applyNumberFormat="1" applyFont="1" applyFill="1" applyBorder="1" applyAlignment="1">
      <alignment horizontal="center" vertical="center"/>
    </xf>
    <xf numFmtId="0" fontId="80" fillId="38" borderId="40" xfId="0" applyFont="1" applyFill="1" applyBorder="1" applyAlignment="1">
      <alignment horizontal="center"/>
    </xf>
    <xf numFmtId="0" fontId="81" fillId="0" borderId="41" xfId="0" applyFont="1" applyBorder="1" applyAlignment="1">
      <alignment vertical="center"/>
    </xf>
    <xf numFmtId="169" fontId="84" fillId="39" borderId="41" xfId="0" applyNumberFormat="1" applyFont="1" applyFill="1" applyBorder="1" applyAlignment="1">
      <alignment horizontal="center" vertical="center"/>
    </xf>
    <xf numFmtId="0" fontId="81" fillId="0" borderId="41" xfId="0" applyFont="1" applyBorder="1" applyAlignment="1">
      <alignment horizontal="center" vertical="center"/>
    </xf>
    <xf numFmtId="0" fontId="0" fillId="0" borderId="42" xfId="0" applyBorder="1"/>
    <xf numFmtId="0" fontId="82" fillId="0" borderId="43" xfId="0" applyFont="1" applyBorder="1" applyAlignment="1">
      <alignment horizontal="center" vertical="center"/>
    </xf>
    <xf numFmtId="0" fontId="82" fillId="0" borderId="44" xfId="0" applyFont="1" applyBorder="1" applyAlignment="1">
      <alignment horizontal="center" vertical="center"/>
    </xf>
    <xf numFmtId="0" fontId="80" fillId="38" borderId="45" xfId="0" applyFont="1" applyFill="1" applyBorder="1" applyAlignment="1">
      <alignment horizontal="center"/>
    </xf>
    <xf numFmtId="0" fontId="83" fillId="0" borderId="46" xfId="0" applyFont="1" applyBorder="1" applyAlignment="1">
      <alignment horizontal="center" vertical="center"/>
    </xf>
    <xf numFmtId="0" fontId="83" fillId="0" borderId="47" xfId="0" applyFont="1" applyBorder="1" applyAlignment="1">
      <alignment horizontal="center" vertical="center"/>
    </xf>
    <xf numFmtId="0" fontId="82" fillId="0" borderId="39" xfId="0" applyFont="1" applyBorder="1" applyAlignment="1">
      <alignment vertical="center"/>
    </xf>
    <xf numFmtId="4" fontId="81" fillId="0" borderId="39" xfId="0" applyNumberFormat="1" applyFont="1" applyBorder="1" applyAlignment="1">
      <alignment horizontal="center" vertical="center"/>
    </xf>
    <xf numFmtId="0" fontId="86" fillId="0" borderId="39" xfId="0" applyFont="1" applyBorder="1" applyAlignment="1">
      <alignment vertical="center" wrapText="1"/>
    </xf>
    <xf numFmtId="0" fontId="87" fillId="0" borderId="39" xfId="0" applyFont="1" applyBorder="1" applyAlignment="1">
      <alignment vertical="center" wrapText="1"/>
    </xf>
    <xf numFmtId="0" fontId="85" fillId="0" borderId="43" xfId="0" applyFont="1" applyBorder="1" applyAlignment="1">
      <alignment horizontal="center" vertical="center"/>
    </xf>
    <xf numFmtId="0" fontId="88" fillId="0" borderId="46" xfId="0" applyFont="1" applyBorder="1" applyAlignment="1">
      <alignment vertical="center" wrapText="1"/>
    </xf>
    <xf numFmtId="0" fontId="92" fillId="0" borderId="48" xfId="0" applyFont="1" applyBorder="1" applyAlignment="1">
      <alignment vertical="center"/>
    </xf>
    <xf numFmtId="4" fontId="89" fillId="17" borderId="48" xfId="0" applyNumberFormat="1" applyFont="1" applyFill="1" applyBorder="1" applyAlignment="1">
      <alignment horizontal="center" vertical="center"/>
    </xf>
    <xf numFmtId="0" fontId="91" fillId="0" borderId="48" xfId="0" applyFont="1" applyBorder="1" applyAlignment="1">
      <alignment horizontal="center" vertical="center"/>
    </xf>
    <xf numFmtId="0" fontId="93" fillId="0" borderId="48" xfId="0" applyFont="1" applyBorder="1" applyAlignment="1">
      <alignment vertical="center" wrapText="1"/>
    </xf>
    <xf numFmtId="0" fontId="94" fillId="0" borderId="48" xfId="0" applyFont="1" applyBorder="1" applyAlignment="1">
      <alignment vertical="center" wrapText="1"/>
    </xf>
    <xf numFmtId="0" fontId="80" fillId="17" borderId="49" xfId="0" applyFont="1" applyFill="1" applyBorder="1" applyAlignment="1">
      <alignment horizontal="center"/>
    </xf>
    <xf numFmtId="4" fontId="89" fillId="17" borderId="50" xfId="0" applyNumberFormat="1" applyFont="1" applyFill="1" applyBorder="1" applyAlignment="1">
      <alignment horizontal="center" vertical="center"/>
    </xf>
    <xf numFmtId="0" fontId="0" fillId="0" borderId="51" xfId="0" applyBorder="1"/>
    <xf numFmtId="0" fontId="90" fillId="0" borderId="52" xfId="0" applyFont="1" applyBorder="1" applyAlignment="1">
      <alignment horizontal="center" vertical="center"/>
    </xf>
    <xf numFmtId="0" fontId="80" fillId="17" borderId="54" xfId="0" applyFont="1" applyFill="1" applyBorder="1" applyAlignment="1">
      <alignment horizontal="center"/>
    </xf>
    <xf numFmtId="0" fontId="86" fillId="0" borderId="55" xfId="0" applyFont="1" applyBorder="1" applyAlignment="1">
      <alignment vertical="center" wrapText="1"/>
    </xf>
    <xf numFmtId="0" fontId="0" fillId="0" borderId="57" xfId="0" applyBorder="1" applyAlignment="1">
      <alignment vertical="center"/>
    </xf>
    <xf numFmtId="0" fontId="92" fillId="0" borderId="57" xfId="0" applyFont="1" applyBorder="1" applyAlignment="1">
      <alignment vertical="center"/>
    </xf>
    <xf numFmtId="4" fontId="82" fillId="0" borderId="57" xfId="0" applyNumberFormat="1" applyFont="1" applyBorder="1" applyAlignment="1">
      <alignment horizontal="center" vertical="center"/>
    </xf>
    <xf numFmtId="0" fontId="91" fillId="0" borderId="57" xfId="0" applyFont="1" applyBorder="1" applyAlignment="1">
      <alignment horizontal="center" vertical="center"/>
    </xf>
    <xf numFmtId="0" fontId="82" fillId="0" borderId="57" xfId="0" applyFont="1" applyBorder="1" applyAlignment="1">
      <alignment horizontal="center" vertical="center"/>
    </xf>
    <xf numFmtId="0" fontId="0" fillId="0" borderId="58" xfId="0" applyBorder="1" applyAlignment="1">
      <alignment vertical="center"/>
    </xf>
    <xf numFmtId="0" fontId="92" fillId="0" borderId="58" xfId="0" applyFont="1" applyBorder="1" applyAlignment="1">
      <alignment vertical="center"/>
    </xf>
    <xf numFmtId="166" fontId="82" fillId="0" borderId="58" xfId="0" applyNumberFormat="1" applyFont="1" applyBorder="1" applyAlignment="1">
      <alignment horizontal="center" vertical="center"/>
    </xf>
    <xf numFmtId="0" fontId="91" fillId="0" borderId="58" xfId="0" applyFont="1" applyBorder="1" applyAlignment="1">
      <alignment horizontal="center" vertical="center"/>
    </xf>
    <xf numFmtId="0" fontId="82" fillId="0" borderId="58" xfId="0" applyFont="1" applyBorder="1" applyAlignment="1">
      <alignment horizontal="center" vertical="center"/>
    </xf>
    <xf numFmtId="0" fontId="84" fillId="0" borderId="39" xfId="0" applyFont="1" applyBorder="1" applyAlignment="1">
      <alignment vertical="center"/>
    </xf>
    <xf numFmtId="0" fontId="84" fillId="0" borderId="41" xfId="0" applyFont="1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85" fillId="40" borderId="43" xfId="0" applyFont="1" applyFill="1" applyBorder="1" applyAlignment="1">
      <alignment horizontal="center" vertical="center"/>
    </xf>
    <xf numFmtId="0" fontId="82" fillId="40" borderId="39" xfId="0" applyFont="1" applyFill="1" applyBorder="1" applyAlignment="1">
      <alignment vertical="center"/>
    </xf>
    <xf numFmtId="4" fontId="81" fillId="40" borderId="39" xfId="0" applyNumberFormat="1" applyFont="1" applyFill="1" applyBorder="1" applyAlignment="1">
      <alignment horizontal="center" vertical="center"/>
    </xf>
    <xf numFmtId="0" fontId="81" fillId="40" borderId="39" xfId="0" applyFont="1" applyFill="1" applyBorder="1" applyAlignment="1">
      <alignment horizontal="center" vertical="center"/>
    </xf>
    <xf numFmtId="0" fontId="86" fillId="40" borderId="39" xfId="0" applyFont="1" applyFill="1" applyBorder="1" applyAlignment="1">
      <alignment vertical="center" wrapText="1"/>
    </xf>
    <xf numFmtId="0" fontId="87" fillId="40" borderId="39" xfId="0" applyFont="1" applyFill="1" applyBorder="1" applyAlignment="1">
      <alignment vertical="center" wrapText="1"/>
    </xf>
    <xf numFmtId="0" fontId="88" fillId="40" borderId="46" xfId="0" applyFont="1" applyFill="1" applyBorder="1" applyAlignment="1">
      <alignment vertical="center" wrapText="1"/>
    </xf>
    <xf numFmtId="0" fontId="85" fillId="40" borderId="44" xfId="0" applyFont="1" applyFill="1" applyBorder="1" applyAlignment="1">
      <alignment horizontal="center" vertical="center"/>
    </xf>
    <xf numFmtId="0" fontId="82" fillId="40" borderId="41" xfId="0" applyFont="1" applyFill="1" applyBorder="1" applyAlignment="1">
      <alignment vertical="center"/>
    </xf>
    <xf numFmtId="166" fontId="81" fillId="40" borderId="41" xfId="0" applyNumberFormat="1" applyFont="1" applyFill="1" applyBorder="1" applyAlignment="1">
      <alignment horizontal="center" vertical="center"/>
    </xf>
    <xf numFmtId="0" fontId="81" fillId="40" borderId="41" xfId="0" applyFont="1" applyFill="1" applyBorder="1" applyAlignment="1">
      <alignment horizontal="center" vertical="center"/>
    </xf>
    <xf numFmtId="0" fontId="86" fillId="40" borderId="41" xfId="0" applyFont="1" applyFill="1" applyBorder="1" applyAlignment="1">
      <alignment vertical="center" wrapText="1"/>
    </xf>
    <xf numFmtId="0" fontId="87" fillId="40" borderId="41" xfId="0" applyFont="1" applyFill="1" applyBorder="1" applyAlignment="1">
      <alignment vertical="center" wrapText="1"/>
    </xf>
    <xf numFmtId="0" fontId="88" fillId="40" borderId="47" xfId="0" applyFont="1" applyFill="1" applyBorder="1" applyAlignment="1">
      <alignment vertical="center" wrapText="1"/>
    </xf>
    <xf numFmtId="0" fontId="90" fillId="41" borderId="52" xfId="0" applyFont="1" applyFill="1" applyBorder="1" applyAlignment="1">
      <alignment horizontal="center" vertical="center"/>
    </xf>
    <xf numFmtId="0" fontId="92" fillId="41" borderId="48" xfId="0" applyFont="1" applyFill="1" applyBorder="1" applyAlignment="1">
      <alignment vertical="center"/>
    </xf>
    <xf numFmtId="0" fontId="91" fillId="41" borderId="48" xfId="0" applyFont="1" applyFill="1" applyBorder="1" applyAlignment="1">
      <alignment horizontal="center" vertical="center"/>
    </xf>
    <xf numFmtId="0" fontId="93" fillId="41" borderId="48" xfId="0" applyFont="1" applyFill="1" applyBorder="1" applyAlignment="1">
      <alignment vertical="center" wrapText="1"/>
    </xf>
    <xf numFmtId="0" fontId="94" fillId="41" borderId="48" xfId="0" applyFont="1" applyFill="1" applyBorder="1" applyAlignment="1">
      <alignment vertical="center" wrapText="1"/>
    </xf>
    <xf numFmtId="0" fontId="86" fillId="41" borderId="55" xfId="0" applyFont="1" applyFill="1" applyBorder="1" applyAlignment="1">
      <alignment vertical="center" wrapText="1"/>
    </xf>
    <xf numFmtId="0" fontId="90" fillId="41" borderId="53" xfId="0" applyFont="1" applyFill="1" applyBorder="1" applyAlignment="1">
      <alignment horizontal="center" vertical="center"/>
    </xf>
    <xf numFmtId="0" fontId="92" fillId="41" borderId="50" xfId="0" applyFont="1" applyFill="1" applyBorder="1" applyAlignment="1">
      <alignment vertical="center"/>
    </xf>
    <xf numFmtId="0" fontId="91" fillId="41" borderId="50" xfId="0" applyFont="1" applyFill="1" applyBorder="1" applyAlignment="1">
      <alignment horizontal="center" vertical="center"/>
    </xf>
    <xf numFmtId="0" fontId="93" fillId="41" borderId="50" xfId="0" applyFont="1" applyFill="1" applyBorder="1" applyAlignment="1">
      <alignment vertical="center" wrapText="1"/>
    </xf>
    <xf numFmtId="0" fontId="94" fillId="41" borderId="50" xfId="0" applyFont="1" applyFill="1" applyBorder="1" applyAlignment="1">
      <alignment vertical="center" wrapText="1"/>
    </xf>
    <xf numFmtId="0" fontId="86" fillId="41" borderId="56" xfId="0" applyFont="1" applyFill="1" applyBorder="1" applyAlignment="1">
      <alignment vertical="center" wrapText="1"/>
    </xf>
    <xf numFmtId="0" fontId="79" fillId="37" borderId="0" xfId="0" applyFont="1" applyFill="1"/>
    <xf numFmtId="0" fontId="78" fillId="27" borderId="0" xfId="0" applyFont="1" applyFill="1" applyAlignment="1">
      <alignment horizontal="center"/>
    </xf>
    <xf numFmtId="0" fontId="78" fillId="27" borderId="0" xfId="0" applyFont="1" applyFill="1"/>
    <xf numFmtId="0" fontId="89" fillId="17" borderId="0" xfId="0" applyFont="1" applyFill="1" applyAlignment="1">
      <alignment horizontal="center"/>
    </xf>
    <xf numFmtId="0" fontId="79" fillId="32" borderId="0" xfId="0" applyFont="1" applyFill="1" applyAlignment="1">
      <alignment horizontal="center"/>
    </xf>
    <xf numFmtId="0" fontId="86" fillId="0" borderId="41" xfId="0" applyFont="1" applyBorder="1" applyAlignment="1">
      <alignment vertical="center" wrapText="1"/>
    </xf>
    <xf numFmtId="0" fontId="95" fillId="0" borderId="41" xfId="0" applyFont="1" applyBorder="1" applyAlignment="1">
      <alignment vertical="center" wrapText="1"/>
    </xf>
    <xf numFmtId="0" fontId="95" fillId="0" borderId="47" xfId="0" applyFont="1" applyBorder="1" applyAlignment="1">
      <alignment vertical="center" wrapText="1"/>
    </xf>
    <xf numFmtId="0" fontId="80" fillId="38" borderId="40" xfId="0" applyFont="1" applyFill="1" applyBorder="1" applyAlignment="1">
      <alignment horizontal="center"/>
    </xf>
    <xf numFmtId="0" fontId="80" fillId="38" borderId="45" xfId="0" applyFont="1" applyFill="1" applyBorder="1" applyAlignment="1">
      <alignment horizontal="center"/>
    </xf>
    <xf numFmtId="0" fontId="86" fillId="0" borderId="39" xfId="0" applyFont="1" applyBorder="1" applyAlignment="1">
      <alignment vertical="center" wrapText="1"/>
    </xf>
    <xf numFmtId="0" fontId="95" fillId="0" borderId="39" xfId="0" applyFont="1" applyBorder="1" applyAlignment="1">
      <alignment vertical="center" wrapText="1"/>
    </xf>
    <xf numFmtId="0" fontId="95" fillId="0" borderId="46" xfId="0" applyFont="1" applyBorder="1" applyAlignment="1">
      <alignment vertical="center" wrapText="1"/>
    </xf>
    <xf numFmtId="0" fontId="0" fillId="0" borderId="0" xfId="0"/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vertical="top" wrapText="1"/>
    </xf>
    <xf numFmtId="0" fontId="7" fillId="3" borderId="0" xfId="3" applyFill="1" applyAlignment="1">
      <alignment horizontal="center"/>
    </xf>
    <xf numFmtId="0" fontId="0" fillId="3" borderId="0" xfId="0" applyFill="1" applyAlignment="1">
      <alignment horizontal="left" vertical="top" wrapText="1" indent="2"/>
    </xf>
    <xf numFmtId="0" fontId="39" fillId="3" borderId="0" xfId="3" applyFont="1" applyFill="1" applyAlignment="1">
      <alignment vertical="top" wrapText="1"/>
    </xf>
    <xf numFmtId="0" fontId="40" fillId="15" borderId="0" xfId="0" applyFont="1" applyFill="1" applyAlignment="1">
      <alignment horizontal="center"/>
    </xf>
    <xf numFmtId="0" fontId="34" fillId="3" borderId="0" xfId="0" applyFont="1" applyFill="1" applyAlignment="1">
      <alignment horizontal="center" vertical="center"/>
    </xf>
    <xf numFmtId="0" fontId="50" fillId="0" borderId="0" xfId="0" applyFont="1"/>
    <xf numFmtId="0" fontId="44" fillId="17" borderId="0" xfId="0" applyFont="1" applyFill="1" applyAlignment="1">
      <alignment horizontal="center"/>
    </xf>
    <xf numFmtId="0" fontId="46" fillId="18" borderId="0" xfId="0" applyFont="1" applyFill="1" applyAlignment="1">
      <alignment horizontal="center"/>
    </xf>
    <xf numFmtId="0" fontId="47" fillId="19" borderId="0" xfId="0" applyFont="1" applyFill="1"/>
    <xf numFmtId="0" fontId="48" fillId="0" borderId="0" xfId="0" applyFont="1"/>
    <xf numFmtId="0" fontId="51" fillId="17" borderId="0" xfId="0" applyFont="1" applyFill="1" applyAlignment="1">
      <alignment wrapText="1"/>
    </xf>
    <xf numFmtId="0" fontId="47" fillId="19" borderId="0" xfId="0" applyFont="1" applyFill="1" applyAlignment="1">
      <alignment horizontal="center"/>
    </xf>
    <xf numFmtId="0" fontId="47" fillId="19" borderId="0" xfId="0" applyFont="1" applyFill="1" applyAlignment="1">
      <alignment horizontal="center" wrapText="1"/>
    </xf>
    <xf numFmtId="0" fontId="47" fillId="19" borderId="0" xfId="0" applyFont="1" applyFill="1" applyAlignment="1">
      <alignment wrapText="1"/>
    </xf>
    <xf numFmtId="0" fontId="52" fillId="18" borderId="0" xfId="0" applyFont="1" applyFill="1"/>
    <xf numFmtId="0" fontId="52" fillId="18" borderId="0" xfId="0" applyFont="1" applyFill="1" applyAlignment="1">
      <alignment wrapText="1"/>
    </xf>
    <xf numFmtId="0" fontId="52" fillId="17" borderId="0" xfId="0" applyFont="1" applyFill="1"/>
    <xf numFmtId="0" fontId="52" fillId="17" borderId="0" xfId="0" applyFont="1" applyFill="1" applyAlignment="1">
      <alignment wrapText="1"/>
    </xf>
    <xf numFmtId="0" fontId="65" fillId="27" borderId="0" xfId="0" applyFont="1" applyFill="1" applyAlignment="1">
      <alignment horizontal="center" vertical="top"/>
    </xf>
    <xf numFmtId="0" fontId="44" fillId="27" borderId="0" xfId="0" applyFont="1" applyFill="1" applyAlignment="1">
      <alignment horizontal="center"/>
    </xf>
    <xf numFmtId="0" fontId="46" fillId="28" borderId="0" xfId="0" applyFont="1" applyFill="1" applyAlignment="1">
      <alignment horizontal="center"/>
    </xf>
    <xf numFmtId="0" fontId="65" fillId="27" borderId="0" xfId="0" applyFont="1" applyFill="1"/>
    <xf numFmtId="0" fontId="65" fillId="17" borderId="0" xfId="0" applyFont="1" applyFill="1" applyAlignment="1">
      <alignment vertical="top"/>
    </xf>
    <xf numFmtId="0" fontId="65" fillId="27" borderId="0" xfId="0" applyFont="1" applyFill="1" applyAlignment="1">
      <alignment vertical="top"/>
    </xf>
    <xf numFmtId="0" fontId="52" fillId="28" borderId="0" xfId="0" applyFont="1" applyFill="1" applyAlignment="1">
      <alignment vertical="top"/>
    </xf>
    <xf numFmtId="0" fontId="66" fillId="32" borderId="0" xfId="0" applyFont="1" applyFill="1" applyAlignment="1">
      <alignment vertical="top"/>
    </xf>
    <xf numFmtId="0" fontId="66" fillId="0" borderId="0" xfId="0" applyFont="1" applyAlignment="1">
      <alignment vertical="top"/>
    </xf>
    <xf numFmtId="0" fontId="5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52" fillId="17" borderId="0" xfId="0" applyFont="1" applyFill="1" applyAlignment="1">
      <alignment vertical="top" wrapText="1"/>
    </xf>
    <xf numFmtId="0" fontId="66" fillId="33" borderId="0" xfId="0" applyFont="1" applyFill="1" applyAlignment="1">
      <alignment vertical="top"/>
    </xf>
    <xf numFmtId="0" fontId="61" fillId="34" borderId="0" xfId="0" applyFont="1" applyFill="1" applyAlignment="1">
      <alignment vertical="top" wrapText="1"/>
    </xf>
    <xf numFmtId="0" fontId="66" fillId="33" borderId="0" xfId="0" applyFont="1" applyFill="1" applyAlignment="1">
      <alignment vertical="top" wrapText="1"/>
    </xf>
    <xf numFmtId="0" fontId="10" fillId="32" borderId="0" xfId="0" applyFont="1" applyFill="1" applyAlignment="1">
      <alignment vertical="top" wrapText="1"/>
    </xf>
    <xf numFmtId="0" fontId="72" fillId="35" borderId="0" xfId="0" applyFont="1" applyFill="1" applyAlignment="1">
      <alignment vertical="top" wrapText="1"/>
    </xf>
    <xf numFmtId="0" fontId="44" fillId="17" borderId="0" xfId="0" applyFont="1" applyFill="1"/>
    <xf numFmtId="0" fontId="73" fillId="0" borderId="0" xfId="0" applyFont="1"/>
  </cellXfs>
  <cellStyles count="4">
    <cellStyle name="Currency [0]" xfId="1" builtinId="7"/>
    <cellStyle name="Hyperlink" xfId="3" builtinId="8"/>
    <cellStyle name="Normal" xfId="0" builtinId="0"/>
    <cellStyle name="Percent" xfId="2" builtinId="5"/>
  </cellStyles>
  <dxfs count="1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numFmt numFmtId="164" formatCode="\U\F\ #,##0"/>
    </dxf>
    <dxf>
      <alignment horizontal="center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numFmt numFmtId="164" formatCode="\U\F\ #,##0"/>
    </dxf>
    <dxf>
      <alignment horizontal="center"/>
    </dxf>
    <dxf>
      <alignment horizontal="center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numFmt numFmtId="164" formatCode="\U\F\ #,##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 patternType="none">
          <bgColor auto="1"/>
        </patternFill>
      </fill>
    </dxf>
    <dxf>
      <numFmt numFmtId="164" formatCode="\U\F\ #,##0"/>
    </dxf>
    <dxf>
      <numFmt numFmtId="164" formatCode="\U\F\ #,##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font>
        <b/>
      </font>
    </dxf>
    <dxf>
      <alignment vertical="center"/>
    </dxf>
    <dxf>
      <alignment horizontal="center"/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4EFC9157-0855-44B6-A823-DFB5960FD0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1762125</xdr:colOff>
      <xdr:row>5</xdr:row>
      <xdr:rowOff>55479</xdr:rowOff>
    </xdr:from>
    <xdr:to>
      <xdr:col>7</xdr:col>
      <xdr:colOff>771525</xdr:colOff>
      <xdr:row>7</xdr:row>
      <xdr:rowOff>57252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DE5A26-A899-6843-57D5-102E0A8DD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1275" y="1055604"/>
          <a:ext cx="1362075" cy="382773"/>
        </a:xfrm>
        <a:prstGeom prst="rect">
          <a:avLst/>
        </a:prstGeom>
      </xdr:spPr>
    </xdr:pic>
    <xdr:clientData/>
  </xdr:twoCellAnchor>
  <xdr:twoCellAnchor editAs="oneCell">
    <xdr:from>
      <xdr:col>11</xdr:col>
      <xdr:colOff>209550</xdr:colOff>
      <xdr:row>4</xdr:row>
      <xdr:rowOff>25899</xdr:rowOff>
    </xdr:from>
    <xdr:to>
      <xdr:col>11</xdr:col>
      <xdr:colOff>2933700</xdr:colOff>
      <xdr:row>15</xdr:row>
      <xdr:rowOff>168797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3FA87A7E-92E4-2806-9AE3-E3061E454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758476" y="545023"/>
          <a:ext cx="2238398" cy="2724150"/>
        </a:xfrm>
        <a:prstGeom prst="rect">
          <a:avLst/>
        </a:prstGeom>
      </xdr:spPr>
    </xdr:pic>
    <xdr:clientData/>
  </xdr:twoCellAnchor>
  <xdr:twoCellAnchor editAs="oneCell">
    <xdr:from>
      <xdr:col>11</xdr:col>
      <xdr:colOff>466725</xdr:colOff>
      <xdr:row>17</xdr:row>
      <xdr:rowOff>28574</xdr:rowOff>
    </xdr:from>
    <xdr:to>
      <xdr:col>11</xdr:col>
      <xdr:colOff>2686073</xdr:colOff>
      <xdr:row>28</xdr:row>
      <xdr:rowOff>190499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865A20F4-C90C-EE33-F6ED-E987EE5DA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3267074"/>
          <a:ext cx="2219348" cy="2257425"/>
        </a:xfrm>
        <a:prstGeom prst="rect">
          <a:avLst/>
        </a:prstGeom>
      </xdr:spPr>
    </xdr:pic>
    <xdr:clientData/>
  </xdr:twoCellAnchor>
  <xdr:twoCellAnchor editAs="oneCell">
    <xdr:from>
      <xdr:col>11</xdr:col>
      <xdr:colOff>361950</xdr:colOff>
      <xdr:row>30</xdr:row>
      <xdr:rowOff>11529</xdr:rowOff>
    </xdr:from>
    <xdr:to>
      <xdr:col>11</xdr:col>
      <xdr:colOff>2752725</xdr:colOff>
      <xdr:row>41</xdr:row>
      <xdr:rowOff>180974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5BA41546-1F25-5092-87DF-E1748D19F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0" y="5726529"/>
          <a:ext cx="2390775" cy="2264945"/>
        </a:xfrm>
        <a:prstGeom prst="rect">
          <a:avLst/>
        </a:prstGeom>
      </xdr:spPr>
    </xdr:pic>
    <xdr:clientData/>
  </xdr:twoCellAnchor>
  <xdr:twoCellAnchor editAs="oneCell">
    <xdr:from>
      <xdr:col>11</xdr:col>
      <xdr:colOff>171450</xdr:colOff>
      <xdr:row>43</xdr:row>
      <xdr:rowOff>14775</xdr:rowOff>
    </xdr:from>
    <xdr:to>
      <xdr:col>11</xdr:col>
      <xdr:colOff>2952750</xdr:colOff>
      <xdr:row>54</xdr:row>
      <xdr:rowOff>161925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8AB296B9-E133-E839-A641-5D5BB08C4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0" y="8206275"/>
          <a:ext cx="2781300" cy="224265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56</xdr:row>
      <xdr:rowOff>86714</xdr:rowOff>
    </xdr:from>
    <xdr:to>
      <xdr:col>11</xdr:col>
      <xdr:colOff>3114675</xdr:colOff>
      <xdr:row>67</xdr:row>
      <xdr:rowOff>104775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BD307486-C8C6-9CD1-035A-AAC9E8DA1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4150" y="10754714"/>
          <a:ext cx="3076575" cy="2113561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69</xdr:row>
      <xdr:rowOff>85724</xdr:rowOff>
    </xdr:from>
    <xdr:to>
      <xdr:col>11</xdr:col>
      <xdr:colOff>3105149</xdr:colOff>
      <xdr:row>80</xdr:row>
      <xdr:rowOff>112834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6B81D752-42F6-D8CE-974F-55A969CAF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5100" y="13230224"/>
          <a:ext cx="3086099" cy="212261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9526</xdr:colOff>
      <xdr:row>82</xdr:row>
      <xdr:rowOff>81953</xdr:rowOff>
    </xdr:from>
    <xdr:to>
      <xdr:col>11</xdr:col>
      <xdr:colOff>3132892</xdr:colOff>
      <xdr:row>93</xdr:row>
      <xdr:rowOff>104775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1480D173-C426-84E1-B2D7-B002180C8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5576" y="15702953"/>
          <a:ext cx="3123366" cy="2118322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19051</xdr:colOff>
      <xdr:row>95</xdr:row>
      <xdr:rowOff>171450</xdr:rowOff>
    </xdr:from>
    <xdr:to>
      <xdr:col>11</xdr:col>
      <xdr:colOff>3114373</xdr:colOff>
      <xdr:row>106</xdr:row>
      <xdr:rowOff>57150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8BF8C0EF-0A43-66AB-3D5E-AC0ED9C6C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5101" y="18268950"/>
          <a:ext cx="3095322" cy="1981200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28576</xdr:colOff>
      <xdr:row>109</xdr:row>
      <xdr:rowOff>0</xdr:rowOff>
    </xdr:from>
    <xdr:to>
      <xdr:col>11</xdr:col>
      <xdr:colOff>3111729</xdr:colOff>
      <xdr:row>118</xdr:row>
      <xdr:rowOff>190499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16EFD538-8553-E0C5-B22F-CFAEE6EE0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4626" y="20764500"/>
          <a:ext cx="3083153" cy="190499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7</xdr:col>
      <xdr:colOff>428625</xdr:colOff>
      <xdr:row>20</xdr:row>
      <xdr:rowOff>147150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7F2E20D-47BE-44E3-9AE4-669AB03DA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0" y="1714500"/>
          <a:ext cx="2781300" cy="2242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34636</xdr:colOff>
      <xdr:row>0</xdr:row>
      <xdr:rowOff>43295</xdr:rowOff>
    </xdr:from>
    <xdr:to>
      <xdr:col>9</xdr:col>
      <xdr:colOff>34636</xdr:colOff>
      <xdr:row>18</xdr:row>
      <xdr:rowOff>104890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87B83B-F8AE-C2B6-9017-69C728EB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36" y="43295"/>
          <a:ext cx="6858000" cy="3490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9</xdr:col>
      <xdr:colOff>0</xdr:colOff>
      <xdr:row>20</xdr:row>
      <xdr:rowOff>182880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3EEA1EC-A3CB-2485-F944-748D0B14B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6858000" cy="37338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21</xdr:row>
      <xdr:rowOff>113057</xdr:rowOff>
    </xdr:from>
    <xdr:to>
      <xdr:col>2</xdr:col>
      <xdr:colOff>648248</xdr:colOff>
      <xdr:row>26</xdr:row>
      <xdr:rowOff>180974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CFAF409-4638-C805-8FDB-C536564E5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4113557"/>
          <a:ext cx="2172247" cy="1020417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21</xdr:row>
      <xdr:rowOff>107260</xdr:rowOff>
    </xdr:from>
    <xdr:to>
      <xdr:col>5</xdr:col>
      <xdr:colOff>664831</xdr:colOff>
      <xdr:row>26</xdr:row>
      <xdr:rowOff>180975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F384149-B6CD-9223-D212-04557BBFC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86001" y="4107760"/>
          <a:ext cx="2188830" cy="102621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19051</xdr:colOff>
      <xdr:row>21</xdr:row>
      <xdr:rowOff>66675</xdr:rowOff>
    </xdr:from>
    <xdr:to>
      <xdr:col>8</xdr:col>
      <xdr:colOff>744682</xdr:colOff>
      <xdr:row>26</xdr:row>
      <xdr:rowOff>180975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89B3551-EE8A-3E60-4F12-AC2C0E364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1" y="4067175"/>
          <a:ext cx="2249631" cy="1066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30</xdr:row>
      <xdr:rowOff>39986</xdr:rowOff>
    </xdr:from>
    <xdr:to>
      <xdr:col>8</xdr:col>
      <xdr:colOff>155864</xdr:colOff>
      <xdr:row>39</xdr:row>
      <xdr:rowOff>166891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5DD576-6E8D-194C-EDA5-D5182938F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832918"/>
          <a:ext cx="6251864" cy="184140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TRAMONTIN HARGUINDEGUY" refreshedDate="46125.445937152777" createdVersion="8" refreshedVersion="8" minRefreshableVersion="3" recordCount="3414" xr:uid="{B1A6BC47-F2D1-4C7E-9B7A-92F0ECE99958}">
  <cacheSource type="worksheet">
    <worksheetSource ref="A1:P1048576" sheet="STOCK"/>
  </cacheSource>
  <cacheFields count="16">
    <cacheField name="Nombre" numFmtId="0">
      <sharedItems containsBlank="1" count="20">
        <s v="Alto Buzeta (MT)"/>
        <s v="Cáceres"/>
        <s v="Distrito Centro"/>
        <s v="General Mackenna"/>
        <s v="Jardines de Alvarado"/>
        <s v="Mirador Mapocho"/>
        <s v="Pintor Cicarelli I (PC I)"/>
        <s v="Pintor Cicarelli II"/>
        <s v="Plaza Cervantes I"/>
        <s v="Plaza Cervantes II"/>
        <s v="Plaza Quilicura"/>
        <s v="SERRANO TORRE A"/>
        <s v="Trinidad III"/>
        <s v="Vista Costanera"/>
        <s v="Vista Llacolén A"/>
        <s v="Vista Llacolén B2"/>
        <s v="Vista Reloncaví"/>
        <s v="Vistamar"/>
        <m/>
        <s v="Apostol Santiago" u="1"/>
      </sharedItems>
    </cacheField>
    <cacheField name="TIPO" numFmtId="0">
      <sharedItems containsBlank="1" count="7">
        <s v="DEPARTAMENTO"/>
        <s v="BODEGA"/>
        <s v="ESTACIONAMIENTO"/>
        <s v="ESTACIONAMIENTO LOCAL"/>
        <s v="LOCAL COMERCIAL"/>
        <s v="REJA LOCAL"/>
        <m/>
      </sharedItems>
    </cacheField>
    <cacheField name="Modelo" numFmtId="0">
      <sharedItems containsBlank="1" count="15">
        <s v="1D1B"/>
        <s v="1D1BS"/>
        <s v="1D1BSg"/>
        <s v="2D1B"/>
        <s v="2Dg1B"/>
        <s v="3D1B"/>
        <s v="BODEGA"/>
        <s v="ESTACIONAMIENTO"/>
        <s v="ESTACIONAMIENTO LC"/>
        <s v="LOCAL COMERCIAL"/>
        <s v="2D2BM"/>
        <s v="REJA LOCAL"/>
        <s v="2D2B"/>
        <m/>
        <s v="3D2B" u="1"/>
      </sharedItems>
    </cacheField>
    <cacheField name="Numero" numFmtId="0">
      <sharedItems containsString="0" containsBlank="1" containsNumber="1" containsInteger="1" minValue="1" maxValue="2008" count="699">
        <n v="1520"/>
        <n v="206"/>
        <n v="1906"/>
        <n v="217"/>
        <n v="317"/>
        <n v="417"/>
        <n v="619"/>
        <n v="807"/>
        <n v="907"/>
        <n v="103"/>
        <n v="304"/>
        <n v="309"/>
        <n v="313"/>
        <n v="415"/>
        <n v="505"/>
        <n v="508"/>
        <n v="605"/>
        <n v="608"/>
        <n v="609"/>
        <n v="613"/>
        <n v="705"/>
        <n v="709"/>
        <n v="713"/>
        <n v="805"/>
        <n v="808"/>
        <n v="809"/>
        <n v="813"/>
        <n v="905"/>
        <n v="908"/>
        <n v="909"/>
        <n v="913"/>
        <n v="918"/>
        <n v="1005"/>
        <n v="1008"/>
        <n v="1009"/>
        <n v="1013"/>
        <n v="1018"/>
        <n v="1108"/>
        <n v="1109"/>
        <n v="1113"/>
        <n v="1118"/>
        <n v="1205"/>
        <n v="1208"/>
        <n v="1209"/>
        <n v="1213"/>
        <n v="1218"/>
        <n v="1305"/>
        <n v="1308"/>
        <n v="1309"/>
        <n v="1313"/>
        <n v="1318"/>
        <n v="1405"/>
        <n v="1408"/>
        <n v="1409"/>
        <n v="1413"/>
        <n v="1418"/>
        <n v="1505"/>
        <n v="1508"/>
        <n v="1509"/>
        <n v="1513"/>
        <n v="1518"/>
        <n v="1605"/>
        <n v="1608"/>
        <n v="1609"/>
        <n v="1613"/>
        <n v="1618"/>
        <n v="1705"/>
        <n v="1708"/>
        <n v="1709"/>
        <n v="1713"/>
        <n v="1805"/>
        <n v="1808"/>
        <n v="1809"/>
        <n v="1813"/>
        <n v="1905"/>
        <n v="1908"/>
        <n v="1909"/>
        <n v="2005"/>
        <n v="2008"/>
        <n v="301"/>
        <n v="702"/>
        <n v="801"/>
        <n v="802"/>
        <n v="901"/>
        <n v="902"/>
        <n v="1001"/>
        <n v="1002"/>
        <n v="1101"/>
        <n v="1102"/>
        <n v="1201"/>
        <n v="1202"/>
        <n v="1301"/>
        <n v="1302"/>
        <n v="1401"/>
        <n v="1402"/>
        <n v="1501"/>
        <n v="1502"/>
        <n v="1601"/>
        <n v="1602"/>
        <n v="1701"/>
        <n v="1702"/>
        <n v="1801"/>
        <n v="1802"/>
        <n v="1901"/>
        <n v="1902"/>
        <n v="2001"/>
        <n v="2002"/>
        <n v="1"/>
        <n v="2"/>
        <n v="3"/>
        <n v="4"/>
        <n v="5"/>
        <n v="7"/>
        <n v="8"/>
        <n v="10"/>
        <n v="11"/>
        <n v="12"/>
        <n v="13"/>
        <n v="14"/>
        <n v="15"/>
        <n v="16"/>
        <n v="17"/>
        <n v="18"/>
        <n v="20"/>
        <n v="21"/>
        <n v="22"/>
        <n v="24"/>
        <n v="25"/>
        <n v="26"/>
        <n v="28"/>
        <n v="29"/>
        <n v="30"/>
        <n v="31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63"/>
        <n v="64"/>
        <n v="66"/>
        <n v="69"/>
        <n v="70"/>
        <n v="71"/>
        <n v="72"/>
        <n v="74"/>
        <n v="75"/>
        <n v="76"/>
        <n v="77"/>
        <n v="78"/>
        <n v="79"/>
        <n v="80"/>
        <n v="81"/>
        <n v="82"/>
        <n v="9"/>
        <n v="19"/>
        <n v="27"/>
        <n v="51"/>
        <n v="52"/>
        <n v="54"/>
        <n v="55"/>
        <n v="57"/>
        <n v="59"/>
        <n v="61"/>
        <n v="62"/>
        <n v="65"/>
        <n v="67"/>
        <n v="68"/>
        <n v="73"/>
        <n v="83"/>
        <n v="85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414"/>
        <n v="1214"/>
        <n v="1215"/>
        <n v="1315"/>
        <n v="1412"/>
        <n v="1414"/>
        <n v="1415"/>
        <n v="307"/>
        <n v="404"/>
        <n v="711"/>
        <n v="903"/>
        <n v="904"/>
        <n v="1407"/>
        <n v="221"/>
        <n v="223"/>
        <n v="224"/>
        <n v="225"/>
        <n v="228"/>
        <n v="320"/>
        <n v="321"/>
        <n v="324"/>
        <n v="325"/>
        <n v="420"/>
        <n v="519"/>
        <n v="523"/>
        <n v="525"/>
        <n v="527"/>
        <n v="528"/>
        <n v="625"/>
        <n v="627"/>
        <n v="628"/>
        <n v="716"/>
        <n v="723"/>
        <n v="724"/>
        <n v="725"/>
        <n v="728"/>
        <n v="816"/>
        <n v="817"/>
        <n v="818"/>
        <n v="821"/>
        <n v="827"/>
        <n v="828"/>
        <n v="6"/>
        <n v="23"/>
        <n v="32"/>
        <n v="208"/>
        <n v="308"/>
        <n v="407"/>
        <n v="408"/>
        <n v="507"/>
        <n v="607"/>
        <n v="707"/>
        <n v="708"/>
        <n v="1007"/>
        <n v="1107"/>
        <n v="203"/>
        <n v="204"/>
        <n v="205"/>
        <n v="210"/>
        <n v="211"/>
        <n v="212"/>
        <n v="213"/>
        <n v="216"/>
        <n v="303"/>
        <n v="305"/>
        <n v="306"/>
        <n v="310"/>
        <n v="311"/>
        <n v="312"/>
        <n v="316"/>
        <n v="403"/>
        <n v="405"/>
        <n v="406"/>
        <n v="410"/>
        <n v="411"/>
        <n v="412"/>
        <n v="413"/>
        <n v="416"/>
        <n v="503"/>
        <n v="504"/>
        <n v="506"/>
        <n v="510"/>
        <n v="511"/>
        <n v="512"/>
        <n v="513"/>
        <n v="516"/>
        <n v="603"/>
        <n v="604"/>
        <n v="606"/>
        <n v="610"/>
        <n v="611"/>
        <n v="612"/>
        <n v="616"/>
        <n v="703"/>
        <n v="704"/>
        <n v="706"/>
        <n v="710"/>
        <n v="712"/>
        <n v="803"/>
        <n v="804"/>
        <n v="806"/>
        <n v="810"/>
        <n v="811"/>
        <n v="812"/>
        <n v="906"/>
        <n v="910"/>
        <n v="911"/>
        <n v="912"/>
        <n v="916"/>
        <n v="1003"/>
        <n v="1004"/>
        <n v="1006"/>
        <n v="1010"/>
        <n v="1011"/>
        <n v="1012"/>
        <n v="1016"/>
        <n v="1103"/>
        <n v="1104"/>
        <n v="1105"/>
        <n v="1106"/>
        <n v="1110"/>
        <n v="1111"/>
        <n v="1112"/>
        <n v="1116"/>
        <n v="201"/>
        <n v="202"/>
        <n v="209"/>
        <n v="214"/>
        <n v="215"/>
        <n v="302"/>
        <n v="314"/>
        <n v="315"/>
        <n v="401"/>
        <n v="402"/>
        <n v="409"/>
        <n v="501"/>
        <n v="502"/>
        <n v="509"/>
        <n v="514"/>
        <n v="515"/>
        <n v="601"/>
        <n v="602"/>
        <n v="614"/>
        <n v="615"/>
        <n v="701"/>
        <n v="714"/>
        <n v="715"/>
        <n v="814"/>
        <n v="815"/>
        <n v="914"/>
        <n v="915"/>
        <n v="1014"/>
        <n v="1015"/>
        <n v="1114"/>
        <n v="1115"/>
        <n v="33"/>
        <n v="53"/>
        <n v="56"/>
        <n v="58"/>
        <n v="60"/>
        <n v="84"/>
        <n v="86"/>
        <n v="87"/>
        <n v="138"/>
        <n v="139"/>
        <n v="140"/>
        <n v="141"/>
        <n v="218"/>
        <n v="220"/>
        <n v="318"/>
        <n v="418"/>
        <n v="518"/>
        <n v="520"/>
        <n v="618"/>
        <n v="620"/>
        <n v="718"/>
        <n v="720"/>
        <n v="820"/>
        <n v="920"/>
        <n v="1020"/>
        <n v="219"/>
        <n v="319"/>
        <n v="419"/>
        <n v="719"/>
        <n v="819"/>
        <n v="919"/>
        <n v="1019"/>
        <n v="207"/>
        <n v="517"/>
        <n v="617"/>
        <n v="717"/>
        <n v="917"/>
        <n v="1017"/>
        <n v="522"/>
        <n v="721"/>
        <n v="722"/>
        <n v="921"/>
        <n v="922"/>
        <n v="1021"/>
        <n v="1022"/>
        <n v="1120"/>
        <n v="142"/>
        <n v="143"/>
        <n v="144"/>
        <n v="147"/>
        <n v="154"/>
        <n v="155"/>
        <n v="158"/>
        <n v="164"/>
        <n v="165"/>
        <n v="169"/>
        <n v="170"/>
        <n v="171"/>
        <n v="173"/>
        <n v="174"/>
        <n v="176"/>
        <n v="177"/>
        <n v="178"/>
        <n v="179"/>
        <n v="186"/>
        <n v="193"/>
        <n v="199"/>
        <n v="226"/>
        <n v="244"/>
        <n v="245"/>
        <n v="246"/>
        <n v="247"/>
        <n v="248"/>
        <n v="249"/>
        <n v="250"/>
        <n v="251"/>
        <n v="252"/>
        <n v="253"/>
        <n v="254"/>
        <n v="257"/>
        <n v="258"/>
        <n v="260"/>
        <n v="261"/>
        <n v="263"/>
        <n v="264"/>
        <n v="270"/>
        <n v="276"/>
        <n v="277"/>
        <n v="282"/>
        <n v="283"/>
        <n v="284"/>
        <n v="286"/>
        <n v="287"/>
        <n v="288"/>
        <n v="289"/>
        <n v="290"/>
        <n v="291"/>
        <n v="292"/>
        <n v="294"/>
        <n v="297"/>
        <n v="300"/>
        <n v="322"/>
        <n v="323"/>
        <n v="326"/>
        <n v="327"/>
        <n v="329"/>
        <n v="330"/>
        <n v="348"/>
        <n v="350"/>
        <n v="352"/>
        <n v="353"/>
        <n v="354"/>
        <n v="355"/>
        <n v="356"/>
        <n v="360"/>
        <n v="363"/>
        <n v="364"/>
        <n v="365"/>
        <n v="366"/>
        <n v="367"/>
        <n v="368"/>
        <n v="370"/>
        <n v="372"/>
        <n v="374"/>
        <n v="377"/>
        <n v="378"/>
        <n v="379"/>
        <n v="384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1206"/>
        <n v="1210"/>
        <n v="1306"/>
        <n v="1310"/>
        <n v="1204"/>
        <n v="1212"/>
        <n v="1304"/>
        <n v="1312"/>
        <n v="1314"/>
        <n v="1203"/>
        <n v="1216"/>
        <n v="1303"/>
        <n v="1316"/>
        <n v="1403"/>
        <n v="1416"/>
        <n v="222"/>
        <n v="521"/>
        <n v="622"/>
        <n v="822"/>
        <n v="1117"/>
        <n v="1119"/>
        <n v="1121"/>
        <n v="1122"/>
        <n v="1207"/>
        <n v="1211"/>
        <n v="1217"/>
        <n v="1219"/>
        <n v="1220"/>
        <n v="1221"/>
        <n v="1222"/>
        <n v="1307"/>
        <n v="1311"/>
        <n v="1317"/>
        <n v="1319"/>
        <n v="1320"/>
        <n v="1321"/>
        <n v="1322"/>
        <n v="1417"/>
        <n v="1419"/>
        <n v="1420"/>
        <n v="1421"/>
        <n v="1422"/>
        <n v="145"/>
        <n v="146"/>
        <n v="148"/>
        <n v="149"/>
        <n v="524"/>
        <n v="1124"/>
        <n v="1224"/>
        <n v="1123"/>
        <n v="162"/>
        <n v="189"/>
        <n v="238"/>
        <n v="529"/>
        <n v="530"/>
        <n v="626"/>
        <n v="629"/>
        <n v="630"/>
        <n v="726"/>
        <n v="729"/>
        <n v="730"/>
        <n v="825"/>
        <n v="826"/>
        <n v="829"/>
        <n v="830"/>
        <n v="925"/>
        <n v="926"/>
        <n v="929"/>
        <n v="930"/>
        <n v="1025"/>
        <n v="1026"/>
        <n v="1029"/>
        <n v="1030"/>
        <n v="1125"/>
        <n v="1126"/>
        <n v="1129"/>
        <n v="1130"/>
        <n v="727"/>
        <n v="924"/>
        <n v="927"/>
        <n v="1027"/>
        <n v="328"/>
        <n v="623"/>
        <n v="823"/>
        <n v="923"/>
        <n v="1023"/>
        <n v="1028"/>
        <n v="1128"/>
        <n v="621"/>
        <n v="150"/>
        <n v="151"/>
        <n v="152"/>
        <n v="153"/>
        <n v="156"/>
        <n v="163"/>
        <n v="166"/>
        <n v="167"/>
        <n v="172"/>
        <n v="175"/>
        <n v="180"/>
        <n v="181"/>
        <n v="182"/>
        <n v="183"/>
        <n v="184"/>
        <n v="185"/>
        <n v="187"/>
        <n v="188"/>
        <n v="190"/>
        <n v="191"/>
        <n v="192"/>
        <n v="159"/>
        <n v="160"/>
        <n v="161"/>
        <n v="1514"/>
        <n v="1614"/>
        <n v="1714"/>
        <n v="1814"/>
        <n v="1507"/>
        <n v="1607"/>
        <n v="1707"/>
        <n v="1404"/>
        <n v="1503"/>
        <n v="1504"/>
        <n v="1603"/>
        <n v="1604"/>
        <n v="1703"/>
        <n v="1704"/>
        <n v="1803"/>
        <n v="1804"/>
        <n v="1406"/>
        <n v="1410"/>
        <n v="1411"/>
        <n v="1506"/>
        <n v="1510"/>
        <n v="1511"/>
        <n v="1512"/>
        <n v="1606"/>
        <n v="1610"/>
        <n v="1611"/>
        <n v="1612"/>
        <n v="1706"/>
        <n v="1710"/>
        <n v="1711"/>
        <n v="1712"/>
        <n v="1806"/>
        <n v="1810"/>
        <n v="1811"/>
        <n v="1812"/>
        <m/>
        <n v="824" u="1"/>
        <n v="157" u="1"/>
        <n v="2006" u="1"/>
        <n v="526" u="1"/>
        <n v="198" u="1"/>
        <n v="342" u="1"/>
      </sharedItems>
    </cacheField>
    <cacheField name="Piso" numFmtId="0">
      <sharedItems containsString="0" containsBlank="1" containsNumber="1" containsInteger="1" minValue="-4" maxValue="20" count="25">
        <n v="15"/>
        <n v="2"/>
        <n v="19"/>
        <n v="3"/>
        <n v="4"/>
        <n v="6"/>
        <n v="8"/>
        <n v="9"/>
        <n v="1"/>
        <n v="5"/>
        <n v="7"/>
        <n v="10"/>
        <n v="11"/>
        <n v="12"/>
        <n v="13"/>
        <n v="14"/>
        <n v="16"/>
        <n v="17"/>
        <n v="18"/>
        <n v="20"/>
        <n v="-1"/>
        <n v="-2"/>
        <n v="-3"/>
        <n v="-4"/>
        <m/>
      </sharedItems>
    </cacheField>
    <cacheField name="Edificio" numFmtId="0">
      <sharedItems containsBlank="1" containsMixedTypes="1" containsNumber="1" containsInteger="1" minValue="-1" maxValue="-1" count="15">
        <s v="A"/>
        <m/>
        <s v="B"/>
        <s v="Subte"/>
        <s v="local"/>
        <s v="Subterraneo"/>
        <s v="E"/>
        <s v="C"/>
        <s v="G"/>
        <s v="F"/>
        <s v="D"/>
        <s v="Exterior"/>
        <n v="-1"/>
        <s v=".............."/>
        <s v="."/>
      </sharedItems>
    </cacheField>
    <cacheField name="m2Construido" numFmtId="0">
      <sharedItems containsString="0" containsBlank="1" containsNumber="1" minValue="1" maxValue="87.77"/>
    </cacheField>
    <cacheField name="m2Balcon" numFmtId="0">
      <sharedItems containsString="0" containsBlank="1" containsNumber="1" minValue="0" maxValue="3.81"/>
    </cacheField>
    <cacheField name="Orientacion" numFmtId="0">
      <sharedItems containsBlank="1" count="11">
        <s v="Surponiente"/>
        <s v="Norponiente"/>
        <s v="Suroriente"/>
        <s v="Nororiente"/>
        <s v="DOMINIO"/>
        <s v="Poniente"/>
        <s v="Norte"/>
        <s v="Sur"/>
        <m/>
        <s v="Oriente"/>
        <s v="USO Y GOCE"/>
      </sharedItems>
    </cacheField>
    <cacheField name="Derecho" numFmtId="0">
      <sharedItems containsBlank="1"/>
    </cacheField>
    <cacheField name="EstadoInmueble" numFmtId="0">
      <sharedItems containsBlank="1" count="5">
        <s v="En Recolocación"/>
        <s v="Disponible"/>
        <s v="Arrendado"/>
        <m/>
        <s v="Bloqueado" u="1"/>
      </sharedItems>
    </cacheField>
    <cacheField name="Inmueble_Pack" numFmtId="0">
      <sharedItems containsBlank="1"/>
    </cacheField>
    <cacheField name="Obs" numFmtId="0">
      <sharedItems containsBlank="1"/>
    </cacheField>
    <cacheField name="Precio Lista" numFmtId="0">
      <sharedItems containsString="0" containsBlank="1" containsNumber="1" containsInteger="1" minValue="20" maxValue="4177"/>
    </cacheField>
    <cacheField name="Precio + Dcto" numFmtId="0">
      <sharedItems containsString="0" containsBlank="1" containsNumber="1" minValue="20" maxValue="4177"/>
    </cacheField>
    <cacheField name="Precio VENTA" numFmtId="0">
      <sharedItems containsString="0" containsBlank="1" containsNumber="1" minValue="22.5" maxValue="4699.1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4">
  <r>
    <x v="0"/>
    <x v="0"/>
    <x v="0"/>
    <x v="0"/>
    <x v="0"/>
    <x v="0"/>
    <n v="31.35"/>
    <n v="2.85"/>
    <x v="0"/>
    <s v="DOMINIO"/>
    <x v="0"/>
    <m/>
    <m/>
    <n v="2571"/>
    <n v="2313.9"/>
    <n v="2603.1375000000003"/>
  </r>
  <r>
    <x v="0"/>
    <x v="0"/>
    <x v="1"/>
    <x v="1"/>
    <x v="1"/>
    <x v="0"/>
    <n v="24.02"/>
    <n v="0"/>
    <x v="1"/>
    <s v="DOMINIO"/>
    <x v="1"/>
    <m/>
    <m/>
    <n v="2029"/>
    <n v="1826.1000000000001"/>
    <n v="2054.3625000000002"/>
  </r>
  <r>
    <x v="0"/>
    <x v="0"/>
    <x v="1"/>
    <x v="2"/>
    <x v="2"/>
    <x v="0"/>
    <n v="23.93"/>
    <n v="0"/>
    <x v="1"/>
    <s v="DOMINIO"/>
    <x v="1"/>
    <m/>
    <m/>
    <n v="2181"/>
    <n v="1962.9"/>
    <n v="2208.2624999999998"/>
  </r>
  <r>
    <x v="0"/>
    <x v="0"/>
    <x v="2"/>
    <x v="3"/>
    <x v="1"/>
    <x v="0"/>
    <n v="29.76"/>
    <n v="0"/>
    <x v="0"/>
    <s v="DOMINIO"/>
    <x v="1"/>
    <m/>
    <m/>
    <n v="2444"/>
    <n v="2199.6"/>
    <n v="2474.5499999999997"/>
  </r>
  <r>
    <x v="0"/>
    <x v="0"/>
    <x v="2"/>
    <x v="4"/>
    <x v="3"/>
    <x v="0"/>
    <n v="29.76"/>
    <n v="0"/>
    <x v="0"/>
    <s v="DOMINIO"/>
    <x v="1"/>
    <m/>
    <m/>
    <n v="2456"/>
    <n v="2210.4"/>
    <n v="2486.6999999999998"/>
  </r>
  <r>
    <x v="0"/>
    <x v="0"/>
    <x v="2"/>
    <x v="5"/>
    <x v="4"/>
    <x v="0"/>
    <n v="29.76"/>
    <n v="0"/>
    <x v="0"/>
    <s v="DOMINIO"/>
    <x v="1"/>
    <m/>
    <m/>
    <n v="2468"/>
    <n v="2221.2000000000003"/>
    <n v="2498.85"/>
  </r>
  <r>
    <x v="0"/>
    <x v="0"/>
    <x v="3"/>
    <x v="6"/>
    <x v="5"/>
    <x v="0"/>
    <n v="37.18"/>
    <n v="2.25"/>
    <x v="0"/>
    <s v="DOMINIO"/>
    <x v="1"/>
    <m/>
    <m/>
    <n v="2709"/>
    <n v="2438.1"/>
    <n v="2742.8624999999997"/>
  </r>
  <r>
    <x v="0"/>
    <x v="0"/>
    <x v="3"/>
    <x v="7"/>
    <x v="6"/>
    <x v="0"/>
    <n v="36.14"/>
    <n v="2.0499999999999998"/>
    <x v="1"/>
    <s v="DOMINIO"/>
    <x v="0"/>
    <m/>
    <m/>
    <n v="2770"/>
    <n v="2493"/>
    <n v="2804.6249999999995"/>
  </r>
  <r>
    <x v="0"/>
    <x v="0"/>
    <x v="3"/>
    <x v="8"/>
    <x v="7"/>
    <x v="0"/>
    <n v="36.14"/>
    <n v="2.0499999999999998"/>
    <x v="1"/>
    <s v="DOMINIO"/>
    <x v="1"/>
    <m/>
    <m/>
    <n v="2782"/>
    <n v="2503.8000000000002"/>
    <n v="2816.7750000000001"/>
  </r>
  <r>
    <x v="0"/>
    <x v="0"/>
    <x v="4"/>
    <x v="9"/>
    <x v="8"/>
    <x v="0"/>
    <n v="45.61"/>
    <n v="2.66"/>
    <x v="2"/>
    <s v="DOMINIO"/>
    <x v="1"/>
    <s v="B - 64"/>
    <m/>
    <n v="2932"/>
    <n v="2638.8"/>
    <n v="2968.65"/>
  </r>
  <r>
    <x v="0"/>
    <x v="0"/>
    <x v="4"/>
    <x v="10"/>
    <x v="3"/>
    <x v="0"/>
    <n v="46.07"/>
    <n v="2.75"/>
    <x v="1"/>
    <s v="DOMINIO"/>
    <x v="0"/>
    <m/>
    <m/>
    <n v="3029"/>
    <n v="2726.1"/>
    <n v="3066.8624999999997"/>
  </r>
  <r>
    <x v="0"/>
    <x v="0"/>
    <x v="4"/>
    <x v="11"/>
    <x v="3"/>
    <x v="0"/>
    <n v="43.49"/>
    <n v="2.2400000000000002"/>
    <x v="1"/>
    <s v="DOMINIO"/>
    <x v="0"/>
    <m/>
    <m/>
    <n v="3029"/>
    <n v="2726.1"/>
    <n v="3066.8624999999997"/>
  </r>
  <r>
    <x v="0"/>
    <x v="0"/>
    <x v="4"/>
    <x v="12"/>
    <x v="3"/>
    <x v="0"/>
    <n v="45.93"/>
    <n v="2.77"/>
    <x v="3"/>
    <s v="DOMINIO"/>
    <x v="0"/>
    <m/>
    <m/>
    <n v="3053"/>
    <n v="2747.7000000000003"/>
    <n v="3091.1625000000004"/>
  </r>
  <r>
    <x v="0"/>
    <x v="0"/>
    <x v="4"/>
    <x v="13"/>
    <x v="4"/>
    <x v="0"/>
    <n v="43.34"/>
    <n v="2.2400000000000002"/>
    <x v="3"/>
    <s v="DOMINIO"/>
    <x v="0"/>
    <m/>
    <m/>
    <n v="3065"/>
    <n v="2758.5"/>
    <n v="3103.3125"/>
  </r>
  <r>
    <x v="0"/>
    <x v="0"/>
    <x v="4"/>
    <x v="14"/>
    <x v="9"/>
    <x v="0"/>
    <n v="43.61"/>
    <n v="2.2400000000000002"/>
    <x v="1"/>
    <s v="DOMINIO"/>
    <x v="0"/>
    <m/>
    <m/>
    <n v="3053"/>
    <n v="2747.7000000000003"/>
    <n v="3091.1625000000004"/>
  </r>
  <r>
    <x v="0"/>
    <x v="0"/>
    <x v="4"/>
    <x v="15"/>
    <x v="9"/>
    <x v="0"/>
    <n v="43.1"/>
    <n v="2.2400000000000002"/>
    <x v="1"/>
    <s v="DOMINIO"/>
    <x v="0"/>
    <m/>
    <m/>
    <n v="3053"/>
    <n v="2747.7000000000003"/>
    <n v="3091.1625000000004"/>
  </r>
  <r>
    <x v="0"/>
    <x v="0"/>
    <x v="4"/>
    <x v="16"/>
    <x v="5"/>
    <x v="0"/>
    <n v="43.61"/>
    <n v="2.2400000000000002"/>
    <x v="1"/>
    <s v="DOMINIO"/>
    <x v="0"/>
    <m/>
    <m/>
    <n v="3065"/>
    <n v="2758.5"/>
    <n v="3103.3125"/>
  </r>
  <r>
    <x v="0"/>
    <x v="0"/>
    <x v="4"/>
    <x v="17"/>
    <x v="5"/>
    <x v="0"/>
    <n v="43.1"/>
    <n v="2.2400000000000002"/>
    <x v="1"/>
    <s v="DOMINIO"/>
    <x v="0"/>
    <m/>
    <m/>
    <n v="3065"/>
    <n v="2758.5"/>
    <n v="3103.3125"/>
  </r>
  <r>
    <x v="0"/>
    <x v="0"/>
    <x v="4"/>
    <x v="18"/>
    <x v="5"/>
    <x v="0"/>
    <n v="43.49"/>
    <n v="2.2400000000000002"/>
    <x v="1"/>
    <s v="DOMINIO"/>
    <x v="1"/>
    <m/>
    <m/>
    <n v="3065"/>
    <n v="2758.5"/>
    <n v="3103.3125"/>
  </r>
  <r>
    <x v="0"/>
    <x v="0"/>
    <x v="4"/>
    <x v="19"/>
    <x v="5"/>
    <x v="0"/>
    <n v="46.44"/>
    <n v="2.77"/>
    <x v="3"/>
    <s v="DOMINIO"/>
    <x v="1"/>
    <m/>
    <m/>
    <n v="3090"/>
    <n v="2781"/>
    <n v="3128.625"/>
  </r>
  <r>
    <x v="0"/>
    <x v="0"/>
    <x v="4"/>
    <x v="20"/>
    <x v="10"/>
    <x v="0"/>
    <n v="43.61"/>
    <n v="2.2400000000000002"/>
    <x v="1"/>
    <s v="DOMINIO"/>
    <x v="1"/>
    <s v="B - 69"/>
    <m/>
    <n v="3078"/>
    <n v="2770.2000000000003"/>
    <n v="3116.4750000000004"/>
  </r>
  <r>
    <x v="0"/>
    <x v="0"/>
    <x v="4"/>
    <x v="21"/>
    <x v="10"/>
    <x v="0"/>
    <n v="43.49"/>
    <n v="2.2400000000000002"/>
    <x v="1"/>
    <s v="DOMINIO"/>
    <x v="1"/>
    <m/>
    <m/>
    <n v="3078"/>
    <n v="2770.2000000000003"/>
    <n v="3116.4750000000004"/>
  </r>
  <r>
    <x v="0"/>
    <x v="0"/>
    <x v="4"/>
    <x v="22"/>
    <x v="10"/>
    <x v="0"/>
    <n v="46.44"/>
    <n v="2.77"/>
    <x v="3"/>
    <s v="DOMINIO"/>
    <x v="1"/>
    <m/>
    <m/>
    <n v="3102"/>
    <n v="2791.8"/>
    <n v="3140.7750000000001"/>
  </r>
  <r>
    <x v="0"/>
    <x v="0"/>
    <x v="4"/>
    <x v="23"/>
    <x v="6"/>
    <x v="0"/>
    <n v="43.61"/>
    <n v="2.2400000000000002"/>
    <x v="1"/>
    <s v="DOMINIO"/>
    <x v="1"/>
    <m/>
    <m/>
    <n v="3090"/>
    <n v="2781"/>
    <n v="3128.625"/>
  </r>
  <r>
    <x v="0"/>
    <x v="0"/>
    <x v="4"/>
    <x v="24"/>
    <x v="6"/>
    <x v="0"/>
    <n v="43.1"/>
    <n v="2.2400000000000002"/>
    <x v="1"/>
    <s v="DOMINIO"/>
    <x v="1"/>
    <m/>
    <m/>
    <n v="3090"/>
    <n v="2781"/>
    <n v="3128.625"/>
  </r>
  <r>
    <x v="0"/>
    <x v="0"/>
    <x v="4"/>
    <x v="25"/>
    <x v="6"/>
    <x v="0"/>
    <n v="43.49"/>
    <n v="2.2400000000000002"/>
    <x v="1"/>
    <s v="DOMINIO"/>
    <x v="1"/>
    <m/>
    <m/>
    <n v="3090"/>
    <n v="2781"/>
    <n v="3128.625"/>
  </r>
  <r>
    <x v="0"/>
    <x v="0"/>
    <x v="4"/>
    <x v="26"/>
    <x v="6"/>
    <x v="0"/>
    <n v="46.44"/>
    <n v="2.77"/>
    <x v="3"/>
    <s v="DOMINIO"/>
    <x v="1"/>
    <m/>
    <m/>
    <n v="3114"/>
    <n v="2802.6"/>
    <n v="3152.9250000000002"/>
  </r>
  <r>
    <x v="0"/>
    <x v="0"/>
    <x v="4"/>
    <x v="27"/>
    <x v="7"/>
    <x v="0"/>
    <n v="43.61"/>
    <n v="2.2400000000000002"/>
    <x v="1"/>
    <s v="DOMINIO"/>
    <x v="1"/>
    <s v="B - 71"/>
    <m/>
    <n v="3102"/>
    <n v="2791.8"/>
    <n v="3140.7750000000001"/>
  </r>
  <r>
    <x v="0"/>
    <x v="0"/>
    <x v="4"/>
    <x v="28"/>
    <x v="7"/>
    <x v="0"/>
    <n v="43.1"/>
    <n v="2.2400000000000002"/>
    <x v="1"/>
    <s v="DOMINIO"/>
    <x v="1"/>
    <m/>
    <m/>
    <n v="3102"/>
    <n v="2791.8"/>
    <n v="3140.7750000000001"/>
  </r>
  <r>
    <x v="0"/>
    <x v="0"/>
    <x v="4"/>
    <x v="29"/>
    <x v="7"/>
    <x v="0"/>
    <n v="43.49"/>
    <n v="2.2400000000000002"/>
    <x v="1"/>
    <s v="DOMINIO"/>
    <x v="1"/>
    <m/>
    <m/>
    <n v="3102"/>
    <n v="2791.8"/>
    <n v="3140.7750000000001"/>
  </r>
  <r>
    <x v="0"/>
    <x v="0"/>
    <x v="4"/>
    <x v="30"/>
    <x v="7"/>
    <x v="0"/>
    <n v="46.44"/>
    <n v="2.77"/>
    <x v="3"/>
    <s v="DOMINIO"/>
    <x v="1"/>
    <m/>
    <m/>
    <n v="3126"/>
    <n v="2813.4"/>
    <n v="3165.0749999999998"/>
  </r>
  <r>
    <x v="0"/>
    <x v="0"/>
    <x v="4"/>
    <x v="31"/>
    <x v="7"/>
    <x v="0"/>
    <n v="46.44"/>
    <n v="2.77"/>
    <x v="0"/>
    <s v="DOMINIO"/>
    <x v="1"/>
    <m/>
    <m/>
    <n v="3065"/>
    <n v="2758.5"/>
    <n v="3103.3125"/>
  </r>
  <r>
    <x v="0"/>
    <x v="0"/>
    <x v="4"/>
    <x v="32"/>
    <x v="11"/>
    <x v="0"/>
    <n v="43.61"/>
    <n v="2.2400000000000002"/>
    <x v="1"/>
    <s v="DOMINIO"/>
    <x v="1"/>
    <m/>
    <m/>
    <n v="3114"/>
    <n v="2802.6"/>
    <n v="3152.9250000000002"/>
  </r>
  <r>
    <x v="0"/>
    <x v="0"/>
    <x v="4"/>
    <x v="33"/>
    <x v="11"/>
    <x v="0"/>
    <n v="43.1"/>
    <n v="2.2400000000000002"/>
    <x v="1"/>
    <s v="DOMINIO"/>
    <x v="1"/>
    <m/>
    <m/>
    <n v="3114"/>
    <n v="2802.6"/>
    <n v="3152.9250000000002"/>
  </r>
  <r>
    <x v="0"/>
    <x v="0"/>
    <x v="4"/>
    <x v="34"/>
    <x v="11"/>
    <x v="0"/>
    <n v="43.49"/>
    <n v="2.2400000000000002"/>
    <x v="1"/>
    <s v="DOMINIO"/>
    <x v="1"/>
    <m/>
    <m/>
    <n v="3114"/>
    <n v="2802.6"/>
    <n v="3152.9250000000002"/>
  </r>
  <r>
    <x v="0"/>
    <x v="0"/>
    <x v="4"/>
    <x v="35"/>
    <x v="11"/>
    <x v="0"/>
    <n v="46.44"/>
    <n v="2.77"/>
    <x v="3"/>
    <s v="DOMINIO"/>
    <x v="1"/>
    <m/>
    <m/>
    <n v="3138"/>
    <n v="2824.2000000000003"/>
    <n v="3177.2249999999999"/>
  </r>
  <r>
    <x v="0"/>
    <x v="0"/>
    <x v="4"/>
    <x v="36"/>
    <x v="11"/>
    <x v="0"/>
    <n v="46.44"/>
    <n v="2.77"/>
    <x v="0"/>
    <s v="DOMINIO"/>
    <x v="1"/>
    <m/>
    <m/>
    <n v="3078"/>
    <n v="2770.2000000000003"/>
    <n v="3116.4750000000004"/>
  </r>
  <r>
    <x v="0"/>
    <x v="0"/>
    <x v="4"/>
    <x v="37"/>
    <x v="12"/>
    <x v="0"/>
    <n v="43.1"/>
    <n v="2.2400000000000002"/>
    <x v="1"/>
    <s v="DOMINIO"/>
    <x v="1"/>
    <m/>
    <m/>
    <n v="3120"/>
    <n v="2808"/>
    <n v="3158.9999999999995"/>
  </r>
  <r>
    <x v="0"/>
    <x v="0"/>
    <x v="4"/>
    <x v="38"/>
    <x v="12"/>
    <x v="0"/>
    <n v="43.49"/>
    <n v="2.2400000000000002"/>
    <x v="1"/>
    <s v="DOMINIO"/>
    <x v="1"/>
    <m/>
    <m/>
    <n v="3120"/>
    <n v="2808"/>
    <n v="3158.9999999999995"/>
  </r>
  <r>
    <x v="0"/>
    <x v="0"/>
    <x v="4"/>
    <x v="39"/>
    <x v="12"/>
    <x v="0"/>
    <n v="46.44"/>
    <n v="2.77"/>
    <x v="3"/>
    <s v="DOMINIO"/>
    <x v="1"/>
    <m/>
    <m/>
    <n v="3144"/>
    <n v="2829.6"/>
    <n v="3183.2999999999997"/>
  </r>
  <r>
    <x v="0"/>
    <x v="0"/>
    <x v="4"/>
    <x v="40"/>
    <x v="12"/>
    <x v="0"/>
    <n v="46.44"/>
    <n v="2.77"/>
    <x v="0"/>
    <s v="DOMINIO"/>
    <x v="1"/>
    <m/>
    <m/>
    <n v="3084"/>
    <n v="2775.6"/>
    <n v="3122.5499999999997"/>
  </r>
  <r>
    <x v="0"/>
    <x v="0"/>
    <x v="4"/>
    <x v="41"/>
    <x v="13"/>
    <x v="0"/>
    <n v="43.61"/>
    <n v="2.2400000000000002"/>
    <x v="1"/>
    <s v="DOMINIO"/>
    <x v="1"/>
    <m/>
    <m/>
    <n v="3126"/>
    <n v="2813.4"/>
    <n v="3165.0749999999998"/>
  </r>
  <r>
    <x v="0"/>
    <x v="0"/>
    <x v="4"/>
    <x v="42"/>
    <x v="13"/>
    <x v="0"/>
    <n v="43.1"/>
    <n v="2.2400000000000002"/>
    <x v="1"/>
    <s v="DOMINIO"/>
    <x v="1"/>
    <m/>
    <m/>
    <n v="3126"/>
    <n v="2813.4"/>
    <n v="3165.0749999999998"/>
  </r>
  <r>
    <x v="0"/>
    <x v="0"/>
    <x v="4"/>
    <x v="43"/>
    <x v="13"/>
    <x v="0"/>
    <n v="43.49"/>
    <n v="2.2400000000000002"/>
    <x v="1"/>
    <s v="DOMINIO"/>
    <x v="1"/>
    <m/>
    <m/>
    <n v="3126"/>
    <n v="2813.4"/>
    <n v="3165.0749999999998"/>
  </r>
  <r>
    <x v="0"/>
    <x v="0"/>
    <x v="4"/>
    <x v="44"/>
    <x v="13"/>
    <x v="0"/>
    <n v="46.44"/>
    <n v="2.77"/>
    <x v="3"/>
    <s v="DOMINIO"/>
    <x v="1"/>
    <m/>
    <m/>
    <n v="3150"/>
    <n v="2835"/>
    <n v="3189.375"/>
  </r>
  <r>
    <x v="0"/>
    <x v="0"/>
    <x v="4"/>
    <x v="45"/>
    <x v="13"/>
    <x v="0"/>
    <n v="46.44"/>
    <n v="2.77"/>
    <x v="0"/>
    <s v="DOMINIO"/>
    <x v="1"/>
    <m/>
    <m/>
    <n v="3090"/>
    <n v="2781"/>
    <n v="3128.625"/>
  </r>
  <r>
    <x v="0"/>
    <x v="0"/>
    <x v="4"/>
    <x v="46"/>
    <x v="14"/>
    <x v="0"/>
    <n v="43.61"/>
    <n v="2.2400000000000002"/>
    <x v="1"/>
    <s v="DOMINIO"/>
    <x v="1"/>
    <s v="B - 75"/>
    <m/>
    <n v="3132"/>
    <n v="2818.8"/>
    <n v="3171.15"/>
  </r>
  <r>
    <x v="0"/>
    <x v="0"/>
    <x v="4"/>
    <x v="47"/>
    <x v="14"/>
    <x v="0"/>
    <n v="43.1"/>
    <n v="2.2400000000000002"/>
    <x v="1"/>
    <s v="DOMINIO"/>
    <x v="1"/>
    <m/>
    <m/>
    <n v="3132"/>
    <n v="2818.8"/>
    <n v="3171.15"/>
  </r>
  <r>
    <x v="0"/>
    <x v="0"/>
    <x v="4"/>
    <x v="48"/>
    <x v="14"/>
    <x v="0"/>
    <n v="43.49"/>
    <n v="2.2400000000000002"/>
    <x v="1"/>
    <s v="DOMINIO"/>
    <x v="1"/>
    <m/>
    <m/>
    <n v="3132"/>
    <n v="2818.8"/>
    <n v="3171.15"/>
  </r>
  <r>
    <x v="0"/>
    <x v="0"/>
    <x v="4"/>
    <x v="49"/>
    <x v="14"/>
    <x v="0"/>
    <n v="46.44"/>
    <n v="2.77"/>
    <x v="3"/>
    <s v="DOMINIO"/>
    <x v="1"/>
    <m/>
    <m/>
    <n v="3156"/>
    <n v="2840.4"/>
    <n v="3195.45"/>
  </r>
  <r>
    <x v="0"/>
    <x v="0"/>
    <x v="4"/>
    <x v="50"/>
    <x v="14"/>
    <x v="0"/>
    <n v="46.44"/>
    <n v="2.77"/>
    <x v="0"/>
    <s v="DOMINIO"/>
    <x v="1"/>
    <m/>
    <m/>
    <n v="3096"/>
    <n v="2786.4"/>
    <n v="3134.7000000000003"/>
  </r>
  <r>
    <x v="0"/>
    <x v="0"/>
    <x v="4"/>
    <x v="51"/>
    <x v="15"/>
    <x v="0"/>
    <n v="43.61"/>
    <n v="2.2400000000000002"/>
    <x v="1"/>
    <s v="DOMINIO"/>
    <x v="1"/>
    <m/>
    <m/>
    <n v="3138"/>
    <n v="2824.2000000000003"/>
    <n v="3177.2249999999999"/>
  </r>
  <r>
    <x v="0"/>
    <x v="0"/>
    <x v="4"/>
    <x v="52"/>
    <x v="15"/>
    <x v="0"/>
    <n v="43.1"/>
    <n v="2.2400000000000002"/>
    <x v="1"/>
    <s v="DOMINIO"/>
    <x v="1"/>
    <m/>
    <m/>
    <n v="3138"/>
    <n v="2824.2000000000003"/>
    <n v="3177.2249999999999"/>
  </r>
  <r>
    <x v="0"/>
    <x v="0"/>
    <x v="4"/>
    <x v="53"/>
    <x v="15"/>
    <x v="0"/>
    <n v="43.49"/>
    <n v="2.2400000000000002"/>
    <x v="1"/>
    <s v="DOMINIO"/>
    <x v="1"/>
    <m/>
    <m/>
    <n v="3138"/>
    <n v="2824.2000000000003"/>
    <n v="3177.2249999999999"/>
  </r>
  <r>
    <x v="0"/>
    <x v="0"/>
    <x v="4"/>
    <x v="54"/>
    <x v="15"/>
    <x v="0"/>
    <n v="46.44"/>
    <n v="2.77"/>
    <x v="3"/>
    <s v="DOMINIO"/>
    <x v="1"/>
    <m/>
    <m/>
    <n v="3162"/>
    <n v="2845.8"/>
    <n v="3201.5250000000001"/>
  </r>
  <r>
    <x v="0"/>
    <x v="0"/>
    <x v="4"/>
    <x v="55"/>
    <x v="15"/>
    <x v="0"/>
    <n v="46.44"/>
    <n v="2.77"/>
    <x v="0"/>
    <s v="DOMINIO"/>
    <x v="1"/>
    <m/>
    <m/>
    <n v="3102"/>
    <n v="2791.8"/>
    <n v="3140.7750000000001"/>
  </r>
  <r>
    <x v="0"/>
    <x v="0"/>
    <x v="4"/>
    <x v="56"/>
    <x v="0"/>
    <x v="0"/>
    <n v="43.61"/>
    <n v="2.2400000000000002"/>
    <x v="1"/>
    <s v="DOMINIO"/>
    <x v="1"/>
    <s v="B - 77"/>
    <m/>
    <n v="3144"/>
    <n v="2829.6"/>
    <n v="3183.2999999999997"/>
  </r>
  <r>
    <x v="0"/>
    <x v="0"/>
    <x v="4"/>
    <x v="57"/>
    <x v="0"/>
    <x v="0"/>
    <n v="43.1"/>
    <n v="2.2400000000000002"/>
    <x v="1"/>
    <s v="DOMINIO"/>
    <x v="1"/>
    <m/>
    <m/>
    <n v="3144"/>
    <n v="2829.6"/>
    <n v="3183.2999999999997"/>
  </r>
  <r>
    <x v="0"/>
    <x v="0"/>
    <x v="4"/>
    <x v="58"/>
    <x v="0"/>
    <x v="0"/>
    <n v="43.49"/>
    <n v="2.2400000000000002"/>
    <x v="1"/>
    <s v="DOMINIO"/>
    <x v="1"/>
    <m/>
    <m/>
    <n v="3144"/>
    <n v="2829.6"/>
    <n v="3183.2999999999997"/>
  </r>
  <r>
    <x v="0"/>
    <x v="0"/>
    <x v="4"/>
    <x v="59"/>
    <x v="0"/>
    <x v="0"/>
    <n v="46.44"/>
    <n v="2.77"/>
    <x v="3"/>
    <s v="DOMINIO"/>
    <x v="1"/>
    <m/>
    <m/>
    <n v="3168"/>
    <n v="2851.2000000000003"/>
    <n v="3207.6000000000004"/>
  </r>
  <r>
    <x v="0"/>
    <x v="0"/>
    <x v="4"/>
    <x v="60"/>
    <x v="0"/>
    <x v="0"/>
    <n v="46.44"/>
    <n v="2.77"/>
    <x v="0"/>
    <s v="DOMINIO"/>
    <x v="1"/>
    <m/>
    <m/>
    <n v="3108"/>
    <n v="2797.2000000000003"/>
    <n v="3146.8500000000004"/>
  </r>
  <r>
    <x v="0"/>
    <x v="0"/>
    <x v="4"/>
    <x v="61"/>
    <x v="16"/>
    <x v="0"/>
    <n v="43.61"/>
    <n v="2.2400000000000002"/>
    <x v="1"/>
    <s v="DOMINIO"/>
    <x v="1"/>
    <m/>
    <m/>
    <n v="3150"/>
    <n v="2835"/>
    <n v="3189.375"/>
  </r>
  <r>
    <x v="0"/>
    <x v="0"/>
    <x v="4"/>
    <x v="62"/>
    <x v="16"/>
    <x v="0"/>
    <n v="43.1"/>
    <n v="2.2400000000000002"/>
    <x v="1"/>
    <s v="DOMINIO"/>
    <x v="1"/>
    <m/>
    <m/>
    <n v="3150"/>
    <n v="2835"/>
    <n v="3189.375"/>
  </r>
  <r>
    <x v="0"/>
    <x v="0"/>
    <x v="4"/>
    <x v="63"/>
    <x v="16"/>
    <x v="0"/>
    <n v="43.49"/>
    <n v="2.2400000000000002"/>
    <x v="1"/>
    <s v="DOMINIO"/>
    <x v="1"/>
    <m/>
    <m/>
    <n v="3150"/>
    <n v="2835"/>
    <n v="3189.375"/>
  </r>
  <r>
    <x v="0"/>
    <x v="0"/>
    <x v="4"/>
    <x v="64"/>
    <x v="16"/>
    <x v="0"/>
    <n v="46.44"/>
    <n v="2.77"/>
    <x v="3"/>
    <s v="DOMINIO"/>
    <x v="1"/>
    <m/>
    <m/>
    <n v="3175"/>
    <n v="2857.5"/>
    <n v="3214.6875"/>
  </r>
  <r>
    <x v="0"/>
    <x v="0"/>
    <x v="4"/>
    <x v="65"/>
    <x v="16"/>
    <x v="0"/>
    <n v="46.44"/>
    <n v="2.77"/>
    <x v="0"/>
    <s v="DOMINIO"/>
    <x v="1"/>
    <m/>
    <m/>
    <n v="3114"/>
    <n v="2802.6"/>
    <n v="3152.9250000000002"/>
  </r>
  <r>
    <x v="0"/>
    <x v="0"/>
    <x v="4"/>
    <x v="66"/>
    <x v="17"/>
    <x v="0"/>
    <n v="43.61"/>
    <n v="2.2400000000000002"/>
    <x v="1"/>
    <s v="DOMINIO"/>
    <x v="1"/>
    <s v="B - 79"/>
    <m/>
    <n v="3156"/>
    <n v="2840.4"/>
    <n v="3195.45"/>
  </r>
  <r>
    <x v="0"/>
    <x v="0"/>
    <x v="4"/>
    <x v="67"/>
    <x v="17"/>
    <x v="0"/>
    <n v="43.1"/>
    <n v="2.2400000000000002"/>
    <x v="1"/>
    <s v="DOMINIO"/>
    <x v="1"/>
    <m/>
    <m/>
    <n v="3156"/>
    <n v="2840.4"/>
    <n v="3195.45"/>
  </r>
  <r>
    <x v="0"/>
    <x v="0"/>
    <x v="4"/>
    <x v="68"/>
    <x v="17"/>
    <x v="0"/>
    <n v="43.49"/>
    <n v="2.2400000000000002"/>
    <x v="1"/>
    <s v="DOMINIO"/>
    <x v="1"/>
    <m/>
    <m/>
    <n v="3156"/>
    <n v="2840.4"/>
    <n v="3195.45"/>
  </r>
  <r>
    <x v="0"/>
    <x v="0"/>
    <x v="4"/>
    <x v="69"/>
    <x v="17"/>
    <x v="0"/>
    <n v="46.44"/>
    <n v="2.77"/>
    <x v="3"/>
    <s v="DOMINIO"/>
    <x v="1"/>
    <m/>
    <m/>
    <n v="3181"/>
    <n v="2862.9"/>
    <n v="3220.7624999999998"/>
  </r>
  <r>
    <x v="0"/>
    <x v="0"/>
    <x v="4"/>
    <x v="70"/>
    <x v="18"/>
    <x v="0"/>
    <n v="43.61"/>
    <n v="2.2400000000000002"/>
    <x v="1"/>
    <s v="DOMINIO"/>
    <x v="1"/>
    <m/>
    <m/>
    <n v="3162"/>
    <n v="2845.8"/>
    <n v="3201.5250000000001"/>
  </r>
  <r>
    <x v="0"/>
    <x v="0"/>
    <x v="4"/>
    <x v="71"/>
    <x v="18"/>
    <x v="0"/>
    <n v="43.1"/>
    <n v="2.2400000000000002"/>
    <x v="1"/>
    <s v="DOMINIO"/>
    <x v="1"/>
    <m/>
    <m/>
    <n v="3162"/>
    <n v="2845.8"/>
    <n v="3201.5250000000001"/>
  </r>
  <r>
    <x v="0"/>
    <x v="0"/>
    <x v="4"/>
    <x v="72"/>
    <x v="18"/>
    <x v="0"/>
    <n v="43.49"/>
    <n v="2.2400000000000002"/>
    <x v="1"/>
    <s v="DOMINIO"/>
    <x v="1"/>
    <m/>
    <m/>
    <n v="3162"/>
    <n v="2845.8"/>
    <n v="3201.5250000000001"/>
  </r>
  <r>
    <x v="0"/>
    <x v="0"/>
    <x v="4"/>
    <x v="73"/>
    <x v="18"/>
    <x v="0"/>
    <n v="46.44"/>
    <n v="2.77"/>
    <x v="3"/>
    <s v="DOMINIO"/>
    <x v="1"/>
    <m/>
    <m/>
    <n v="3187"/>
    <n v="2868.3"/>
    <n v="3226.8375000000001"/>
  </r>
  <r>
    <x v="0"/>
    <x v="0"/>
    <x v="4"/>
    <x v="74"/>
    <x v="2"/>
    <x v="0"/>
    <n v="43.61"/>
    <n v="2.2400000000000002"/>
    <x v="1"/>
    <s v="DOMINIO"/>
    <x v="1"/>
    <s v="B - 81"/>
    <m/>
    <n v="3168"/>
    <n v="2851.2000000000003"/>
    <n v="3207.6000000000004"/>
  </r>
  <r>
    <x v="0"/>
    <x v="0"/>
    <x v="4"/>
    <x v="75"/>
    <x v="2"/>
    <x v="0"/>
    <n v="43.1"/>
    <n v="2.2400000000000002"/>
    <x v="1"/>
    <s v="DOMINIO"/>
    <x v="1"/>
    <m/>
    <m/>
    <n v="3168"/>
    <n v="2851.2000000000003"/>
    <n v="3207.6000000000004"/>
  </r>
  <r>
    <x v="0"/>
    <x v="0"/>
    <x v="4"/>
    <x v="76"/>
    <x v="2"/>
    <x v="0"/>
    <n v="43.49"/>
    <n v="2.2400000000000002"/>
    <x v="1"/>
    <s v="DOMINIO"/>
    <x v="1"/>
    <m/>
    <m/>
    <n v="3168"/>
    <n v="2851.2000000000003"/>
    <n v="3207.6000000000004"/>
  </r>
  <r>
    <x v="0"/>
    <x v="0"/>
    <x v="4"/>
    <x v="77"/>
    <x v="19"/>
    <x v="0"/>
    <n v="43.61"/>
    <n v="2.2400000000000002"/>
    <x v="1"/>
    <s v="DOMINIO"/>
    <x v="1"/>
    <m/>
    <m/>
    <n v="3175"/>
    <n v="2857.5"/>
    <n v="3214.6875"/>
  </r>
  <r>
    <x v="0"/>
    <x v="0"/>
    <x v="4"/>
    <x v="78"/>
    <x v="19"/>
    <x v="0"/>
    <n v="43.77"/>
    <n v="2.2400000000000002"/>
    <x v="1"/>
    <s v="DOMINIO"/>
    <x v="1"/>
    <m/>
    <m/>
    <n v="3175"/>
    <n v="2857.5"/>
    <n v="3214.6875"/>
  </r>
  <r>
    <x v="0"/>
    <x v="0"/>
    <x v="5"/>
    <x v="79"/>
    <x v="3"/>
    <x v="0"/>
    <n v="46.55"/>
    <n v="2.2599999999999998"/>
    <x v="2"/>
    <s v="DOMINIO"/>
    <x v="1"/>
    <m/>
    <m/>
    <n v="3198"/>
    <n v="2782.2599999999998"/>
    <n v="3130.0424999999996"/>
  </r>
  <r>
    <x v="0"/>
    <x v="0"/>
    <x v="5"/>
    <x v="80"/>
    <x v="10"/>
    <x v="0"/>
    <n v="47.06"/>
    <n v="2.2599999999999998"/>
    <x v="2"/>
    <s v="DOMINIO"/>
    <x v="1"/>
    <m/>
    <m/>
    <n v="3246"/>
    <n v="2824.02"/>
    <n v="3177.0224999999996"/>
  </r>
  <r>
    <x v="0"/>
    <x v="0"/>
    <x v="5"/>
    <x v="81"/>
    <x v="6"/>
    <x v="0"/>
    <n v="46.55"/>
    <n v="2.2599999999999998"/>
    <x v="2"/>
    <s v="DOMINIO"/>
    <x v="1"/>
    <m/>
    <m/>
    <n v="3258"/>
    <n v="2834.46"/>
    <n v="3188.7674999999999"/>
  </r>
  <r>
    <x v="0"/>
    <x v="0"/>
    <x v="5"/>
    <x v="82"/>
    <x v="6"/>
    <x v="0"/>
    <n v="47.06"/>
    <n v="2.2599999999999998"/>
    <x v="2"/>
    <s v="DOMINIO"/>
    <x v="1"/>
    <s v="B - 70"/>
    <m/>
    <n v="3258"/>
    <n v="2834.46"/>
    <n v="3188.7674999999999"/>
  </r>
  <r>
    <x v="0"/>
    <x v="0"/>
    <x v="5"/>
    <x v="83"/>
    <x v="7"/>
    <x v="0"/>
    <n v="46.55"/>
    <n v="2.2599999999999998"/>
    <x v="2"/>
    <s v="DOMINIO"/>
    <x v="1"/>
    <m/>
    <m/>
    <n v="3270"/>
    <n v="2844.9"/>
    <n v="3200.5124999999998"/>
  </r>
  <r>
    <x v="0"/>
    <x v="0"/>
    <x v="5"/>
    <x v="84"/>
    <x v="7"/>
    <x v="0"/>
    <n v="47.06"/>
    <n v="2.2599999999999998"/>
    <x v="2"/>
    <s v="DOMINIO"/>
    <x v="1"/>
    <m/>
    <m/>
    <n v="3270"/>
    <n v="2844.9"/>
    <n v="3200.5124999999998"/>
  </r>
  <r>
    <x v="0"/>
    <x v="0"/>
    <x v="5"/>
    <x v="85"/>
    <x v="11"/>
    <x v="0"/>
    <n v="46.55"/>
    <n v="2.2599999999999998"/>
    <x v="2"/>
    <s v="DOMINIO"/>
    <x v="1"/>
    <m/>
    <m/>
    <n v="3282"/>
    <n v="2855.34"/>
    <n v="3212.2574999999997"/>
  </r>
  <r>
    <x v="0"/>
    <x v="0"/>
    <x v="5"/>
    <x v="86"/>
    <x v="11"/>
    <x v="0"/>
    <n v="47.06"/>
    <n v="2.2599999999999998"/>
    <x v="2"/>
    <s v="DOMINIO"/>
    <x v="1"/>
    <s v="B - 72"/>
    <m/>
    <n v="3282"/>
    <n v="2855.34"/>
    <n v="3212.2574999999997"/>
  </r>
  <r>
    <x v="0"/>
    <x v="0"/>
    <x v="5"/>
    <x v="87"/>
    <x v="12"/>
    <x v="0"/>
    <n v="46.55"/>
    <n v="2.2599999999999998"/>
    <x v="2"/>
    <s v="DOMINIO"/>
    <x v="1"/>
    <m/>
    <m/>
    <n v="3288"/>
    <n v="2860.56"/>
    <n v="3218.1299999999997"/>
  </r>
  <r>
    <x v="0"/>
    <x v="0"/>
    <x v="5"/>
    <x v="88"/>
    <x v="12"/>
    <x v="0"/>
    <n v="47.06"/>
    <n v="2.2599999999999998"/>
    <x v="2"/>
    <s v="DOMINIO"/>
    <x v="1"/>
    <m/>
    <m/>
    <n v="3288"/>
    <n v="2860.56"/>
    <n v="3218.1299999999997"/>
  </r>
  <r>
    <x v="0"/>
    <x v="0"/>
    <x v="5"/>
    <x v="89"/>
    <x v="13"/>
    <x v="0"/>
    <n v="46.55"/>
    <n v="2.2599999999999998"/>
    <x v="2"/>
    <s v="DOMINIO"/>
    <x v="1"/>
    <m/>
    <m/>
    <n v="3295"/>
    <n v="2866.65"/>
    <n v="3224.9812499999998"/>
  </r>
  <r>
    <x v="0"/>
    <x v="0"/>
    <x v="5"/>
    <x v="90"/>
    <x v="13"/>
    <x v="0"/>
    <n v="47.06"/>
    <n v="2.2599999999999998"/>
    <x v="2"/>
    <s v="DOMINIO"/>
    <x v="1"/>
    <s v="B - 74"/>
    <m/>
    <n v="3295"/>
    <n v="2866.65"/>
    <n v="3224.9812499999998"/>
  </r>
  <r>
    <x v="0"/>
    <x v="0"/>
    <x v="5"/>
    <x v="91"/>
    <x v="14"/>
    <x v="0"/>
    <n v="46.55"/>
    <n v="2.2599999999999998"/>
    <x v="2"/>
    <s v="DOMINIO"/>
    <x v="1"/>
    <m/>
    <m/>
    <n v="3301"/>
    <n v="2871.87"/>
    <n v="3230.8537499999998"/>
  </r>
  <r>
    <x v="0"/>
    <x v="0"/>
    <x v="5"/>
    <x v="92"/>
    <x v="14"/>
    <x v="0"/>
    <n v="47.06"/>
    <n v="2.2599999999999998"/>
    <x v="2"/>
    <s v="DOMINIO"/>
    <x v="1"/>
    <m/>
    <m/>
    <n v="3301"/>
    <n v="2871.87"/>
    <n v="3230.8537499999998"/>
  </r>
  <r>
    <x v="0"/>
    <x v="0"/>
    <x v="5"/>
    <x v="93"/>
    <x v="15"/>
    <x v="0"/>
    <n v="46.55"/>
    <n v="2.2599999999999998"/>
    <x v="2"/>
    <s v="DOMINIO"/>
    <x v="1"/>
    <m/>
    <m/>
    <n v="3307"/>
    <n v="2877.09"/>
    <n v="3236.7262500000002"/>
  </r>
  <r>
    <x v="0"/>
    <x v="0"/>
    <x v="5"/>
    <x v="94"/>
    <x v="15"/>
    <x v="0"/>
    <n v="47.06"/>
    <n v="2.2599999999999998"/>
    <x v="2"/>
    <s v="DOMINIO"/>
    <x v="1"/>
    <s v="B - 76"/>
    <m/>
    <n v="3307"/>
    <n v="2877.09"/>
    <n v="3236.7262500000002"/>
  </r>
  <r>
    <x v="0"/>
    <x v="0"/>
    <x v="5"/>
    <x v="95"/>
    <x v="0"/>
    <x v="0"/>
    <n v="46.55"/>
    <n v="2.2599999999999998"/>
    <x v="2"/>
    <s v="DOMINIO"/>
    <x v="1"/>
    <m/>
    <m/>
    <n v="3313"/>
    <n v="2882.31"/>
    <n v="3242.5987499999997"/>
  </r>
  <r>
    <x v="0"/>
    <x v="0"/>
    <x v="5"/>
    <x v="96"/>
    <x v="0"/>
    <x v="0"/>
    <n v="47.06"/>
    <n v="2.2599999999999998"/>
    <x v="2"/>
    <s v="DOMINIO"/>
    <x v="1"/>
    <m/>
    <m/>
    <n v="3313"/>
    <n v="2882.31"/>
    <n v="3242.5987499999997"/>
  </r>
  <r>
    <x v="0"/>
    <x v="0"/>
    <x v="5"/>
    <x v="97"/>
    <x v="16"/>
    <x v="0"/>
    <n v="46.55"/>
    <n v="2.2599999999999998"/>
    <x v="2"/>
    <s v="DOMINIO"/>
    <x v="1"/>
    <m/>
    <m/>
    <n v="3319"/>
    <n v="2887.53"/>
    <n v="3248.4712500000001"/>
  </r>
  <r>
    <x v="0"/>
    <x v="0"/>
    <x v="5"/>
    <x v="98"/>
    <x v="16"/>
    <x v="0"/>
    <n v="47.06"/>
    <n v="2.2599999999999998"/>
    <x v="2"/>
    <s v="DOMINIO"/>
    <x v="1"/>
    <s v="B - 78"/>
    <m/>
    <n v="3319"/>
    <n v="2887.53"/>
    <n v="3248.4712500000001"/>
  </r>
  <r>
    <x v="0"/>
    <x v="0"/>
    <x v="5"/>
    <x v="99"/>
    <x v="17"/>
    <x v="0"/>
    <n v="46.55"/>
    <n v="2.2599999999999998"/>
    <x v="2"/>
    <s v="DOMINIO"/>
    <x v="1"/>
    <m/>
    <m/>
    <n v="3325"/>
    <n v="2892.75"/>
    <n v="3254.3437499999995"/>
  </r>
  <r>
    <x v="0"/>
    <x v="0"/>
    <x v="5"/>
    <x v="100"/>
    <x v="17"/>
    <x v="0"/>
    <n v="47.06"/>
    <n v="2.2599999999999998"/>
    <x v="2"/>
    <s v="DOMINIO"/>
    <x v="1"/>
    <m/>
    <m/>
    <n v="3325"/>
    <n v="2892.75"/>
    <n v="3254.3437499999995"/>
  </r>
  <r>
    <x v="0"/>
    <x v="0"/>
    <x v="5"/>
    <x v="101"/>
    <x v="18"/>
    <x v="0"/>
    <n v="46.46"/>
    <n v="2.2599999999999998"/>
    <x v="2"/>
    <s v="DOMINIO"/>
    <x v="1"/>
    <m/>
    <m/>
    <n v="3331"/>
    <n v="2897.97"/>
    <n v="3260.2162499999995"/>
  </r>
  <r>
    <x v="0"/>
    <x v="0"/>
    <x v="5"/>
    <x v="102"/>
    <x v="18"/>
    <x v="0"/>
    <n v="47.06"/>
    <n v="2.2599999999999998"/>
    <x v="2"/>
    <s v="DOMINIO"/>
    <x v="1"/>
    <s v="B - 80"/>
    <m/>
    <n v="3331"/>
    <n v="2897.97"/>
    <n v="3260.2162499999995"/>
  </r>
  <r>
    <x v="0"/>
    <x v="0"/>
    <x v="5"/>
    <x v="103"/>
    <x v="2"/>
    <x v="0"/>
    <n v="46.55"/>
    <n v="2.2599999999999998"/>
    <x v="2"/>
    <s v="DOMINIO"/>
    <x v="1"/>
    <m/>
    <m/>
    <n v="3337"/>
    <n v="2903.19"/>
    <n v="3266.0887499999999"/>
  </r>
  <r>
    <x v="0"/>
    <x v="0"/>
    <x v="5"/>
    <x v="104"/>
    <x v="2"/>
    <x v="0"/>
    <n v="47.06"/>
    <n v="2.2599999999999998"/>
    <x v="2"/>
    <s v="DOMINIO"/>
    <x v="1"/>
    <m/>
    <m/>
    <n v="3337"/>
    <n v="2903.19"/>
    <n v="3266.0887499999999"/>
  </r>
  <r>
    <x v="0"/>
    <x v="0"/>
    <x v="5"/>
    <x v="105"/>
    <x v="19"/>
    <x v="0"/>
    <n v="46.55"/>
    <n v="2.2599999999999998"/>
    <x v="2"/>
    <s v="DOMINIO"/>
    <x v="1"/>
    <m/>
    <m/>
    <n v="3343"/>
    <n v="2908.41"/>
    <n v="3271.9612499999998"/>
  </r>
  <r>
    <x v="0"/>
    <x v="0"/>
    <x v="5"/>
    <x v="106"/>
    <x v="19"/>
    <x v="0"/>
    <n v="47.06"/>
    <n v="2.2599999999999998"/>
    <x v="2"/>
    <s v="DOMINIO"/>
    <x v="1"/>
    <s v="B - 82 A"/>
    <m/>
    <n v="3343"/>
    <n v="2908.41"/>
    <n v="3271.9612499999998"/>
  </r>
  <r>
    <x v="0"/>
    <x v="1"/>
    <x v="6"/>
    <x v="107"/>
    <x v="20"/>
    <x v="1"/>
    <n v="12.67"/>
    <n v="0"/>
    <x v="4"/>
    <s v="DOMINIO"/>
    <x v="1"/>
    <s v="E - 5"/>
    <m/>
    <n v="170"/>
    <n v="170"/>
    <n v="191.25"/>
  </r>
  <r>
    <x v="0"/>
    <x v="1"/>
    <x v="6"/>
    <x v="108"/>
    <x v="20"/>
    <x v="1"/>
    <n v="13.36"/>
    <n v="0"/>
    <x v="4"/>
    <s v="DOMINIO"/>
    <x v="1"/>
    <s v="E - 8"/>
    <m/>
    <n v="180"/>
    <n v="180"/>
    <n v="202.5"/>
  </r>
  <r>
    <x v="0"/>
    <x v="1"/>
    <x v="6"/>
    <x v="109"/>
    <x v="20"/>
    <x v="1"/>
    <n v="5.84"/>
    <n v="0"/>
    <x v="4"/>
    <s v="DOMINIO"/>
    <x v="1"/>
    <s v="E - 9"/>
    <m/>
    <n v="80"/>
    <n v="80"/>
    <n v="90"/>
  </r>
  <r>
    <x v="0"/>
    <x v="1"/>
    <x v="6"/>
    <x v="110"/>
    <x v="20"/>
    <x v="1"/>
    <n v="5.68"/>
    <n v="0"/>
    <x v="4"/>
    <s v="DOMINIO"/>
    <x v="1"/>
    <m/>
    <m/>
    <n v="80"/>
    <n v="80"/>
    <n v="90"/>
  </r>
  <r>
    <x v="0"/>
    <x v="1"/>
    <x v="6"/>
    <x v="111"/>
    <x v="20"/>
    <x v="1"/>
    <n v="7.48"/>
    <n v="0"/>
    <x v="4"/>
    <s v="DOMINIO"/>
    <x v="1"/>
    <m/>
    <m/>
    <n v="100"/>
    <n v="100"/>
    <n v="112.5"/>
  </r>
  <r>
    <x v="0"/>
    <x v="1"/>
    <x v="6"/>
    <x v="112"/>
    <x v="20"/>
    <x v="1"/>
    <n v="3.98"/>
    <n v="0"/>
    <x v="4"/>
    <s v="DOMINIO"/>
    <x v="1"/>
    <m/>
    <m/>
    <n v="70"/>
    <n v="70"/>
    <n v="78.75"/>
  </r>
  <r>
    <x v="0"/>
    <x v="1"/>
    <x v="6"/>
    <x v="113"/>
    <x v="20"/>
    <x v="1"/>
    <n v="3.98"/>
    <n v="0"/>
    <x v="4"/>
    <s v="DOMINIO"/>
    <x v="1"/>
    <m/>
    <m/>
    <n v="70"/>
    <n v="70"/>
    <n v="78.75"/>
  </r>
  <r>
    <x v="0"/>
    <x v="1"/>
    <x v="6"/>
    <x v="114"/>
    <x v="20"/>
    <x v="1"/>
    <n v="10.84"/>
    <n v="0"/>
    <x v="4"/>
    <s v="DOMINIO"/>
    <x v="1"/>
    <s v="E - 14"/>
    <m/>
    <n v="187"/>
    <n v="187"/>
    <n v="210.375"/>
  </r>
  <r>
    <x v="0"/>
    <x v="1"/>
    <x v="6"/>
    <x v="115"/>
    <x v="20"/>
    <x v="1"/>
    <n v="5.82"/>
    <n v="0"/>
    <x v="4"/>
    <s v="DOMINIO"/>
    <x v="1"/>
    <m/>
    <m/>
    <n v="80"/>
    <n v="80"/>
    <n v="90"/>
  </r>
  <r>
    <x v="0"/>
    <x v="1"/>
    <x v="6"/>
    <x v="116"/>
    <x v="20"/>
    <x v="1"/>
    <n v="8.7100000000000009"/>
    <n v="0"/>
    <x v="4"/>
    <s v="DOMINIO"/>
    <x v="1"/>
    <s v="E - 15"/>
    <m/>
    <n v="110"/>
    <n v="110"/>
    <n v="123.75"/>
  </r>
  <r>
    <x v="0"/>
    <x v="1"/>
    <x v="6"/>
    <x v="117"/>
    <x v="20"/>
    <x v="1"/>
    <n v="8.64"/>
    <n v="0"/>
    <x v="4"/>
    <s v="DOMINIO"/>
    <x v="1"/>
    <s v="E - 19"/>
    <m/>
    <n v="120"/>
    <n v="120"/>
    <n v="135"/>
  </r>
  <r>
    <x v="0"/>
    <x v="1"/>
    <x v="6"/>
    <x v="118"/>
    <x v="21"/>
    <x v="1"/>
    <n v="12.67"/>
    <n v="0"/>
    <x v="4"/>
    <s v="DOMINIO"/>
    <x v="1"/>
    <s v="E - 51"/>
    <m/>
    <n v="170"/>
    <n v="170"/>
    <n v="191.25"/>
  </r>
  <r>
    <x v="0"/>
    <x v="1"/>
    <x v="6"/>
    <x v="119"/>
    <x v="21"/>
    <x v="1"/>
    <n v="13.36"/>
    <n v="0"/>
    <x v="4"/>
    <s v="DOMINIO"/>
    <x v="1"/>
    <s v="E - 54"/>
    <m/>
    <n v="180"/>
    <n v="180"/>
    <n v="202.5"/>
  </r>
  <r>
    <x v="0"/>
    <x v="1"/>
    <x v="6"/>
    <x v="120"/>
    <x v="21"/>
    <x v="1"/>
    <n v="5.84"/>
    <n v="0"/>
    <x v="4"/>
    <s v="DOMINIO"/>
    <x v="1"/>
    <s v="E - 55"/>
    <m/>
    <n v="80"/>
    <n v="80"/>
    <n v="90"/>
  </r>
  <r>
    <x v="0"/>
    <x v="1"/>
    <x v="6"/>
    <x v="121"/>
    <x v="21"/>
    <x v="1"/>
    <n v="5.68"/>
    <n v="0"/>
    <x v="4"/>
    <s v="DOMINIO"/>
    <x v="1"/>
    <m/>
    <m/>
    <n v="80"/>
    <n v="80"/>
    <n v="90"/>
  </r>
  <r>
    <x v="0"/>
    <x v="1"/>
    <x v="6"/>
    <x v="122"/>
    <x v="21"/>
    <x v="1"/>
    <n v="8.52"/>
    <n v="0"/>
    <x v="4"/>
    <s v="DOMINIO"/>
    <x v="1"/>
    <m/>
    <m/>
    <n v="70"/>
    <n v="70"/>
    <n v="78.75"/>
  </r>
  <r>
    <x v="0"/>
    <x v="1"/>
    <x v="6"/>
    <x v="123"/>
    <x v="21"/>
    <x v="1"/>
    <n v="2.8"/>
    <n v="0"/>
    <x v="4"/>
    <s v="DOMINIO"/>
    <x v="1"/>
    <s v="E - 59"/>
    <m/>
    <n v="110"/>
    <n v="110"/>
    <n v="123.75"/>
  </r>
  <r>
    <x v="0"/>
    <x v="1"/>
    <x v="6"/>
    <x v="124"/>
    <x v="21"/>
    <x v="1"/>
    <n v="2.68"/>
    <n v="0"/>
    <x v="4"/>
    <s v="DOMINIO"/>
    <x v="1"/>
    <m/>
    <m/>
    <n v="130"/>
    <n v="130"/>
    <n v="146.25"/>
  </r>
  <r>
    <x v="0"/>
    <x v="1"/>
    <x v="6"/>
    <x v="125"/>
    <x v="21"/>
    <x v="1"/>
    <n v="3.98"/>
    <n v="0"/>
    <x v="4"/>
    <s v="DOMINIO"/>
    <x v="1"/>
    <m/>
    <m/>
    <n v="50"/>
    <n v="50"/>
    <n v="56.25"/>
  </r>
  <r>
    <x v="0"/>
    <x v="1"/>
    <x v="6"/>
    <x v="126"/>
    <x v="21"/>
    <x v="1"/>
    <n v="10.84"/>
    <n v="0"/>
    <x v="4"/>
    <s v="DOMINIO"/>
    <x v="1"/>
    <s v="E - 61"/>
    <m/>
    <n v="70"/>
    <n v="70"/>
    <n v="78.75"/>
  </r>
  <r>
    <x v="0"/>
    <x v="1"/>
    <x v="6"/>
    <x v="127"/>
    <x v="21"/>
    <x v="1"/>
    <n v="5.82"/>
    <n v="0"/>
    <x v="4"/>
    <s v="DOMINIO"/>
    <x v="1"/>
    <m/>
    <m/>
    <n v="70"/>
    <n v="70"/>
    <n v="78.75"/>
  </r>
  <r>
    <x v="0"/>
    <x v="1"/>
    <x v="6"/>
    <x v="128"/>
    <x v="21"/>
    <x v="1"/>
    <n v="8.7100000000000009"/>
    <n v="0"/>
    <x v="4"/>
    <s v="DOMINIO"/>
    <x v="1"/>
    <s v="E - 62"/>
    <m/>
    <n v="140"/>
    <n v="140"/>
    <n v="157.5"/>
  </r>
  <r>
    <x v="0"/>
    <x v="1"/>
    <x v="6"/>
    <x v="129"/>
    <x v="21"/>
    <x v="1"/>
    <n v="7.18"/>
    <n v="0"/>
    <x v="4"/>
    <s v="DOMINIO"/>
    <x v="1"/>
    <m/>
    <m/>
    <n v="110"/>
    <n v="110"/>
    <n v="123.75"/>
  </r>
  <r>
    <x v="0"/>
    <x v="1"/>
    <x v="6"/>
    <x v="130"/>
    <x v="21"/>
    <x v="1"/>
    <n v="9.68"/>
    <n v="0"/>
    <x v="4"/>
    <s v="DOMINIO"/>
    <x v="1"/>
    <m/>
    <m/>
    <n v="120"/>
    <n v="120"/>
    <n v="135"/>
  </r>
  <r>
    <x v="0"/>
    <x v="1"/>
    <x v="6"/>
    <x v="131"/>
    <x v="21"/>
    <x v="1"/>
    <n v="2.44"/>
    <n v="0"/>
    <x v="4"/>
    <s v="DOMINIO"/>
    <x v="1"/>
    <m/>
    <m/>
    <n v="90"/>
    <n v="90"/>
    <n v="101.25"/>
  </r>
  <r>
    <x v="0"/>
    <x v="1"/>
    <x v="6"/>
    <x v="132"/>
    <x v="21"/>
    <x v="1"/>
    <n v="1.65"/>
    <n v="0"/>
    <x v="4"/>
    <s v="DOMINIO"/>
    <x v="1"/>
    <m/>
    <m/>
    <n v="130"/>
    <n v="130"/>
    <n v="146.25"/>
  </r>
  <r>
    <x v="0"/>
    <x v="1"/>
    <x v="6"/>
    <x v="133"/>
    <x v="22"/>
    <x v="1"/>
    <n v="12.67"/>
    <n v="0"/>
    <x v="4"/>
    <s v="DOMINIO"/>
    <x v="1"/>
    <s v="E - 102"/>
    <m/>
    <n v="60"/>
    <n v="60"/>
    <n v="67.5"/>
  </r>
  <r>
    <x v="0"/>
    <x v="1"/>
    <x v="6"/>
    <x v="134"/>
    <x v="22"/>
    <x v="1"/>
    <n v="13.36"/>
    <n v="0"/>
    <x v="4"/>
    <s v="DOMINIO"/>
    <x v="1"/>
    <s v="E - 105"/>
    <m/>
    <n v="30"/>
    <n v="30"/>
    <n v="33.75"/>
  </r>
  <r>
    <x v="0"/>
    <x v="1"/>
    <x v="6"/>
    <x v="135"/>
    <x v="22"/>
    <x v="1"/>
    <n v="5.84"/>
    <n v="0"/>
    <x v="4"/>
    <s v="DOMINIO"/>
    <x v="1"/>
    <s v="E - 106"/>
    <m/>
    <n v="170"/>
    <n v="170"/>
    <n v="191.25"/>
  </r>
  <r>
    <x v="0"/>
    <x v="1"/>
    <x v="6"/>
    <x v="136"/>
    <x v="22"/>
    <x v="1"/>
    <n v="5.68"/>
    <n v="0"/>
    <x v="4"/>
    <s v="DOMINIO"/>
    <x v="1"/>
    <m/>
    <m/>
    <n v="180"/>
    <n v="180"/>
    <n v="202.5"/>
  </r>
  <r>
    <x v="0"/>
    <x v="1"/>
    <x v="6"/>
    <x v="137"/>
    <x v="22"/>
    <x v="1"/>
    <n v="3.43"/>
    <n v="0"/>
    <x v="4"/>
    <s v="DOMINIO"/>
    <x v="1"/>
    <m/>
    <m/>
    <n v="80"/>
    <n v="80"/>
    <n v="90"/>
  </r>
  <r>
    <x v="0"/>
    <x v="1"/>
    <x v="6"/>
    <x v="138"/>
    <x v="22"/>
    <x v="1"/>
    <n v="9.08"/>
    <n v="0"/>
    <x v="4"/>
    <s v="DOMINIO"/>
    <x v="1"/>
    <m/>
    <m/>
    <n v="80"/>
    <n v="80"/>
    <n v="90"/>
  </r>
  <r>
    <x v="0"/>
    <x v="1"/>
    <x v="6"/>
    <x v="139"/>
    <x v="22"/>
    <x v="1"/>
    <n v="4.5999999999999996"/>
    <n v="0"/>
    <x v="4"/>
    <s v="DOMINIO"/>
    <x v="1"/>
    <m/>
    <m/>
    <n v="140"/>
    <n v="140"/>
    <n v="157.5"/>
  </r>
  <r>
    <x v="0"/>
    <x v="1"/>
    <x v="6"/>
    <x v="140"/>
    <x v="22"/>
    <x v="1"/>
    <n v="9.4499999999999993"/>
    <n v="0"/>
    <x v="4"/>
    <s v="DOMINIO"/>
    <x v="1"/>
    <m/>
    <m/>
    <n v="130"/>
    <n v="130"/>
    <n v="146.25"/>
  </r>
  <r>
    <x v="0"/>
    <x v="1"/>
    <x v="6"/>
    <x v="141"/>
    <x v="22"/>
    <x v="1"/>
    <n v="9.5399999999999991"/>
    <n v="0"/>
    <x v="4"/>
    <s v="DOMINIO"/>
    <x v="1"/>
    <s v="E - 109"/>
    <m/>
    <n v="50"/>
    <n v="50"/>
    <n v="56.25"/>
  </r>
  <r>
    <x v="0"/>
    <x v="1"/>
    <x v="6"/>
    <x v="142"/>
    <x v="22"/>
    <x v="1"/>
    <n v="2.8"/>
    <n v="0"/>
    <x v="4"/>
    <s v="DOMINIO"/>
    <x v="1"/>
    <s v="E - 110"/>
    <m/>
    <n v="40"/>
    <n v="40"/>
    <n v="45"/>
  </r>
  <r>
    <x v="0"/>
    <x v="1"/>
    <x v="6"/>
    <x v="143"/>
    <x v="22"/>
    <x v="1"/>
    <n v="2.68"/>
    <n v="0"/>
    <x v="4"/>
    <s v="DOMINIO"/>
    <x v="1"/>
    <m/>
    <m/>
    <n v="70"/>
    <n v="70"/>
    <n v="78.75"/>
  </r>
  <r>
    <x v="0"/>
    <x v="1"/>
    <x v="6"/>
    <x v="144"/>
    <x v="22"/>
    <x v="1"/>
    <n v="3.98"/>
    <n v="0"/>
    <x v="4"/>
    <s v="DOMINIO"/>
    <x v="1"/>
    <m/>
    <m/>
    <n v="70"/>
    <n v="70"/>
    <n v="78.75"/>
  </r>
  <r>
    <x v="0"/>
    <x v="1"/>
    <x v="6"/>
    <x v="145"/>
    <x v="22"/>
    <x v="1"/>
    <n v="4.17"/>
    <n v="0"/>
    <x v="4"/>
    <s v="DOMINIO"/>
    <x v="1"/>
    <s v="E - 111"/>
    <m/>
    <n v="140"/>
    <n v="140"/>
    <n v="157.5"/>
  </r>
  <r>
    <x v="0"/>
    <x v="1"/>
    <x v="6"/>
    <x v="146"/>
    <x v="22"/>
    <x v="1"/>
    <n v="10.84"/>
    <n v="0"/>
    <x v="4"/>
    <s v="DOMINIO"/>
    <x v="1"/>
    <s v="E - 112"/>
    <m/>
    <n v="80"/>
    <n v="80"/>
    <n v="90"/>
  </r>
  <r>
    <x v="0"/>
    <x v="1"/>
    <x v="6"/>
    <x v="147"/>
    <x v="22"/>
    <x v="1"/>
    <n v="5.98"/>
    <n v="0"/>
    <x v="4"/>
    <s v="DOMINIO"/>
    <x v="1"/>
    <m/>
    <m/>
    <n v="110"/>
    <n v="110"/>
    <n v="123.75"/>
  </r>
  <r>
    <x v="0"/>
    <x v="1"/>
    <x v="6"/>
    <x v="148"/>
    <x v="22"/>
    <x v="1"/>
    <n v="8.7100000000000009"/>
    <n v="0"/>
    <x v="4"/>
    <s v="DOMINIO"/>
    <x v="1"/>
    <s v="E - 113"/>
    <m/>
    <n v="120"/>
    <n v="120"/>
    <n v="135"/>
  </r>
  <r>
    <x v="0"/>
    <x v="1"/>
    <x v="6"/>
    <x v="149"/>
    <x v="22"/>
    <x v="1"/>
    <n v="8.64"/>
    <n v="0"/>
    <x v="4"/>
    <s v="DOMINIO"/>
    <x v="1"/>
    <s v="E - 117"/>
    <m/>
    <n v="90"/>
    <n v="90"/>
    <n v="101.25"/>
  </r>
  <r>
    <x v="0"/>
    <x v="1"/>
    <x v="6"/>
    <x v="150"/>
    <x v="8"/>
    <x v="1"/>
    <n v="2.12"/>
    <n v="0"/>
    <x v="4"/>
    <s v="DOMINIO"/>
    <x v="1"/>
    <m/>
    <m/>
    <n v="140"/>
    <n v="140"/>
    <n v="157.5"/>
  </r>
  <r>
    <x v="0"/>
    <x v="1"/>
    <x v="6"/>
    <x v="151"/>
    <x v="8"/>
    <x v="1"/>
    <n v="10.39"/>
    <n v="0"/>
    <x v="4"/>
    <s v="DOMINIO"/>
    <x v="1"/>
    <s v="D - 103 A"/>
    <m/>
    <n v="130"/>
    <n v="130"/>
    <n v="146.25"/>
  </r>
  <r>
    <x v="0"/>
    <x v="1"/>
    <x v="6"/>
    <x v="152"/>
    <x v="3"/>
    <x v="1"/>
    <n v="9.67"/>
    <n v="0"/>
    <x v="4"/>
    <s v="DOMINIO"/>
    <x v="1"/>
    <s v="B - 66"/>
    <m/>
    <n v="130"/>
    <n v="130"/>
    <n v="146.25"/>
  </r>
  <r>
    <x v="0"/>
    <x v="1"/>
    <x v="6"/>
    <x v="153"/>
    <x v="10"/>
    <x v="1"/>
    <n v="7.51"/>
    <n v="0"/>
    <x v="4"/>
    <s v="DOMINIO"/>
    <x v="1"/>
    <s v="D - 705 A"/>
    <m/>
    <n v="100"/>
    <n v="100"/>
    <n v="112.5"/>
  </r>
  <r>
    <x v="0"/>
    <x v="1"/>
    <x v="6"/>
    <x v="154"/>
    <x v="6"/>
    <x v="1"/>
    <n v="7.51"/>
    <n v="0"/>
    <x v="4"/>
    <s v="DOMINIO"/>
    <x v="1"/>
    <s v="D - 802 A"/>
    <m/>
    <n v="100"/>
    <n v="100"/>
    <n v="112.5"/>
  </r>
  <r>
    <x v="0"/>
    <x v="1"/>
    <x v="6"/>
    <x v="155"/>
    <x v="7"/>
    <x v="1"/>
    <n v="7.51"/>
    <n v="0"/>
    <x v="4"/>
    <s v="DOMINIO"/>
    <x v="1"/>
    <s v="D - 905 A"/>
    <m/>
    <n v="100"/>
    <n v="100"/>
    <n v="112.5"/>
  </r>
  <r>
    <x v="0"/>
    <x v="1"/>
    <x v="6"/>
    <x v="156"/>
    <x v="11"/>
    <x v="1"/>
    <n v="7.51"/>
    <n v="0"/>
    <x v="4"/>
    <s v="DOMINIO"/>
    <x v="1"/>
    <s v="D - 1002 A"/>
    <m/>
    <n v="100"/>
    <n v="100"/>
    <n v="112.5"/>
  </r>
  <r>
    <x v="0"/>
    <x v="1"/>
    <x v="6"/>
    <x v="157"/>
    <x v="13"/>
    <x v="1"/>
    <n v="7.51"/>
    <n v="0"/>
    <x v="4"/>
    <s v="DOMINIO"/>
    <x v="1"/>
    <s v="D - 1202 A"/>
    <m/>
    <n v="100"/>
    <n v="100"/>
    <n v="112.5"/>
  </r>
  <r>
    <x v="0"/>
    <x v="1"/>
    <x v="6"/>
    <x v="158"/>
    <x v="14"/>
    <x v="1"/>
    <n v="7.51"/>
    <n v="0"/>
    <x v="4"/>
    <s v="DOMINIO"/>
    <x v="1"/>
    <s v="D - 1305 A"/>
    <m/>
    <n v="100"/>
    <n v="100"/>
    <n v="112.5"/>
  </r>
  <r>
    <x v="0"/>
    <x v="1"/>
    <x v="6"/>
    <x v="159"/>
    <x v="15"/>
    <x v="1"/>
    <n v="7.51"/>
    <n v="0"/>
    <x v="4"/>
    <s v="DOMINIO"/>
    <x v="1"/>
    <s v="D - 1402 A"/>
    <m/>
    <n v="100"/>
    <n v="100"/>
    <n v="112.5"/>
  </r>
  <r>
    <x v="0"/>
    <x v="1"/>
    <x v="6"/>
    <x v="160"/>
    <x v="0"/>
    <x v="1"/>
    <n v="7.51"/>
    <n v="0"/>
    <x v="4"/>
    <s v="DOMINIO"/>
    <x v="1"/>
    <s v="D - 1505 A"/>
    <m/>
    <n v="100"/>
    <n v="100"/>
    <n v="112.5"/>
  </r>
  <r>
    <x v="0"/>
    <x v="1"/>
    <x v="6"/>
    <x v="161"/>
    <x v="16"/>
    <x v="1"/>
    <n v="7.51"/>
    <n v="0"/>
    <x v="4"/>
    <s v="DOMINIO"/>
    <x v="1"/>
    <s v="D - 1602 A"/>
    <m/>
    <n v="100"/>
    <n v="100"/>
    <n v="112.5"/>
  </r>
  <r>
    <x v="0"/>
    <x v="1"/>
    <x v="6"/>
    <x v="162"/>
    <x v="17"/>
    <x v="1"/>
    <n v="7.51"/>
    <n v="0"/>
    <x v="4"/>
    <s v="DOMINIO"/>
    <x v="1"/>
    <s v="D - 1705 A"/>
    <m/>
    <n v="100"/>
    <n v="100"/>
    <n v="112.5"/>
  </r>
  <r>
    <x v="0"/>
    <x v="1"/>
    <x v="6"/>
    <x v="163"/>
    <x v="18"/>
    <x v="1"/>
    <n v="7.51"/>
    <n v="0"/>
    <x v="4"/>
    <s v="DOMINIO"/>
    <x v="1"/>
    <s v="D - 1802 A"/>
    <m/>
    <n v="100"/>
    <n v="100"/>
    <n v="112.5"/>
  </r>
  <r>
    <x v="0"/>
    <x v="1"/>
    <x v="6"/>
    <x v="164"/>
    <x v="2"/>
    <x v="1"/>
    <n v="7.51"/>
    <n v="0"/>
    <x v="4"/>
    <s v="DOMINIO"/>
    <x v="1"/>
    <s v="D - 1905 A"/>
    <m/>
    <n v="100"/>
    <n v="100"/>
    <n v="112.5"/>
  </r>
  <r>
    <x v="0"/>
    <x v="1"/>
    <x v="6"/>
    <x v="165"/>
    <x v="19"/>
    <x v="0"/>
    <n v="7.51"/>
    <n v="0"/>
    <x v="4"/>
    <s v="DOMINIO"/>
    <x v="1"/>
    <s v="D - 2002 A"/>
    <m/>
    <n v="100"/>
    <n v="100"/>
    <n v="112.5"/>
  </r>
  <r>
    <x v="0"/>
    <x v="2"/>
    <x v="7"/>
    <x v="107"/>
    <x v="20"/>
    <x v="1"/>
    <n v="12.5"/>
    <n v="0"/>
    <x v="4"/>
    <s v="DOMINIO"/>
    <x v="1"/>
    <m/>
    <m/>
    <n v="350"/>
    <n v="350"/>
    <n v="393.75"/>
  </r>
  <r>
    <x v="0"/>
    <x v="2"/>
    <x v="7"/>
    <x v="108"/>
    <x v="20"/>
    <x v="1"/>
    <n v="12.5"/>
    <n v="0"/>
    <x v="4"/>
    <s v="DOMINIO"/>
    <x v="1"/>
    <m/>
    <m/>
    <n v="350"/>
    <n v="350"/>
    <n v="393.75"/>
  </r>
  <r>
    <x v="0"/>
    <x v="2"/>
    <x v="7"/>
    <x v="111"/>
    <x v="20"/>
    <x v="1"/>
    <n v="12.5"/>
    <n v="0"/>
    <x v="4"/>
    <s v="DOMINIO"/>
    <x v="1"/>
    <s v="B - 1"/>
    <m/>
    <n v="350"/>
    <n v="350"/>
    <n v="393.75"/>
  </r>
  <r>
    <x v="0"/>
    <x v="2"/>
    <x v="7"/>
    <x v="112"/>
    <x v="20"/>
    <x v="1"/>
    <n v="12.5"/>
    <n v="0"/>
    <x v="4"/>
    <s v="DOMINIO"/>
    <x v="1"/>
    <m/>
    <m/>
    <n v="350"/>
    <n v="350"/>
    <n v="393.75"/>
  </r>
  <r>
    <x v="0"/>
    <x v="2"/>
    <x v="7"/>
    <x v="113"/>
    <x v="20"/>
    <x v="1"/>
    <n v="12.5"/>
    <n v="0"/>
    <x v="4"/>
    <s v="DOMINIO"/>
    <x v="1"/>
    <s v="B - 2"/>
    <m/>
    <n v="350"/>
    <n v="350"/>
    <n v="393.75"/>
  </r>
  <r>
    <x v="0"/>
    <x v="2"/>
    <x v="7"/>
    <x v="166"/>
    <x v="20"/>
    <x v="1"/>
    <n v="12.5"/>
    <n v="0"/>
    <x v="4"/>
    <s v="DOMINIO"/>
    <x v="1"/>
    <s v="B - 3"/>
    <m/>
    <n v="350"/>
    <n v="350"/>
    <n v="393.75"/>
  </r>
  <r>
    <x v="0"/>
    <x v="2"/>
    <x v="7"/>
    <x v="115"/>
    <x v="20"/>
    <x v="1"/>
    <n v="12.5"/>
    <n v="0"/>
    <x v="4"/>
    <s v="DOMINIO"/>
    <x v="1"/>
    <m/>
    <m/>
    <n v="350"/>
    <n v="350"/>
    <n v="393.75"/>
  </r>
  <r>
    <x v="0"/>
    <x v="2"/>
    <x v="7"/>
    <x v="118"/>
    <x v="20"/>
    <x v="1"/>
    <n v="12.5"/>
    <n v="0"/>
    <x v="4"/>
    <s v="DOMINIO"/>
    <x v="1"/>
    <s v="B - 10"/>
    <m/>
    <n v="450"/>
    <n v="450"/>
    <n v="506.25"/>
  </r>
  <r>
    <x v="0"/>
    <x v="2"/>
    <x v="7"/>
    <x v="119"/>
    <x v="20"/>
    <x v="1"/>
    <n v="12.5"/>
    <n v="0"/>
    <x v="4"/>
    <s v="DOMINIO"/>
    <x v="1"/>
    <s v="B - 12"/>
    <m/>
    <n v="350"/>
    <n v="350"/>
    <n v="393.75"/>
  </r>
  <r>
    <x v="0"/>
    <x v="2"/>
    <x v="7"/>
    <x v="121"/>
    <x v="20"/>
    <x v="1"/>
    <n v="12.5"/>
    <n v="0"/>
    <x v="4"/>
    <s v="DOMINIO"/>
    <x v="1"/>
    <m/>
    <m/>
    <n v="350"/>
    <n v="350"/>
    <n v="393.75"/>
  </r>
  <r>
    <x v="0"/>
    <x v="2"/>
    <x v="7"/>
    <x v="167"/>
    <x v="20"/>
    <x v="1"/>
    <n v="12.5"/>
    <n v="0"/>
    <x v="4"/>
    <s v="DOMINIO"/>
    <x v="1"/>
    <s v="B - 13"/>
    <m/>
    <n v="350"/>
    <n v="350"/>
    <n v="393.75"/>
  </r>
  <r>
    <x v="0"/>
    <x v="2"/>
    <x v="7"/>
    <x v="123"/>
    <x v="20"/>
    <x v="1"/>
    <n v="12.5"/>
    <n v="0"/>
    <x v="4"/>
    <s v="DOMINIO"/>
    <x v="1"/>
    <m/>
    <m/>
    <n v="350"/>
    <n v="350"/>
    <n v="393.75"/>
  </r>
  <r>
    <x v="0"/>
    <x v="2"/>
    <x v="7"/>
    <x v="168"/>
    <x v="20"/>
    <x v="1"/>
    <n v="12.5"/>
    <n v="0"/>
    <x v="4"/>
    <s v="DOMINIO"/>
    <x v="1"/>
    <m/>
    <m/>
    <n v="350"/>
    <n v="350"/>
    <n v="393.75"/>
  </r>
  <r>
    <x v="0"/>
    <x v="2"/>
    <x v="7"/>
    <x v="129"/>
    <x v="20"/>
    <x v="1"/>
    <n v="12.5"/>
    <n v="0"/>
    <x v="4"/>
    <s v="DOMINIO"/>
    <x v="1"/>
    <m/>
    <m/>
    <n v="350"/>
    <n v="350"/>
    <n v="393.75"/>
  </r>
  <r>
    <x v="0"/>
    <x v="2"/>
    <x v="7"/>
    <x v="138"/>
    <x v="20"/>
    <x v="1"/>
    <n v="12.5"/>
    <n v="0"/>
    <x v="4"/>
    <s v="DOMINIO"/>
    <x v="1"/>
    <m/>
    <m/>
    <n v="350"/>
    <n v="350"/>
    <n v="393.75"/>
  </r>
  <r>
    <x v="0"/>
    <x v="2"/>
    <x v="7"/>
    <x v="139"/>
    <x v="21"/>
    <x v="1"/>
    <n v="12.5"/>
    <n v="0"/>
    <x v="4"/>
    <s v="DOMINIO"/>
    <x v="1"/>
    <m/>
    <m/>
    <n v="350"/>
    <n v="350"/>
    <n v="393.75"/>
  </r>
  <r>
    <x v="0"/>
    <x v="2"/>
    <x v="7"/>
    <x v="140"/>
    <x v="21"/>
    <x v="1"/>
    <n v="12.5"/>
    <n v="0"/>
    <x v="4"/>
    <s v="DOMINIO"/>
    <x v="1"/>
    <m/>
    <m/>
    <n v="350"/>
    <n v="350"/>
    <n v="393.75"/>
  </r>
  <r>
    <x v="0"/>
    <x v="2"/>
    <x v="7"/>
    <x v="141"/>
    <x v="21"/>
    <x v="1"/>
    <n v="12.5"/>
    <n v="0"/>
    <x v="4"/>
    <s v="DOMINIO"/>
    <x v="1"/>
    <m/>
    <m/>
    <n v="350"/>
    <n v="350"/>
    <n v="393.75"/>
  </r>
  <r>
    <x v="0"/>
    <x v="2"/>
    <x v="7"/>
    <x v="142"/>
    <x v="21"/>
    <x v="1"/>
    <n v="12.5"/>
    <n v="0"/>
    <x v="4"/>
    <s v="DOMINIO"/>
    <x v="1"/>
    <m/>
    <m/>
    <n v="350"/>
    <n v="350"/>
    <n v="393.75"/>
  </r>
  <r>
    <x v="0"/>
    <x v="2"/>
    <x v="7"/>
    <x v="143"/>
    <x v="21"/>
    <x v="1"/>
    <n v="12.5"/>
    <n v="0"/>
    <x v="4"/>
    <s v="DOMINIO"/>
    <x v="1"/>
    <m/>
    <m/>
    <n v="350"/>
    <n v="350"/>
    <n v="393.75"/>
  </r>
  <r>
    <x v="0"/>
    <x v="2"/>
    <x v="7"/>
    <x v="144"/>
    <x v="21"/>
    <x v="1"/>
    <n v="12.5"/>
    <n v="0"/>
    <x v="4"/>
    <s v="DOMINIO"/>
    <x v="1"/>
    <m/>
    <m/>
    <n v="350"/>
    <n v="350"/>
    <n v="393.75"/>
  </r>
  <r>
    <x v="0"/>
    <x v="2"/>
    <x v="7"/>
    <x v="145"/>
    <x v="21"/>
    <x v="1"/>
    <n v="12.5"/>
    <n v="0"/>
    <x v="4"/>
    <s v="DOMINIO"/>
    <x v="1"/>
    <m/>
    <m/>
    <n v="350"/>
    <n v="350"/>
    <n v="393.75"/>
  </r>
  <r>
    <x v="0"/>
    <x v="2"/>
    <x v="7"/>
    <x v="146"/>
    <x v="21"/>
    <x v="1"/>
    <n v="12.5"/>
    <n v="0"/>
    <x v="4"/>
    <s v="DOMINIO"/>
    <x v="1"/>
    <m/>
    <m/>
    <n v="350"/>
    <n v="350"/>
    <n v="393.75"/>
  </r>
  <r>
    <x v="0"/>
    <x v="2"/>
    <x v="7"/>
    <x v="147"/>
    <x v="21"/>
    <x v="1"/>
    <n v="12.5"/>
    <n v="0"/>
    <x v="4"/>
    <s v="DOMINIO"/>
    <x v="1"/>
    <m/>
    <m/>
    <n v="350"/>
    <n v="350"/>
    <n v="393.75"/>
  </r>
  <r>
    <x v="0"/>
    <x v="2"/>
    <x v="7"/>
    <x v="148"/>
    <x v="21"/>
    <x v="1"/>
    <n v="12.5"/>
    <n v="0"/>
    <x v="4"/>
    <s v="DOMINIO"/>
    <x v="1"/>
    <m/>
    <m/>
    <n v="350"/>
    <n v="350"/>
    <n v="393.75"/>
  </r>
  <r>
    <x v="0"/>
    <x v="2"/>
    <x v="7"/>
    <x v="149"/>
    <x v="21"/>
    <x v="1"/>
    <n v="12.5"/>
    <n v="0"/>
    <x v="4"/>
    <s v="DOMINIO"/>
    <x v="1"/>
    <m/>
    <m/>
    <n v="350"/>
    <n v="350"/>
    <n v="393.75"/>
  </r>
  <r>
    <x v="0"/>
    <x v="2"/>
    <x v="7"/>
    <x v="169"/>
    <x v="21"/>
    <x v="1"/>
    <n v="12.5"/>
    <n v="0"/>
    <x v="4"/>
    <s v="DOMINIO"/>
    <x v="1"/>
    <s v="B - 14"/>
    <m/>
    <n v="350"/>
    <n v="350"/>
    <n v="393.75"/>
  </r>
  <r>
    <x v="0"/>
    <x v="2"/>
    <x v="7"/>
    <x v="170"/>
    <x v="21"/>
    <x v="1"/>
    <n v="12.5"/>
    <n v="0"/>
    <x v="4"/>
    <s v="DOMINIO"/>
    <x v="1"/>
    <m/>
    <m/>
    <n v="350"/>
    <n v="350"/>
    <n v="393.75"/>
  </r>
  <r>
    <x v="0"/>
    <x v="2"/>
    <x v="7"/>
    <x v="171"/>
    <x v="21"/>
    <x v="1"/>
    <n v="12.5"/>
    <n v="0"/>
    <x v="4"/>
    <s v="DOMINIO"/>
    <x v="1"/>
    <s v="B - 15"/>
    <m/>
    <n v="350"/>
    <n v="350"/>
    <n v="393.75"/>
  </r>
  <r>
    <x v="0"/>
    <x v="2"/>
    <x v="7"/>
    <x v="172"/>
    <x v="21"/>
    <x v="1"/>
    <n v="12.5"/>
    <n v="0"/>
    <x v="4"/>
    <s v="DOMINIO"/>
    <x v="1"/>
    <s v="B - 16"/>
    <m/>
    <n v="350"/>
    <n v="350"/>
    <n v="393.75"/>
  </r>
  <r>
    <x v="0"/>
    <x v="2"/>
    <x v="7"/>
    <x v="173"/>
    <x v="21"/>
    <x v="1"/>
    <n v="12.5"/>
    <n v="0"/>
    <x v="4"/>
    <s v="DOMINIO"/>
    <x v="1"/>
    <m/>
    <m/>
    <n v="350"/>
    <n v="350"/>
    <n v="393.75"/>
  </r>
  <r>
    <x v="0"/>
    <x v="2"/>
    <x v="7"/>
    <x v="174"/>
    <x v="21"/>
    <x v="1"/>
    <n v="12.5"/>
    <n v="0"/>
    <x v="4"/>
    <s v="DOMINIO"/>
    <x v="1"/>
    <s v="B - 20"/>
    <m/>
    <n v="350"/>
    <n v="350"/>
    <n v="393.75"/>
  </r>
  <r>
    <x v="0"/>
    <x v="2"/>
    <x v="7"/>
    <x v="175"/>
    <x v="21"/>
    <x v="1"/>
    <n v="12.5"/>
    <n v="0"/>
    <x v="4"/>
    <s v="DOMINIO"/>
    <x v="1"/>
    <s v="B - 24"/>
    <m/>
    <n v="350"/>
    <n v="350"/>
    <n v="393.75"/>
  </r>
  <r>
    <x v="0"/>
    <x v="2"/>
    <x v="7"/>
    <x v="176"/>
    <x v="21"/>
    <x v="1"/>
    <n v="12.5"/>
    <n v="0"/>
    <x v="4"/>
    <s v="DOMINIO"/>
    <x v="1"/>
    <s v="B - 26"/>
    <m/>
    <n v="350"/>
    <n v="350"/>
    <n v="393.75"/>
  </r>
  <r>
    <x v="0"/>
    <x v="2"/>
    <x v="7"/>
    <x v="177"/>
    <x v="21"/>
    <x v="1"/>
    <n v="12.5"/>
    <n v="0"/>
    <x v="4"/>
    <s v="DOMINIO"/>
    <x v="1"/>
    <m/>
    <m/>
    <n v="350"/>
    <n v="350"/>
    <n v="393.75"/>
  </r>
  <r>
    <x v="0"/>
    <x v="2"/>
    <x v="7"/>
    <x v="178"/>
    <x v="21"/>
    <x v="1"/>
    <n v="12.5"/>
    <n v="0"/>
    <x v="4"/>
    <s v="DOMINIO"/>
    <x v="1"/>
    <m/>
    <m/>
    <n v="350"/>
    <n v="350"/>
    <n v="393.75"/>
  </r>
  <r>
    <x v="0"/>
    <x v="2"/>
    <x v="7"/>
    <x v="179"/>
    <x v="21"/>
    <x v="1"/>
    <n v="12.5"/>
    <n v="0"/>
    <x v="4"/>
    <s v="DOMINIO"/>
    <x v="1"/>
    <m/>
    <m/>
    <n v="350"/>
    <n v="350"/>
    <n v="393.75"/>
  </r>
  <r>
    <x v="0"/>
    <x v="2"/>
    <x v="7"/>
    <x v="153"/>
    <x v="21"/>
    <x v="1"/>
    <n v="12.5"/>
    <n v="0"/>
    <x v="4"/>
    <s v="DOMINIO"/>
    <x v="1"/>
    <m/>
    <m/>
    <n v="350"/>
    <n v="350"/>
    <n v="393.75"/>
  </r>
  <r>
    <x v="0"/>
    <x v="2"/>
    <x v="7"/>
    <x v="154"/>
    <x v="21"/>
    <x v="1"/>
    <n v="12.5"/>
    <n v="0"/>
    <x v="4"/>
    <s v="DOMINIO"/>
    <x v="1"/>
    <m/>
    <m/>
    <n v="350"/>
    <n v="350"/>
    <n v="393.75"/>
  </r>
  <r>
    <x v="0"/>
    <x v="2"/>
    <x v="7"/>
    <x v="155"/>
    <x v="21"/>
    <x v="1"/>
    <n v="12.5"/>
    <n v="0"/>
    <x v="4"/>
    <s v="DOMINIO"/>
    <x v="1"/>
    <m/>
    <m/>
    <n v="350"/>
    <n v="350"/>
    <n v="393.75"/>
  </r>
  <r>
    <x v="0"/>
    <x v="2"/>
    <x v="7"/>
    <x v="180"/>
    <x v="21"/>
    <x v="1"/>
    <n v="12.5"/>
    <n v="0"/>
    <x v="4"/>
    <s v="DOMINIO"/>
    <x v="1"/>
    <m/>
    <m/>
    <n v="350"/>
    <n v="350"/>
    <n v="393.75"/>
  </r>
  <r>
    <x v="0"/>
    <x v="2"/>
    <x v="7"/>
    <x v="157"/>
    <x v="21"/>
    <x v="1"/>
    <n v="12.5"/>
    <n v="0"/>
    <x v="4"/>
    <s v="DOMINIO"/>
    <x v="1"/>
    <m/>
    <m/>
    <n v="350"/>
    <n v="350"/>
    <n v="393.75"/>
  </r>
  <r>
    <x v="0"/>
    <x v="2"/>
    <x v="7"/>
    <x v="158"/>
    <x v="21"/>
    <x v="1"/>
    <n v="12.5"/>
    <n v="0"/>
    <x v="4"/>
    <s v="DOMINIO"/>
    <x v="1"/>
    <m/>
    <m/>
    <n v="350"/>
    <n v="350"/>
    <n v="393.75"/>
  </r>
  <r>
    <x v="0"/>
    <x v="2"/>
    <x v="7"/>
    <x v="159"/>
    <x v="21"/>
    <x v="1"/>
    <n v="12.5"/>
    <n v="0"/>
    <x v="4"/>
    <s v="DOMINIO"/>
    <x v="1"/>
    <m/>
    <m/>
    <n v="350"/>
    <n v="350"/>
    <n v="393.75"/>
  </r>
  <r>
    <x v="0"/>
    <x v="2"/>
    <x v="7"/>
    <x v="160"/>
    <x v="21"/>
    <x v="1"/>
    <n v="12.5"/>
    <n v="0"/>
    <x v="4"/>
    <s v="DOMINIO"/>
    <x v="1"/>
    <m/>
    <m/>
    <n v="350"/>
    <n v="350"/>
    <n v="393.75"/>
  </r>
  <r>
    <x v="0"/>
    <x v="2"/>
    <x v="7"/>
    <x v="161"/>
    <x v="21"/>
    <x v="1"/>
    <n v="12.5"/>
    <n v="0"/>
    <x v="4"/>
    <s v="DOMINIO"/>
    <x v="1"/>
    <m/>
    <m/>
    <n v="350"/>
    <n v="350"/>
    <n v="393.75"/>
  </r>
  <r>
    <x v="0"/>
    <x v="2"/>
    <x v="7"/>
    <x v="162"/>
    <x v="21"/>
    <x v="1"/>
    <n v="12.5"/>
    <n v="0"/>
    <x v="4"/>
    <s v="DOMINIO"/>
    <x v="1"/>
    <m/>
    <m/>
    <n v="350"/>
    <n v="350"/>
    <n v="393.75"/>
  </r>
  <r>
    <x v="0"/>
    <x v="2"/>
    <x v="7"/>
    <x v="163"/>
    <x v="21"/>
    <x v="1"/>
    <n v="12.5"/>
    <n v="0"/>
    <x v="4"/>
    <s v="DOMINIO"/>
    <x v="1"/>
    <m/>
    <m/>
    <n v="350"/>
    <n v="350"/>
    <n v="393.75"/>
  </r>
  <r>
    <x v="0"/>
    <x v="2"/>
    <x v="7"/>
    <x v="164"/>
    <x v="21"/>
    <x v="1"/>
    <n v="12.5"/>
    <n v="0"/>
    <x v="4"/>
    <s v="DOMINIO"/>
    <x v="1"/>
    <m/>
    <m/>
    <n v="350"/>
    <n v="350"/>
    <n v="393.75"/>
  </r>
  <r>
    <x v="0"/>
    <x v="2"/>
    <x v="7"/>
    <x v="165"/>
    <x v="21"/>
    <x v="1"/>
    <n v="12.5"/>
    <n v="0"/>
    <x v="4"/>
    <s v="DOMINIO"/>
    <x v="1"/>
    <m/>
    <m/>
    <n v="350"/>
    <n v="350"/>
    <n v="393.75"/>
  </r>
  <r>
    <x v="0"/>
    <x v="2"/>
    <x v="7"/>
    <x v="181"/>
    <x v="21"/>
    <x v="1"/>
    <n v="12.5"/>
    <n v="0"/>
    <x v="4"/>
    <s v="DOMINIO"/>
    <x v="1"/>
    <m/>
    <m/>
    <n v="350"/>
    <n v="350"/>
    <n v="393.75"/>
  </r>
  <r>
    <x v="0"/>
    <x v="2"/>
    <x v="7"/>
    <x v="182"/>
    <x v="21"/>
    <x v="1"/>
    <n v="12.5"/>
    <n v="0"/>
    <x v="4"/>
    <s v="DOMINIO"/>
    <x v="1"/>
    <m/>
    <m/>
    <n v="350"/>
    <n v="350"/>
    <n v="393.75"/>
  </r>
  <r>
    <x v="0"/>
    <x v="2"/>
    <x v="7"/>
    <x v="183"/>
    <x v="22"/>
    <x v="1"/>
    <n v="12.5"/>
    <n v="0"/>
    <x v="4"/>
    <s v="DOMINIO"/>
    <x v="1"/>
    <m/>
    <m/>
    <n v="350"/>
    <n v="350"/>
    <n v="393.75"/>
  </r>
  <r>
    <x v="0"/>
    <x v="2"/>
    <x v="7"/>
    <x v="184"/>
    <x v="22"/>
    <x v="1"/>
    <n v="12.5"/>
    <n v="0"/>
    <x v="4"/>
    <s v="DOMINIO"/>
    <x v="1"/>
    <m/>
    <m/>
    <n v="350"/>
    <n v="350"/>
    <n v="393.75"/>
  </r>
  <r>
    <x v="0"/>
    <x v="2"/>
    <x v="7"/>
    <x v="185"/>
    <x v="22"/>
    <x v="1"/>
    <n v="12.5"/>
    <n v="0"/>
    <x v="4"/>
    <s v="DOMINIO"/>
    <x v="1"/>
    <m/>
    <m/>
    <n v="350"/>
    <n v="350"/>
    <n v="393.75"/>
  </r>
  <r>
    <x v="0"/>
    <x v="2"/>
    <x v="7"/>
    <x v="186"/>
    <x v="22"/>
    <x v="1"/>
    <n v="12.5"/>
    <n v="0"/>
    <x v="4"/>
    <s v="DOMINIO"/>
    <x v="1"/>
    <m/>
    <m/>
    <n v="350"/>
    <n v="350"/>
    <n v="393.75"/>
  </r>
  <r>
    <x v="0"/>
    <x v="2"/>
    <x v="7"/>
    <x v="187"/>
    <x v="22"/>
    <x v="1"/>
    <n v="12.5"/>
    <n v="0"/>
    <x v="4"/>
    <s v="DOMINIO"/>
    <x v="1"/>
    <m/>
    <m/>
    <n v="350"/>
    <n v="350"/>
    <n v="393.75"/>
  </r>
  <r>
    <x v="0"/>
    <x v="2"/>
    <x v="7"/>
    <x v="188"/>
    <x v="22"/>
    <x v="1"/>
    <n v="12.5"/>
    <n v="0"/>
    <x v="4"/>
    <s v="DOMINIO"/>
    <x v="1"/>
    <m/>
    <m/>
    <n v="350"/>
    <n v="350"/>
    <n v="393.75"/>
  </r>
  <r>
    <x v="0"/>
    <x v="2"/>
    <x v="7"/>
    <x v="189"/>
    <x v="22"/>
    <x v="1"/>
    <n v="12.5"/>
    <n v="0"/>
    <x v="4"/>
    <s v="DOMINIO"/>
    <x v="1"/>
    <m/>
    <m/>
    <n v="350"/>
    <n v="350"/>
    <n v="393.75"/>
  </r>
  <r>
    <x v="0"/>
    <x v="2"/>
    <x v="7"/>
    <x v="190"/>
    <x v="22"/>
    <x v="1"/>
    <n v="12.5"/>
    <n v="0"/>
    <x v="4"/>
    <s v="DOMINIO"/>
    <x v="1"/>
    <m/>
    <m/>
    <n v="350"/>
    <n v="350"/>
    <n v="393.75"/>
  </r>
  <r>
    <x v="0"/>
    <x v="2"/>
    <x v="7"/>
    <x v="191"/>
    <x v="22"/>
    <x v="1"/>
    <n v="12.5"/>
    <n v="0"/>
    <x v="4"/>
    <s v="DOMINIO"/>
    <x v="1"/>
    <s v="E - 97"/>
    <m/>
    <n v="350"/>
    <n v="350"/>
    <n v="393.75"/>
  </r>
  <r>
    <x v="0"/>
    <x v="2"/>
    <x v="7"/>
    <x v="192"/>
    <x v="22"/>
    <x v="1"/>
    <n v="12.5"/>
    <n v="0"/>
    <x v="4"/>
    <s v="DOMINIO"/>
    <x v="1"/>
    <s v="E - 96"/>
    <m/>
    <n v="350"/>
    <n v="350"/>
    <n v="393.75"/>
  </r>
  <r>
    <x v="0"/>
    <x v="2"/>
    <x v="7"/>
    <x v="193"/>
    <x v="22"/>
    <x v="1"/>
    <n v="12.5"/>
    <n v="0"/>
    <x v="4"/>
    <s v="DOMINIO"/>
    <x v="1"/>
    <s v="E - 99"/>
    <m/>
    <n v="350"/>
    <n v="350"/>
    <n v="393.75"/>
  </r>
  <r>
    <x v="0"/>
    <x v="2"/>
    <x v="7"/>
    <x v="194"/>
    <x v="22"/>
    <x v="1"/>
    <n v="12.5"/>
    <n v="0"/>
    <x v="4"/>
    <s v="DOMINIO"/>
    <x v="1"/>
    <s v="E - 98"/>
    <m/>
    <n v="350"/>
    <n v="350"/>
    <n v="393.75"/>
  </r>
  <r>
    <x v="0"/>
    <x v="2"/>
    <x v="7"/>
    <x v="195"/>
    <x v="22"/>
    <x v="1"/>
    <n v="12.5"/>
    <n v="0"/>
    <x v="4"/>
    <s v="DOMINIO"/>
    <x v="1"/>
    <m/>
    <m/>
    <n v="350"/>
    <n v="350"/>
    <n v="393.75"/>
  </r>
  <r>
    <x v="0"/>
    <x v="2"/>
    <x v="7"/>
    <x v="196"/>
    <x v="22"/>
    <x v="1"/>
    <n v="12.5"/>
    <n v="0"/>
    <x v="4"/>
    <s v="DOMINIO"/>
    <x v="1"/>
    <m/>
    <m/>
    <n v="350"/>
    <n v="350"/>
    <n v="393.75"/>
  </r>
  <r>
    <x v="0"/>
    <x v="2"/>
    <x v="7"/>
    <x v="197"/>
    <x v="22"/>
    <x v="1"/>
    <n v="12.5"/>
    <n v="0"/>
    <x v="4"/>
    <s v="DOMINIO"/>
    <x v="1"/>
    <s v="B - 34"/>
    <m/>
    <n v="350"/>
    <n v="350"/>
    <n v="393.75"/>
  </r>
  <r>
    <x v="0"/>
    <x v="2"/>
    <x v="7"/>
    <x v="9"/>
    <x v="22"/>
    <x v="1"/>
    <n v="12.5"/>
    <n v="0"/>
    <x v="4"/>
    <s v="DOMINIO"/>
    <x v="1"/>
    <m/>
    <m/>
    <n v="350"/>
    <n v="350"/>
    <n v="393.75"/>
  </r>
  <r>
    <x v="0"/>
    <x v="2"/>
    <x v="7"/>
    <x v="198"/>
    <x v="22"/>
    <x v="1"/>
    <n v="12.5"/>
    <n v="0"/>
    <x v="4"/>
    <s v="DOMINIO"/>
    <x v="1"/>
    <m/>
    <m/>
    <n v="350"/>
    <n v="350"/>
    <n v="393.75"/>
  </r>
  <r>
    <x v="0"/>
    <x v="2"/>
    <x v="7"/>
    <x v="199"/>
    <x v="22"/>
    <x v="1"/>
    <n v="12.5"/>
    <n v="0"/>
    <x v="4"/>
    <s v="DOMINIO"/>
    <x v="1"/>
    <s v="B - 35"/>
    <m/>
    <n v="350"/>
    <n v="350"/>
    <n v="393.75"/>
  </r>
  <r>
    <x v="0"/>
    <x v="2"/>
    <x v="7"/>
    <x v="200"/>
    <x v="22"/>
    <x v="1"/>
    <n v="12.5"/>
    <n v="0"/>
    <x v="4"/>
    <s v="DOMINIO"/>
    <x v="1"/>
    <s v="B - 36"/>
    <m/>
    <n v="350"/>
    <n v="350"/>
    <n v="393.75"/>
  </r>
  <r>
    <x v="0"/>
    <x v="2"/>
    <x v="7"/>
    <x v="201"/>
    <x v="22"/>
    <x v="1"/>
    <n v="12.5"/>
    <n v="0"/>
    <x v="4"/>
    <s v="DOMINIO"/>
    <x v="1"/>
    <m/>
    <m/>
    <n v="350"/>
    <n v="350"/>
    <n v="393.75"/>
  </r>
  <r>
    <x v="0"/>
    <x v="2"/>
    <x v="7"/>
    <x v="202"/>
    <x v="22"/>
    <x v="1"/>
    <n v="12.5"/>
    <n v="0"/>
    <x v="4"/>
    <s v="DOMINIO"/>
    <x v="1"/>
    <m/>
    <m/>
    <n v="350"/>
    <n v="350"/>
    <n v="393.75"/>
  </r>
  <r>
    <x v="0"/>
    <x v="2"/>
    <x v="7"/>
    <x v="203"/>
    <x v="22"/>
    <x v="1"/>
    <n v="12.5"/>
    <n v="0"/>
    <x v="4"/>
    <s v="DOMINIO"/>
    <x v="1"/>
    <s v="B - 42"/>
    <m/>
    <n v="350"/>
    <n v="350"/>
    <n v="393.75"/>
  </r>
  <r>
    <x v="0"/>
    <x v="2"/>
    <x v="7"/>
    <x v="204"/>
    <x v="22"/>
    <x v="1"/>
    <n v="12.5"/>
    <n v="0"/>
    <x v="4"/>
    <s v="DOMINIO"/>
    <x v="1"/>
    <s v="B - 43"/>
    <m/>
    <n v="350"/>
    <n v="350"/>
    <n v="393.75"/>
  </r>
  <r>
    <x v="0"/>
    <x v="2"/>
    <x v="7"/>
    <x v="205"/>
    <x v="22"/>
    <x v="1"/>
    <n v="12.5"/>
    <n v="0"/>
    <x v="4"/>
    <s v="DOMINIO"/>
    <x v="1"/>
    <s v="B - 46"/>
    <m/>
    <n v="350"/>
    <n v="350"/>
    <n v="393.75"/>
  </r>
  <r>
    <x v="0"/>
    <x v="2"/>
    <x v="7"/>
    <x v="206"/>
    <x v="22"/>
    <x v="1"/>
    <n v="12.5"/>
    <n v="0"/>
    <x v="4"/>
    <s v="DOMINIO"/>
    <x v="1"/>
    <s v="B - 47"/>
    <m/>
    <n v="350"/>
    <n v="350"/>
    <n v="393.75"/>
  </r>
  <r>
    <x v="0"/>
    <x v="2"/>
    <x v="7"/>
    <x v="207"/>
    <x v="22"/>
    <x v="1"/>
    <n v="12.5"/>
    <n v="0"/>
    <x v="4"/>
    <s v="DOMINIO"/>
    <x v="1"/>
    <s v="B - 49"/>
    <m/>
    <n v="350"/>
    <n v="350"/>
    <n v="393.75"/>
  </r>
  <r>
    <x v="0"/>
    <x v="2"/>
    <x v="7"/>
    <x v="208"/>
    <x v="22"/>
    <x v="1"/>
    <n v="12.5"/>
    <n v="0"/>
    <x v="4"/>
    <s v="DOMINIO"/>
    <x v="1"/>
    <m/>
    <m/>
    <n v="350"/>
    <n v="350"/>
    <n v="393.75"/>
  </r>
  <r>
    <x v="0"/>
    <x v="2"/>
    <x v="7"/>
    <x v="209"/>
    <x v="22"/>
    <x v="1"/>
    <n v="12.5"/>
    <n v="0"/>
    <x v="4"/>
    <s v="DOMINIO"/>
    <x v="1"/>
    <m/>
    <m/>
    <n v="350"/>
    <n v="350"/>
    <n v="393.75"/>
  </r>
  <r>
    <x v="0"/>
    <x v="2"/>
    <x v="7"/>
    <x v="210"/>
    <x v="22"/>
    <x v="1"/>
    <n v="12.5"/>
    <n v="0"/>
    <x v="4"/>
    <s v="DOMINIO"/>
    <x v="1"/>
    <m/>
    <m/>
    <n v="350"/>
    <n v="350"/>
    <n v="393.75"/>
  </r>
  <r>
    <x v="0"/>
    <x v="2"/>
    <x v="7"/>
    <x v="211"/>
    <x v="22"/>
    <x v="1"/>
    <n v="12.5"/>
    <n v="0"/>
    <x v="4"/>
    <s v="DOMINIO"/>
    <x v="1"/>
    <s v="B - 50"/>
    <m/>
    <n v="350"/>
    <n v="350"/>
    <n v="393.75"/>
  </r>
  <r>
    <x v="0"/>
    <x v="2"/>
    <x v="7"/>
    <x v="212"/>
    <x v="22"/>
    <x v="1"/>
    <n v="12.5"/>
    <n v="0"/>
    <x v="4"/>
    <s v="DOMINIO"/>
    <x v="1"/>
    <m/>
    <m/>
    <n v="350"/>
    <n v="350"/>
    <n v="393.75"/>
  </r>
  <r>
    <x v="0"/>
    <x v="2"/>
    <x v="7"/>
    <x v="213"/>
    <x v="22"/>
    <x v="1"/>
    <n v="12.5"/>
    <n v="0"/>
    <x v="4"/>
    <s v="DOMINIO"/>
    <x v="1"/>
    <m/>
    <m/>
    <n v="350"/>
    <n v="350"/>
    <n v="393.75"/>
  </r>
  <r>
    <x v="0"/>
    <x v="2"/>
    <x v="7"/>
    <x v="214"/>
    <x v="22"/>
    <x v="1"/>
    <n v="12.5"/>
    <n v="0"/>
    <x v="4"/>
    <s v="DOMINIO"/>
    <x v="1"/>
    <m/>
    <m/>
    <n v="350"/>
    <n v="350"/>
    <n v="393.75"/>
  </r>
  <r>
    <x v="0"/>
    <x v="2"/>
    <x v="7"/>
    <x v="215"/>
    <x v="22"/>
    <x v="1"/>
    <n v="12.5"/>
    <n v="0"/>
    <x v="4"/>
    <s v="DOMINIO"/>
    <x v="1"/>
    <m/>
    <m/>
    <n v="350"/>
    <n v="350"/>
    <n v="393.75"/>
  </r>
  <r>
    <x v="0"/>
    <x v="2"/>
    <x v="7"/>
    <x v="216"/>
    <x v="22"/>
    <x v="1"/>
    <n v="12.5"/>
    <n v="0"/>
    <x v="4"/>
    <s v="DOMINIO"/>
    <x v="1"/>
    <m/>
    <m/>
    <n v="350"/>
    <n v="350"/>
    <n v="393.75"/>
  </r>
  <r>
    <x v="0"/>
    <x v="2"/>
    <x v="7"/>
    <x v="217"/>
    <x v="22"/>
    <x v="1"/>
    <n v="12.5"/>
    <n v="0"/>
    <x v="4"/>
    <s v="DOMINIO"/>
    <x v="1"/>
    <m/>
    <m/>
    <n v="350"/>
    <n v="350"/>
    <n v="393.75"/>
  </r>
  <r>
    <x v="0"/>
    <x v="2"/>
    <x v="7"/>
    <x v="218"/>
    <x v="22"/>
    <x v="1"/>
    <n v="12.5"/>
    <n v="0"/>
    <x v="4"/>
    <s v="DOMINIO"/>
    <x v="1"/>
    <m/>
    <m/>
    <n v="350"/>
    <n v="350"/>
    <n v="393.75"/>
  </r>
  <r>
    <x v="0"/>
    <x v="2"/>
    <x v="7"/>
    <x v="219"/>
    <x v="22"/>
    <x v="1"/>
    <n v="12.5"/>
    <n v="0"/>
    <x v="4"/>
    <s v="DOMINIO"/>
    <x v="1"/>
    <m/>
    <m/>
    <n v="350"/>
    <n v="350"/>
    <n v="393.75"/>
  </r>
  <r>
    <x v="0"/>
    <x v="2"/>
    <x v="7"/>
    <x v="220"/>
    <x v="22"/>
    <x v="1"/>
    <n v="12.5"/>
    <n v="0"/>
    <x v="4"/>
    <s v="DOMINIO"/>
    <x v="1"/>
    <m/>
    <m/>
    <n v="350"/>
    <n v="350"/>
    <n v="393.75"/>
  </r>
  <r>
    <x v="0"/>
    <x v="2"/>
    <x v="7"/>
    <x v="221"/>
    <x v="22"/>
    <x v="1"/>
    <n v="12.5"/>
    <n v="0"/>
    <x v="4"/>
    <s v="DOMINIO"/>
    <x v="1"/>
    <m/>
    <m/>
    <n v="350"/>
    <n v="350"/>
    <n v="393.75"/>
  </r>
  <r>
    <x v="0"/>
    <x v="2"/>
    <x v="7"/>
    <x v="222"/>
    <x v="22"/>
    <x v="1"/>
    <n v="12.5"/>
    <n v="0"/>
    <x v="4"/>
    <s v="DOMINIO"/>
    <x v="1"/>
    <m/>
    <m/>
    <n v="350"/>
    <n v="350"/>
    <n v="393.75"/>
  </r>
  <r>
    <x v="0"/>
    <x v="2"/>
    <x v="7"/>
    <x v="223"/>
    <x v="22"/>
    <x v="1"/>
    <n v="12.5"/>
    <n v="0"/>
    <x v="4"/>
    <s v="DOMINIO"/>
    <x v="1"/>
    <m/>
    <m/>
    <n v="350"/>
    <n v="350"/>
    <n v="393.75"/>
  </r>
  <r>
    <x v="0"/>
    <x v="2"/>
    <x v="7"/>
    <x v="224"/>
    <x v="22"/>
    <x v="1"/>
    <n v="12.5"/>
    <n v="0"/>
    <x v="4"/>
    <s v="DOMINIO"/>
    <x v="1"/>
    <m/>
    <m/>
    <n v="350"/>
    <n v="350"/>
    <n v="393.75"/>
  </r>
  <r>
    <x v="0"/>
    <x v="2"/>
    <x v="7"/>
    <x v="225"/>
    <x v="22"/>
    <x v="1"/>
    <n v="12.5"/>
    <n v="0"/>
    <x v="4"/>
    <s v="DOMINIO"/>
    <x v="1"/>
    <m/>
    <m/>
    <n v="350"/>
    <n v="350"/>
    <n v="393.75"/>
  </r>
  <r>
    <x v="0"/>
    <x v="2"/>
    <x v="7"/>
    <x v="226"/>
    <x v="22"/>
    <x v="1"/>
    <n v="12.5"/>
    <n v="0"/>
    <x v="4"/>
    <s v="DOMINIO"/>
    <x v="1"/>
    <m/>
    <m/>
    <n v="350"/>
    <n v="350"/>
    <n v="393.75"/>
  </r>
  <r>
    <x v="0"/>
    <x v="2"/>
    <x v="7"/>
    <x v="227"/>
    <x v="22"/>
    <x v="1"/>
    <n v="12.5"/>
    <n v="0"/>
    <x v="4"/>
    <s v="DOMINIO"/>
    <x v="1"/>
    <m/>
    <m/>
    <n v="350"/>
    <n v="350"/>
    <n v="393.75"/>
  </r>
  <r>
    <x v="0"/>
    <x v="2"/>
    <x v="7"/>
    <x v="228"/>
    <x v="22"/>
    <x v="1"/>
    <n v="12.5"/>
    <n v="0"/>
    <x v="4"/>
    <s v="DOMINIO"/>
    <x v="1"/>
    <m/>
    <m/>
    <n v="350"/>
    <n v="350"/>
    <n v="393.75"/>
  </r>
  <r>
    <x v="0"/>
    <x v="2"/>
    <x v="7"/>
    <x v="229"/>
    <x v="22"/>
    <x v="1"/>
    <n v="12.5"/>
    <n v="0"/>
    <x v="4"/>
    <s v="DOMINIO"/>
    <x v="1"/>
    <m/>
    <m/>
    <n v="350"/>
    <n v="350"/>
    <n v="393.75"/>
  </r>
  <r>
    <x v="0"/>
    <x v="2"/>
    <x v="7"/>
    <x v="230"/>
    <x v="22"/>
    <x v="1"/>
    <n v="12.5"/>
    <n v="0"/>
    <x v="4"/>
    <s v="DOMINIO"/>
    <x v="1"/>
    <m/>
    <m/>
    <n v="350"/>
    <n v="350"/>
    <n v="393.75"/>
  </r>
  <r>
    <x v="0"/>
    <x v="2"/>
    <x v="7"/>
    <x v="231"/>
    <x v="22"/>
    <x v="1"/>
    <n v="12.5"/>
    <n v="0"/>
    <x v="4"/>
    <s v="DOMINIO"/>
    <x v="1"/>
    <m/>
    <m/>
    <n v="350"/>
    <n v="350"/>
    <n v="393.75"/>
  </r>
  <r>
    <x v="0"/>
    <x v="3"/>
    <x v="8"/>
    <x v="109"/>
    <x v="20"/>
    <x v="1"/>
    <n v="12.5"/>
    <n v="0"/>
    <x v="4"/>
    <s v="DOMINIO"/>
    <x v="1"/>
    <m/>
    <m/>
    <n v="350"/>
    <n v="350"/>
    <n v="393.75"/>
  </r>
  <r>
    <x v="0"/>
    <x v="3"/>
    <x v="8"/>
    <x v="111"/>
    <x v="20"/>
    <x v="1"/>
    <n v="12.5"/>
    <n v="0"/>
    <x v="4"/>
    <s v="DOMINIO"/>
    <x v="1"/>
    <m/>
    <m/>
    <n v="350"/>
    <n v="350"/>
    <n v="393.75"/>
  </r>
  <r>
    <x v="0"/>
    <x v="4"/>
    <x v="9"/>
    <x v="112"/>
    <x v="8"/>
    <x v="1"/>
    <n v="21.49"/>
    <n v="0"/>
    <x v="4"/>
    <s v="DOMINIO"/>
    <x v="1"/>
    <m/>
    <m/>
    <n v="1347"/>
    <n v="1347"/>
    <n v="1515.3749999999998"/>
  </r>
  <r>
    <x v="1"/>
    <x v="0"/>
    <x v="3"/>
    <x v="232"/>
    <x v="4"/>
    <x v="0"/>
    <n v="37.19"/>
    <n v="2.2400000000000002"/>
    <x v="5"/>
    <s v="DOMINIO"/>
    <x v="1"/>
    <m/>
    <m/>
    <n v="2596"/>
    <n v="2336.4"/>
    <n v="2628.4500000000003"/>
  </r>
  <r>
    <x v="1"/>
    <x v="0"/>
    <x v="3"/>
    <x v="19"/>
    <x v="5"/>
    <x v="0"/>
    <n v="36.9"/>
    <n v="2.2400000000000002"/>
    <x v="6"/>
    <s v="DOMINIO"/>
    <x v="1"/>
    <m/>
    <m/>
    <n v="2667"/>
    <n v="2400.3000000000002"/>
    <n v="2700.3374999999996"/>
  </r>
  <r>
    <x v="1"/>
    <x v="0"/>
    <x v="3"/>
    <x v="30"/>
    <x v="7"/>
    <x v="0"/>
    <n v="36.9"/>
    <n v="2.2400000000000002"/>
    <x v="6"/>
    <s v="DOMINIO"/>
    <x v="1"/>
    <m/>
    <m/>
    <n v="2702"/>
    <n v="2431.8000000000002"/>
    <n v="2735.7750000000001"/>
  </r>
  <r>
    <x v="1"/>
    <x v="0"/>
    <x v="3"/>
    <x v="33"/>
    <x v="11"/>
    <x v="0"/>
    <n v="36.9"/>
    <n v="2.2400000000000002"/>
    <x v="7"/>
    <s v="DOMINIO"/>
    <x v="0"/>
    <m/>
    <m/>
    <n v="2632"/>
    <n v="2368.8000000000002"/>
    <n v="2664.9"/>
  </r>
  <r>
    <x v="1"/>
    <x v="0"/>
    <x v="3"/>
    <x v="43"/>
    <x v="13"/>
    <x v="0"/>
    <n v="36.9"/>
    <n v="2.2400000000000002"/>
    <x v="7"/>
    <s v="DOMINIO"/>
    <x v="1"/>
    <m/>
    <m/>
    <n v="2644"/>
    <n v="2379.6"/>
    <n v="2677.0499999999997"/>
  </r>
  <r>
    <x v="1"/>
    <x v="0"/>
    <x v="3"/>
    <x v="44"/>
    <x v="13"/>
    <x v="0"/>
    <n v="36.9"/>
    <n v="2.2400000000000002"/>
    <x v="6"/>
    <s v="DOMINIO"/>
    <x v="1"/>
    <m/>
    <m/>
    <n v="2726"/>
    <n v="2453.4"/>
    <n v="2760.0749999999998"/>
  </r>
  <r>
    <x v="1"/>
    <x v="0"/>
    <x v="3"/>
    <x v="233"/>
    <x v="13"/>
    <x v="0"/>
    <n v="37.19"/>
    <n v="2.2400000000000002"/>
    <x v="5"/>
    <s v="DOMINIO"/>
    <x v="1"/>
    <m/>
    <m/>
    <n v="2679"/>
    <n v="2411.1"/>
    <n v="2712.4874999999997"/>
  </r>
  <r>
    <x v="1"/>
    <x v="0"/>
    <x v="3"/>
    <x v="234"/>
    <x v="13"/>
    <x v="0"/>
    <n v="37.28"/>
    <n v="2.2400000000000002"/>
    <x v="5"/>
    <s v="DOMINIO"/>
    <x v="1"/>
    <m/>
    <m/>
    <n v="2679"/>
    <n v="2411.1"/>
    <n v="2712.4874999999997"/>
  </r>
  <r>
    <x v="1"/>
    <x v="0"/>
    <x v="3"/>
    <x v="47"/>
    <x v="14"/>
    <x v="0"/>
    <n v="36.9"/>
    <n v="2.2400000000000002"/>
    <x v="7"/>
    <s v="DOMINIO"/>
    <x v="1"/>
    <m/>
    <m/>
    <n v="2649"/>
    <n v="2384.1"/>
    <n v="2682.1124999999997"/>
  </r>
  <r>
    <x v="1"/>
    <x v="0"/>
    <x v="3"/>
    <x v="48"/>
    <x v="14"/>
    <x v="0"/>
    <n v="36.9"/>
    <n v="2.2400000000000002"/>
    <x v="7"/>
    <s v="DOMINIO"/>
    <x v="1"/>
    <m/>
    <m/>
    <n v="2649"/>
    <n v="2384.1"/>
    <n v="2682.1124999999997"/>
  </r>
  <r>
    <x v="1"/>
    <x v="0"/>
    <x v="3"/>
    <x v="235"/>
    <x v="14"/>
    <x v="0"/>
    <n v="37.28"/>
    <n v="2.2400000000000002"/>
    <x v="5"/>
    <s v="DOMINIO"/>
    <x v="1"/>
    <m/>
    <m/>
    <n v="2685"/>
    <n v="2416.5"/>
    <n v="2718.5624999999995"/>
  </r>
  <r>
    <x v="1"/>
    <x v="0"/>
    <x v="3"/>
    <x v="52"/>
    <x v="15"/>
    <x v="0"/>
    <n v="36.9"/>
    <n v="2.2400000000000002"/>
    <x v="7"/>
    <s v="DOMINIO"/>
    <x v="1"/>
    <m/>
    <m/>
    <n v="2655"/>
    <n v="2389.5"/>
    <n v="2688.1875"/>
  </r>
  <r>
    <x v="1"/>
    <x v="0"/>
    <x v="3"/>
    <x v="53"/>
    <x v="15"/>
    <x v="0"/>
    <n v="36.9"/>
    <n v="2.2400000000000002"/>
    <x v="7"/>
    <s v="DOMINIO"/>
    <x v="1"/>
    <m/>
    <m/>
    <n v="2655"/>
    <n v="2389.5"/>
    <n v="2688.1875"/>
  </r>
  <r>
    <x v="1"/>
    <x v="0"/>
    <x v="3"/>
    <x v="236"/>
    <x v="15"/>
    <x v="0"/>
    <n v="36.9"/>
    <n v="2.2400000000000002"/>
    <x v="6"/>
    <s v="DOMINIO"/>
    <x v="1"/>
    <m/>
    <m/>
    <n v="2738"/>
    <n v="2464.2000000000003"/>
    <n v="2772.2249999999999"/>
  </r>
  <r>
    <x v="1"/>
    <x v="0"/>
    <x v="3"/>
    <x v="237"/>
    <x v="15"/>
    <x v="0"/>
    <n v="37.19"/>
    <n v="2.2400000000000002"/>
    <x v="5"/>
    <s v="DOMINIO"/>
    <x v="1"/>
    <m/>
    <m/>
    <n v="2691"/>
    <n v="2421.9"/>
    <n v="2724.6374999999998"/>
  </r>
  <r>
    <x v="1"/>
    <x v="0"/>
    <x v="3"/>
    <x v="238"/>
    <x v="15"/>
    <x v="0"/>
    <n v="37.28"/>
    <n v="2.2400000000000002"/>
    <x v="5"/>
    <s v="DOMINIO"/>
    <x v="1"/>
    <m/>
    <m/>
    <n v="2691"/>
    <n v="2421.9"/>
    <n v="2724.6374999999998"/>
  </r>
  <r>
    <x v="1"/>
    <x v="0"/>
    <x v="4"/>
    <x v="239"/>
    <x v="3"/>
    <x v="0"/>
    <n v="42.83"/>
    <n v="2.2400000000000002"/>
    <x v="7"/>
    <s v="DOMINIO"/>
    <x v="1"/>
    <m/>
    <m/>
    <n v="2795"/>
    <n v="2515.5"/>
    <n v="2829.9374999999995"/>
  </r>
  <r>
    <x v="1"/>
    <x v="0"/>
    <x v="4"/>
    <x v="240"/>
    <x v="4"/>
    <x v="0"/>
    <n v="43.48"/>
    <n v="2.2400000000000002"/>
    <x v="6"/>
    <s v="DOMINIO"/>
    <x v="0"/>
    <m/>
    <m/>
    <n v="2889"/>
    <n v="2600.1"/>
    <n v="2925.1125000000002"/>
  </r>
  <r>
    <x v="1"/>
    <x v="0"/>
    <x v="4"/>
    <x v="241"/>
    <x v="10"/>
    <x v="0"/>
    <n v="43.48"/>
    <n v="2.2400000000000002"/>
    <x v="6"/>
    <s v="DOMINIO"/>
    <x v="1"/>
    <m/>
    <m/>
    <n v="2925"/>
    <n v="2632.5"/>
    <n v="2961.5625"/>
  </r>
  <r>
    <x v="1"/>
    <x v="0"/>
    <x v="4"/>
    <x v="242"/>
    <x v="7"/>
    <x v="0"/>
    <n v="42.83"/>
    <n v="2.2400000000000002"/>
    <x v="6"/>
    <s v="DOMINIO"/>
    <x v="1"/>
    <m/>
    <m/>
    <n v="2948"/>
    <n v="2653.2000000000003"/>
    <n v="2984.85"/>
  </r>
  <r>
    <x v="1"/>
    <x v="0"/>
    <x v="4"/>
    <x v="243"/>
    <x v="7"/>
    <x v="0"/>
    <n v="43.48"/>
    <n v="2.2400000000000002"/>
    <x v="6"/>
    <s v="DOMINIO"/>
    <x v="1"/>
    <m/>
    <m/>
    <n v="2948"/>
    <n v="2653.2000000000003"/>
    <n v="2984.85"/>
  </r>
  <r>
    <x v="1"/>
    <x v="0"/>
    <x v="4"/>
    <x v="32"/>
    <x v="11"/>
    <x v="0"/>
    <n v="43.48"/>
    <n v="2.2400000000000002"/>
    <x v="7"/>
    <s v="DOMINIO"/>
    <x v="1"/>
    <m/>
    <m/>
    <n v="2878"/>
    <n v="2590.2000000000003"/>
    <n v="2913.9750000000004"/>
  </r>
  <r>
    <x v="1"/>
    <x v="0"/>
    <x v="4"/>
    <x v="46"/>
    <x v="14"/>
    <x v="0"/>
    <n v="43.48"/>
    <n v="2.2400000000000002"/>
    <x v="7"/>
    <s v="DOMINIO"/>
    <x v="1"/>
    <m/>
    <m/>
    <n v="2895"/>
    <n v="2605.5"/>
    <n v="2931.1874999999995"/>
  </r>
  <r>
    <x v="1"/>
    <x v="0"/>
    <x v="4"/>
    <x v="244"/>
    <x v="15"/>
    <x v="0"/>
    <n v="42.83"/>
    <n v="2.2400000000000002"/>
    <x v="7"/>
    <s v="DOMINIO"/>
    <x v="1"/>
    <m/>
    <m/>
    <n v="2901"/>
    <n v="2610.9"/>
    <n v="2937.2624999999998"/>
  </r>
  <r>
    <x v="1"/>
    <x v="0"/>
    <x v="5"/>
    <x v="245"/>
    <x v="1"/>
    <x v="0"/>
    <n v="46.18"/>
    <n v="2.2400000000000002"/>
    <x v="6"/>
    <s v="DOMINIO"/>
    <x v="1"/>
    <m/>
    <m/>
    <n v="2947"/>
    <n v="2652.3"/>
    <n v="2983.8375000000001"/>
  </r>
  <r>
    <x v="1"/>
    <x v="0"/>
    <x v="5"/>
    <x v="246"/>
    <x v="1"/>
    <x v="0"/>
    <n v="46.18"/>
    <n v="2.2400000000000002"/>
    <x v="6"/>
    <s v="DOMINIO"/>
    <x v="1"/>
    <m/>
    <m/>
    <n v="2947"/>
    <n v="2652.3"/>
    <n v="2983.8375000000001"/>
  </r>
  <r>
    <x v="1"/>
    <x v="0"/>
    <x v="5"/>
    <x v="247"/>
    <x v="1"/>
    <x v="0"/>
    <n v="46.18"/>
    <n v="2.2400000000000002"/>
    <x v="6"/>
    <s v="DOMINIO"/>
    <x v="1"/>
    <m/>
    <m/>
    <n v="2947"/>
    <n v="2652.3"/>
    <n v="2983.8375000000001"/>
  </r>
  <r>
    <x v="1"/>
    <x v="0"/>
    <x v="5"/>
    <x v="248"/>
    <x v="1"/>
    <x v="0"/>
    <n v="46.83"/>
    <n v="2.2400000000000002"/>
    <x v="6"/>
    <s v="DOMINIO"/>
    <x v="1"/>
    <m/>
    <m/>
    <n v="2947"/>
    <n v="2652.3"/>
    <n v="2983.8375000000001"/>
  </r>
  <r>
    <x v="1"/>
    <x v="0"/>
    <x v="5"/>
    <x v="249"/>
    <x v="1"/>
    <x v="0"/>
    <n v="46.18"/>
    <n v="2.2400000000000002"/>
    <x v="7"/>
    <s v="DOMINIO"/>
    <x v="1"/>
    <m/>
    <m/>
    <n v="2865"/>
    <n v="2578.5"/>
    <n v="2900.8125"/>
  </r>
  <r>
    <x v="1"/>
    <x v="0"/>
    <x v="5"/>
    <x v="250"/>
    <x v="3"/>
    <x v="0"/>
    <n v="46.18"/>
    <n v="2.2400000000000002"/>
    <x v="6"/>
    <s v="DOMINIO"/>
    <x v="1"/>
    <m/>
    <m/>
    <n v="2959"/>
    <n v="2663.1"/>
    <n v="2995.9874999999997"/>
  </r>
  <r>
    <x v="1"/>
    <x v="0"/>
    <x v="5"/>
    <x v="251"/>
    <x v="3"/>
    <x v="0"/>
    <n v="46.18"/>
    <n v="2.2400000000000002"/>
    <x v="6"/>
    <s v="DOMINIO"/>
    <x v="1"/>
    <m/>
    <m/>
    <n v="2959"/>
    <n v="2663.1"/>
    <n v="2995.9874999999997"/>
  </r>
  <r>
    <x v="1"/>
    <x v="0"/>
    <x v="5"/>
    <x v="252"/>
    <x v="3"/>
    <x v="0"/>
    <n v="46.18"/>
    <n v="2.2400000000000002"/>
    <x v="6"/>
    <s v="DOMINIO"/>
    <x v="1"/>
    <m/>
    <m/>
    <n v="2959"/>
    <n v="2663.1"/>
    <n v="2995.9874999999997"/>
  </r>
  <r>
    <x v="1"/>
    <x v="0"/>
    <x v="5"/>
    <x v="253"/>
    <x v="3"/>
    <x v="0"/>
    <n v="46.83"/>
    <n v="2.2400000000000002"/>
    <x v="6"/>
    <s v="DOMINIO"/>
    <x v="1"/>
    <m/>
    <m/>
    <n v="2959"/>
    <n v="2663.1"/>
    <n v="2995.9874999999997"/>
  </r>
  <r>
    <x v="1"/>
    <x v="0"/>
    <x v="5"/>
    <x v="254"/>
    <x v="4"/>
    <x v="0"/>
    <n v="46.18"/>
    <n v="2.86"/>
    <x v="6"/>
    <s v="DOMINIO"/>
    <x v="1"/>
    <m/>
    <m/>
    <n v="2971"/>
    <n v="2673.9"/>
    <n v="3008.1375000000003"/>
  </r>
  <r>
    <x v="1"/>
    <x v="0"/>
    <x v="5"/>
    <x v="255"/>
    <x v="9"/>
    <x v="0"/>
    <n v="46.83"/>
    <n v="2.2400000000000002"/>
    <x v="6"/>
    <s v="DOMINIO"/>
    <x v="1"/>
    <m/>
    <m/>
    <n v="2982"/>
    <n v="2683.8"/>
    <n v="3019.2750000000001"/>
  </r>
  <r>
    <x v="1"/>
    <x v="0"/>
    <x v="5"/>
    <x v="256"/>
    <x v="9"/>
    <x v="0"/>
    <n v="46.18"/>
    <n v="2.2400000000000002"/>
    <x v="6"/>
    <s v="DOMINIO"/>
    <x v="1"/>
    <m/>
    <m/>
    <n v="2982"/>
    <n v="2683.8"/>
    <n v="3019.2750000000001"/>
  </r>
  <r>
    <x v="1"/>
    <x v="0"/>
    <x v="5"/>
    <x v="257"/>
    <x v="9"/>
    <x v="0"/>
    <n v="46.83"/>
    <n v="2.2400000000000002"/>
    <x v="6"/>
    <s v="DOMINIO"/>
    <x v="1"/>
    <m/>
    <m/>
    <n v="2982"/>
    <n v="2683.8"/>
    <n v="3019.2750000000001"/>
  </r>
  <r>
    <x v="1"/>
    <x v="0"/>
    <x v="5"/>
    <x v="258"/>
    <x v="9"/>
    <x v="0"/>
    <n v="46.18"/>
    <n v="2.2400000000000002"/>
    <x v="7"/>
    <s v="DOMINIO"/>
    <x v="1"/>
    <m/>
    <m/>
    <n v="2900"/>
    <n v="2610"/>
    <n v="2936.25"/>
  </r>
  <r>
    <x v="1"/>
    <x v="0"/>
    <x v="5"/>
    <x v="259"/>
    <x v="9"/>
    <x v="0"/>
    <n v="46.18"/>
    <n v="2.2400000000000002"/>
    <x v="7"/>
    <s v="DOMINIO"/>
    <x v="1"/>
    <m/>
    <m/>
    <n v="2900"/>
    <n v="2610"/>
    <n v="2936.25"/>
  </r>
  <r>
    <x v="1"/>
    <x v="0"/>
    <x v="5"/>
    <x v="260"/>
    <x v="5"/>
    <x v="0"/>
    <n v="46.83"/>
    <n v="2.2400000000000002"/>
    <x v="6"/>
    <s v="DOMINIO"/>
    <x v="1"/>
    <m/>
    <m/>
    <n v="2994"/>
    <n v="2694.6"/>
    <n v="3031.4249999999997"/>
  </r>
  <r>
    <x v="1"/>
    <x v="0"/>
    <x v="5"/>
    <x v="261"/>
    <x v="5"/>
    <x v="0"/>
    <n v="46.18"/>
    <n v="2.2400000000000002"/>
    <x v="7"/>
    <s v="DOMINIO"/>
    <x v="1"/>
    <m/>
    <m/>
    <n v="2912"/>
    <n v="2620.8000000000002"/>
    <n v="2948.4"/>
  </r>
  <r>
    <x v="1"/>
    <x v="0"/>
    <x v="5"/>
    <x v="262"/>
    <x v="5"/>
    <x v="0"/>
    <n v="46.18"/>
    <n v="2.2400000000000002"/>
    <x v="7"/>
    <s v="DOMINIO"/>
    <x v="1"/>
    <m/>
    <m/>
    <n v="2912"/>
    <n v="2620.8000000000002"/>
    <n v="2948.4"/>
  </r>
  <r>
    <x v="1"/>
    <x v="0"/>
    <x v="5"/>
    <x v="263"/>
    <x v="10"/>
    <x v="0"/>
    <n v="46.18"/>
    <n v="2.2400000000000002"/>
    <x v="7"/>
    <s v="DOMINIO"/>
    <x v="1"/>
    <m/>
    <m/>
    <n v="2924"/>
    <n v="2631.6"/>
    <n v="2960.5499999999997"/>
  </r>
  <r>
    <x v="1"/>
    <x v="0"/>
    <x v="5"/>
    <x v="264"/>
    <x v="10"/>
    <x v="0"/>
    <n v="46.18"/>
    <n v="2.2400000000000002"/>
    <x v="6"/>
    <s v="DOMINIO"/>
    <x v="1"/>
    <m/>
    <m/>
    <n v="3006"/>
    <n v="2705.4"/>
    <n v="3043.5749999999998"/>
  </r>
  <r>
    <x v="1"/>
    <x v="0"/>
    <x v="5"/>
    <x v="265"/>
    <x v="10"/>
    <x v="0"/>
    <n v="46.18"/>
    <n v="2.2400000000000002"/>
    <x v="6"/>
    <s v="DOMINIO"/>
    <x v="1"/>
    <m/>
    <m/>
    <n v="3006"/>
    <n v="2705.4"/>
    <n v="3043.5749999999998"/>
  </r>
  <r>
    <x v="1"/>
    <x v="0"/>
    <x v="5"/>
    <x v="266"/>
    <x v="10"/>
    <x v="0"/>
    <n v="46.83"/>
    <n v="2.2400000000000002"/>
    <x v="6"/>
    <s v="DOMINIO"/>
    <x v="0"/>
    <m/>
    <m/>
    <n v="3006"/>
    <n v="2705.4"/>
    <n v="3043.5749999999998"/>
  </r>
  <r>
    <x v="1"/>
    <x v="0"/>
    <x v="5"/>
    <x v="267"/>
    <x v="10"/>
    <x v="0"/>
    <n v="46.18"/>
    <n v="2.2400000000000002"/>
    <x v="7"/>
    <s v="DOMINIO"/>
    <x v="1"/>
    <m/>
    <m/>
    <n v="2924"/>
    <n v="2631.6"/>
    <n v="2960.5499999999997"/>
  </r>
  <r>
    <x v="1"/>
    <x v="0"/>
    <x v="5"/>
    <x v="268"/>
    <x v="6"/>
    <x v="0"/>
    <n v="46.18"/>
    <n v="2.2400000000000002"/>
    <x v="7"/>
    <s v="DOMINIO"/>
    <x v="1"/>
    <m/>
    <m/>
    <n v="2935"/>
    <n v="2641.5"/>
    <n v="2971.6874999999995"/>
  </r>
  <r>
    <x v="1"/>
    <x v="0"/>
    <x v="5"/>
    <x v="269"/>
    <x v="6"/>
    <x v="0"/>
    <n v="46.18"/>
    <n v="2.2400000000000002"/>
    <x v="7"/>
    <s v="DOMINIO"/>
    <x v="1"/>
    <m/>
    <m/>
    <n v="2935"/>
    <n v="2641.5"/>
    <n v="2971.6874999999995"/>
  </r>
  <r>
    <x v="1"/>
    <x v="0"/>
    <x v="5"/>
    <x v="270"/>
    <x v="6"/>
    <x v="0"/>
    <n v="46.83"/>
    <n v="2.2400000000000002"/>
    <x v="7"/>
    <s v="DOMINIO"/>
    <x v="1"/>
    <m/>
    <m/>
    <n v="2935"/>
    <n v="2641.5"/>
    <n v="2971.6874999999995"/>
  </r>
  <r>
    <x v="1"/>
    <x v="0"/>
    <x v="5"/>
    <x v="271"/>
    <x v="6"/>
    <x v="0"/>
    <n v="46.18"/>
    <n v="2.2400000000000002"/>
    <x v="6"/>
    <s v="DOMINIO"/>
    <x v="1"/>
    <m/>
    <m/>
    <n v="3018"/>
    <n v="2716.2000000000003"/>
    <n v="3055.7250000000004"/>
  </r>
  <r>
    <x v="1"/>
    <x v="0"/>
    <x v="5"/>
    <x v="272"/>
    <x v="6"/>
    <x v="0"/>
    <n v="46.18"/>
    <n v="2.2400000000000002"/>
    <x v="7"/>
    <s v="DOMINIO"/>
    <x v="1"/>
    <m/>
    <m/>
    <n v="2935"/>
    <n v="2641.5"/>
    <n v="2971.6874999999995"/>
  </r>
  <r>
    <x v="1"/>
    <x v="0"/>
    <x v="5"/>
    <x v="273"/>
    <x v="6"/>
    <x v="0"/>
    <n v="46.18"/>
    <n v="2.2400000000000002"/>
    <x v="7"/>
    <s v="DOMINIO"/>
    <x v="1"/>
    <m/>
    <m/>
    <n v="2935"/>
    <n v="2641.5"/>
    <n v="2971.6874999999995"/>
  </r>
  <r>
    <x v="1"/>
    <x v="1"/>
    <x v="6"/>
    <x v="274"/>
    <x v="21"/>
    <x v="1"/>
    <n v="4"/>
    <n v="0"/>
    <x v="4"/>
    <s v="DOMINIO"/>
    <x v="1"/>
    <m/>
    <m/>
    <n v="70"/>
    <n v="70"/>
    <n v="78.75"/>
  </r>
  <r>
    <x v="1"/>
    <x v="1"/>
    <x v="6"/>
    <x v="112"/>
    <x v="21"/>
    <x v="1"/>
    <n v="4.3899999999999997"/>
    <n v="0"/>
    <x v="4"/>
    <s v="DOMINIO"/>
    <x v="0"/>
    <m/>
    <m/>
    <n v="70"/>
    <n v="70"/>
    <n v="78.75"/>
  </r>
  <r>
    <x v="1"/>
    <x v="1"/>
    <x v="6"/>
    <x v="113"/>
    <x v="21"/>
    <x v="1"/>
    <n v="4.3899999999999997"/>
    <n v="0"/>
    <x v="4"/>
    <s v="DOMINIO"/>
    <x v="0"/>
    <m/>
    <m/>
    <n v="70"/>
    <n v="70"/>
    <n v="78.75"/>
  </r>
  <r>
    <x v="1"/>
    <x v="1"/>
    <x v="6"/>
    <x v="114"/>
    <x v="21"/>
    <x v="1"/>
    <n v="4.71"/>
    <n v="0"/>
    <x v="4"/>
    <s v="DOMINIO"/>
    <x v="0"/>
    <m/>
    <m/>
    <n v="42"/>
    <n v="42"/>
    <n v="47.249999999999993"/>
  </r>
  <r>
    <x v="1"/>
    <x v="1"/>
    <x v="6"/>
    <x v="115"/>
    <x v="21"/>
    <x v="1"/>
    <n v="2.34"/>
    <n v="0"/>
    <x v="4"/>
    <s v="DOMINIO"/>
    <x v="1"/>
    <m/>
    <m/>
    <n v="40"/>
    <n v="40"/>
    <n v="45"/>
  </r>
  <r>
    <x v="1"/>
    <x v="1"/>
    <x v="6"/>
    <x v="123"/>
    <x v="21"/>
    <x v="1"/>
    <n v="4.76"/>
    <n v="0"/>
    <x v="4"/>
    <s v="DOMINIO"/>
    <x v="1"/>
    <m/>
    <m/>
    <n v="80"/>
    <n v="80"/>
    <n v="90"/>
  </r>
  <r>
    <x v="1"/>
    <x v="1"/>
    <x v="6"/>
    <x v="275"/>
    <x v="21"/>
    <x v="1"/>
    <n v="4.1399999999999997"/>
    <n v="0"/>
    <x v="4"/>
    <s v="DOMINIO"/>
    <x v="0"/>
    <m/>
    <m/>
    <n v="70"/>
    <n v="70"/>
    <n v="78.75"/>
  </r>
  <r>
    <x v="1"/>
    <x v="1"/>
    <x v="6"/>
    <x v="126"/>
    <x v="21"/>
    <x v="1"/>
    <n v="4.05"/>
    <n v="0"/>
    <x v="4"/>
    <s v="DOMINIO"/>
    <x v="1"/>
    <s v="E - 111"/>
    <m/>
    <n v="70"/>
    <n v="70"/>
    <n v="78.75"/>
  </r>
  <r>
    <x v="1"/>
    <x v="1"/>
    <x v="6"/>
    <x v="132"/>
    <x v="21"/>
    <x v="1"/>
    <n v="5.01"/>
    <n v="0"/>
    <x v="4"/>
    <s v="DOMINIO"/>
    <x v="0"/>
    <m/>
    <m/>
    <n v="70"/>
    <n v="70"/>
    <n v="78.75"/>
  </r>
  <r>
    <x v="1"/>
    <x v="1"/>
    <x v="6"/>
    <x v="134"/>
    <x v="20"/>
    <x v="1"/>
    <n v="4.95"/>
    <n v="0"/>
    <x v="4"/>
    <s v="DOMINIO"/>
    <x v="1"/>
    <m/>
    <m/>
    <n v="80"/>
    <n v="80"/>
    <n v="90"/>
  </r>
  <r>
    <x v="1"/>
    <x v="1"/>
    <x v="6"/>
    <x v="136"/>
    <x v="20"/>
    <x v="1"/>
    <n v="4.4000000000000004"/>
    <n v="0"/>
    <x v="4"/>
    <s v="DOMINIO"/>
    <x v="0"/>
    <m/>
    <m/>
    <n v="70"/>
    <n v="70"/>
    <n v="78.75"/>
  </r>
  <r>
    <x v="1"/>
    <x v="1"/>
    <x v="6"/>
    <x v="146"/>
    <x v="20"/>
    <x v="1"/>
    <n v="4.75"/>
    <n v="0"/>
    <x v="4"/>
    <s v="DOMINIO"/>
    <x v="1"/>
    <m/>
    <m/>
    <n v="80"/>
    <n v="80"/>
    <n v="90"/>
  </r>
  <r>
    <x v="1"/>
    <x v="1"/>
    <x v="6"/>
    <x v="149"/>
    <x v="20"/>
    <x v="1"/>
    <n v="4.76"/>
    <n v="0"/>
    <x v="4"/>
    <s v="DOMINIO"/>
    <x v="1"/>
    <m/>
    <m/>
    <n v="80"/>
    <n v="80"/>
    <n v="90"/>
  </r>
  <r>
    <x v="1"/>
    <x v="1"/>
    <x v="6"/>
    <x v="175"/>
    <x v="20"/>
    <x v="1"/>
    <n v="4.66"/>
    <n v="0"/>
    <x v="4"/>
    <s v="DOMINIO"/>
    <x v="1"/>
    <m/>
    <m/>
    <n v="80"/>
    <n v="80"/>
    <n v="90"/>
  </r>
  <r>
    <x v="1"/>
    <x v="1"/>
    <x v="6"/>
    <x v="158"/>
    <x v="9"/>
    <x v="1"/>
    <n v="6.01"/>
    <n v="0"/>
    <x v="4"/>
    <s v="DOMINIO"/>
    <x v="1"/>
    <m/>
    <m/>
    <n v="80"/>
    <n v="80"/>
    <n v="90"/>
  </r>
  <r>
    <x v="1"/>
    <x v="1"/>
    <x v="6"/>
    <x v="161"/>
    <x v="5"/>
    <x v="1"/>
    <n v="6.01"/>
    <n v="0"/>
    <x v="4"/>
    <s v="DOMINIO"/>
    <x v="1"/>
    <m/>
    <m/>
    <n v="80"/>
    <n v="80"/>
    <n v="90"/>
  </r>
  <r>
    <x v="1"/>
    <x v="1"/>
    <x v="6"/>
    <x v="163"/>
    <x v="5"/>
    <x v="1"/>
    <n v="3.61"/>
    <n v="0"/>
    <x v="4"/>
    <s v="DOMINIO"/>
    <x v="0"/>
    <m/>
    <m/>
    <n v="60"/>
    <n v="60"/>
    <n v="67.5"/>
  </r>
  <r>
    <x v="1"/>
    <x v="1"/>
    <x v="6"/>
    <x v="181"/>
    <x v="10"/>
    <x v="1"/>
    <n v="3.61"/>
    <n v="0"/>
    <x v="4"/>
    <s v="DOMINIO"/>
    <x v="0"/>
    <m/>
    <m/>
    <n v="60"/>
    <n v="60"/>
    <n v="67.5"/>
  </r>
  <r>
    <x v="1"/>
    <x v="2"/>
    <x v="7"/>
    <x v="124"/>
    <x v="20"/>
    <x v="1"/>
    <n v="12.5"/>
    <n v="0"/>
    <x v="4"/>
    <s v="DOMINIO"/>
    <x v="1"/>
    <m/>
    <m/>
    <n v="420"/>
    <n v="420"/>
    <n v="472.5"/>
  </r>
  <r>
    <x v="1"/>
    <x v="2"/>
    <x v="7"/>
    <x v="168"/>
    <x v="20"/>
    <x v="1"/>
    <n v="12.5"/>
    <n v="0"/>
    <x v="4"/>
    <s v="DOMINIO"/>
    <x v="1"/>
    <s v="E - 28"/>
    <m/>
    <n v="280"/>
    <n v="280"/>
    <n v="315"/>
  </r>
  <r>
    <x v="1"/>
    <x v="2"/>
    <x v="7"/>
    <x v="129"/>
    <x v="20"/>
    <x v="1"/>
    <n v="12.5"/>
    <n v="0"/>
    <x v="4"/>
    <s v="DOMINIO"/>
    <x v="1"/>
    <s v="E - 27"/>
    <m/>
    <n v="280"/>
    <n v="280"/>
    <n v="315"/>
  </r>
  <r>
    <x v="1"/>
    <x v="2"/>
    <x v="7"/>
    <x v="132"/>
    <x v="20"/>
    <x v="1"/>
    <n v="12.5"/>
    <n v="0"/>
    <x v="4"/>
    <s v="DOMINIO"/>
    <x v="1"/>
    <s v="E - 32"/>
    <m/>
    <n v="280"/>
    <n v="280"/>
    <n v="315"/>
  </r>
  <r>
    <x v="1"/>
    <x v="2"/>
    <x v="7"/>
    <x v="276"/>
    <x v="20"/>
    <x v="1"/>
    <n v="12.5"/>
    <n v="0"/>
    <x v="4"/>
    <s v="DOMINIO"/>
    <x v="1"/>
    <s v="E - 31"/>
    <m/>
    <n v="280"/>
    <n v="280"/>
    <n v="315"/>
  </r>
  <r>
    <x v="1"/>
    <x v="2"/>
    <x v="7"/>
    <x v="199"/>
    <x v="21"/>
    <x v="1"/>
    <n v="12.5"/>
    <n v="0"/>
    <x v="4"/>
    <s v="DOMINIO"/>
    <x v="1"/>
    <s v="E - 106"/>
    <m/>
    <n v="280"/>
    <n v="280"/>
    <n v="315"/>
  </r>
  <r>
    <x v="1"/>
    <x v="2"/>
    <x v="7"/>
    <x v="200"/>
    <x v="21"/>
    <x v="1"/>
    <n v="12.5"/>
    <n v="0"/>
    <x v="4"/>
    <s v="DOMINIO"/>
    <x v="1"/>
    <s v="E - 105"/>
    <m/>
    <n v="280"/>
    <n v="280"/>
    <n v="315"/>
  </r>
  <r>
    <x v="1"/>
    <x v="2"/>
    <x v="7"/>
    <x v="201"/>
    <x v="21"/>
    <x v="1"/>
    <n v="12.5"/>
    <n v="0"/>
    <x v="4"/>
    <s v="DOMINIO"/>
    <x v="1"/>
    <s v="E - 108"/>
    <m/>
    <n v="280"/>
    <n v="280"/>
    <n v="315"/>
  </r>
  <r>
    <x v="1"/>
    <x v="2"/>
    <x v="7"/>
    <x v="202"/>
    <x v="21"/>
    <x v="1"/>
    <n v="12.5"/>
    <n v="0"/>
    <x v="4"/>
    <s v="DOMINIO"/>
    <x v="1"/>
    <s v="E - 107"/>
    <m/>
    <n v="280"/>
    <n v="280"/>
    <n v="315"/>
  </r>
  <r>
    <x v="1"/>
    <x v="2"/>
    <x v="7"/>
    <x v="203"/>
    <x v="21"/>
    <x v="1"/>
    <n v="12.5"/>
    <n v="0"/>
    <x v="4"/>
    <s v="DOMINIO"/>
    <x v="1"/>
    <s v="E - 110"/>
    <m/>
    <n v="280"/>
    <n v="280"/>
    <n v="315"/>
  </r>
  <r>
    <x v="1"/>
    <x v="2"/>
    <x v="7"/>
    <x v="204"/>
    <x v="21"/>
    <x v="1"/>
    <n v="12.5"/>
    <n v="0"/>
    <x v="4"/>
    <s v="DOMINIO"/>
    <x v="1"/>
    <s v="E - 109"/>
    <m/>
    <n v="280"/>
    <n v="280"/>
    <n v="315"/>
  </r>
  <r>
    <x v="1"/>
    <x v="2"/>
    <x v="7"/>
    <x v="205"/>
    <x v="21"/>
    <x v="1"/>
    <n v="12.5"/>
    <n v="0"/>
    <x v="4"/>
    <s v="DOMINIO"/>
    <x v="1"/>
    <s v="E - 112"/>
    <m/>
    <n v="280"/>
    <n v="280"/>
    <n v="315"/>
  </r>
  <r>
    <x v="1"/>
    <x v="2"/>
    <x v="7"/>
    <x v="206"/>
    <x v="21"/>
    <x v="1"/>
    <n v="12.5"/>
    <n v="0"/>
    <x v="4"/>
    <s v="DOMINIO"/>
    <x v="1"/>
    <s v="B - 24"/>
    <m/>
    <n v="280"/>
    <n v="280"/>
    <n v="315"/>
  </r>
  <r>
    <x v="1"/>
    <x v="4"/>
    <x v="9"/>
    <x v="107"/>
    <x v="8"/>
    <x v="0"/>
    <n v="52.95"/>
    <n v="0"/>
    <x v="7"/>
    <s v="DOMINIO"/>
    <x v="1"/>
    <m/>
    <m/>
    <n v="3818"/>
    <n v="3818"/>
    <n v="4295.2499999999991"/>
  </r>
  <r>
    <x v="1"/>
    <x v="4"/>
    <x v="9"/>
    <x v="108"/>
    <x v="8"/>
    <x v="0"/>
    <n v="57.07"/>
    <n v="0"/>
    <x v="7"/>
    <s v="DOMINIO"/>
    <x v="1"/>
    <m/>
    <m/>
    <n v="4115"/>
    <n v="4115"/>
    <n v="4629.375"/>
  </r>
  <r>
    <x v="1"/>
    <x v="4"/>
    <x v="9"/>
    <x v="109"/>
    <x v="8"/>
    <x v="0"/>
    <n v="57.29"/>
    <n v="0"/>
    <x v="7"/>
    <s v="DOMINIO"/>
    <x v="1"/>
    <m/>
    <m/>
    <n v="4131"/>
    <n v="4131"/>
    <n v="4647.375"/>
  </r>
  <r>
    <x v="1"/>
    <x v="4"/>
    <x v="9"/>
    <x v="111"/>
    <x v="8"/>
    <x v="0"/>
    <n v="56.54"/>
    <n v="0"/>
    <x v="7"/>
    <s v="DOMINIO"/>
    <x v="1"/>
    <m/>
    <m/>
    <n v="4077"/>
    <n v="4077"/>
    <n v="4586.625"/>
  </r>
  <r>
    <x v="2"/>
    <x v="0"/>
    <x v="0"/>
    <x v="277"/>
    <x v="1"/>
    <x v="1"/>
    <n v="31.38"/>
    <n v="2.86"/>
    <x v="8"/>
    <m/>
    <x v="1"/>
    <m/>
    <m/>
    <n v="2665"/>
    <n v="2265.25"/>
    <n v="2548.4062499999995"/>
  </r>
  <r>
    <x v="2"/>
    <x v="0"/>
    <x v="0"/>
    <x v="239"/>
    <x v="3"/>
    <x v="1"/>
    <n v="31.38"/>
    <n v="2.86"/>
    <x v="8"/>
    <m/>
    <x v="1"/>
    <m/>
    <m/>
    <n v="2677"/>
    <n v="2275.4499999999998"/>
    <n v="2559.8812499999995"/>
  </r>
  <r>
    <x v="2"/>
    <x v="0"/>
    <x v="0"/>
    <x v="278"/>
    <x v="3"/>
    <x v="1"/>
    <n v="31.38"/>
    <n v="2.86"/>
    <x v="8"/>
    <m/>
    <x v="1"/>
    <m/>
    <m/>
    <n v="2677"/>
    <n v="2275.4499999999998"/>
    <n v="2559.8812499999995"/>
  </r>
  <r>
    <x v="2"/>
    <x v="0"/>
    <x v="0"/>
    <x v="279"/>
    <x v="4"/>
    <x v="1"/>
    <n v="31.38"/>
    <n v="2.86"/>
    <x v="8"/>
    <m/>
    <x v="1"/>
    <m/>
    <m/>
    <n v="2689"/>
    <n v="2285.65"/>
    <n v="2571.3562499999998"/>
  </r>
  <r>
    <x v="2"/>
    <x v="0"/>
    <x v="0"/>
    <x v="280"/>
    <x v="4"/>
    <x v="1"/>
    <n v="31.38"/>
    <n v="2.86"/>
    <x v="8"/>
    <m/>
    <x v="1"/>
    <m/>
    <m/>
    <n v="2689"/>
    <n v="2285.65"/>
    <n v="2571.3562499999998"/>
  </r>
  <r>
    <x v="2"/>
    <x v="0"/>
    <x v="0"/>
    <x v="281"/>
    <x v="9"/>
    <x v="1"/>
    <n v="31.38"/>
    <n v="2.86"/>
    <x v="8"/>
    <m/>
    <x v="1"/>
    <m/>
    <m/>
    <n v="2700"/>
    <n v="2295"/>
    <n v="2581.875"/>
  </r>
  <r>
    <x v="2"/>
    <x v="0"/>
    <x v="0"/>
    <x v="15"/>
    <x v="9"/>
    <x v="1"/>
    <n v="31.38"/>
    <n v="2.86"/>
    <x v="8"/>
    <m/>
    <x v="1"/>
    <m/>
    <m/>
    <n v="2700"/>
    <n v="2295"/>
    <n v="2581.875"/>
  </r>
  <r>
    <x v="2"/>
    <x v="0"/>
    <x v="0"/>
    <x v="282"/>
    <x v="5"/>
    <x v="1"/>
    <n v="31.38"/>
    <n v="2.86"/>
    <x v="8"/>
    <m/>
    <x v="1"/>
    <m/>
    <m/>
    <n v="2712"/>
    <n v="2305.1999999999998"/>
    <n v="2593.3499999999995"/>
  </r>
  <r>
    <x v="2"/>
    <x v="0"/>
    <x v="0"/>
    <x v="17"/>
    <x v="5"/>
    <x v="1"/>
    <n v="31.38"/>
    <n v="2.86"/>
    <x v="8"/>
    <m/>
    <x v="1"/>
    <m/>
    <m/>
    <n v="2712"/>
    <n v="2305.1999999999998"/>
    <n v="2593.3499999999995"/>
  </r>
  <r>
    <x v="2"/>
    <x v="0"/>
    <x v="0"/>
    <x v="283"/>
    <x v="10"/>
    <x v="1"/>
    <n v="31.38"/>
    <n v="2.86"/>
    <x v="8"/>
    <m/>
    <x v="1"/>
    <m/>
    <m/>
    <n v="2724"/>
    <n v="2315.4"/>
    <n v="2604.8249999999998"/>
  </r>
  <r>
    <x v="2"/>
    <x v="0"/>
    <x v="0"/>
    <x v="284"/>
    <x v="10"/>
    <x v="1"/>
    <n v="31.38"/>
    <n v="2.86"/>
    <x v="8"/>
    <m/>
    <x v="1"/>
    <m/>
    <m/>
    <n v="2724"/>
    <n v="2315.4"/>
    <n v="2604.8249999999998"/>
  </r>
  <r>
    <x v="2"/>
    <x v="0"/>
    <x v="0"/>
    <x v="7"/>
    <x v="6"/>
    <x v="1"/>
    <n v="31.38"/>
    <n v="2.86"/>
    <x v="8"/>
    <m/>
    <x v="1"/>
    <m/>
    <m/>
    <n v="2736"/>
    <n v="2325.6"/>
    <n v="2616.2999999999997"/>
  </r>
  <r>
    <x v="2"/>
    <x v="0"/>
    <x v="0"/>
    <x v="24"/>
    <x v="6"/>
    <x v="1"/>
    <n v="31.38"/>
    <n v="2.86"/>
    <x v="8"/>
    <m/>
    <x v="1"/>
    <m/>
    <m/>
    <n v="2736"/>
    <n v="2325.6"/>
    <n v="2616.2999999999997"/>
  </r>
  <r>
    <x v="2"/>
    <x v="0"/>
    <x v="0"/>
    <x v="8"/>
    <x v="7"/>
    <x v="1"/>
    <n v="31.38"/>
    <n v="2.86"/>
    <x v="8"/>
    <m/>
    <x v="1"/>
    <m/>
    <m/>
    <n v="2748"/>
    <n v="2335.7999999999997"/>
    <n v="2627.7749999999996"/>
  </r>
  <r>
    <x v="2"/>
    <x v="0"/>
    <x v="0"/>
    <x v="28"/>
    <x v="7"/>
    <x v="1"/>
    <n v="31.38"/>
    <n v="2.86"/>
    <x v="8"/>
    <m/>
    <x v="1"/>
    <m/>
    <m/>
    <n v="2748"/>
    <n v="2335.7999999999997"/>
    <n v="2627.7749999999996"/>
  </r>
  <r>
    <x v="2"/>
    <x v="0"/>
    <x v="0"/>
    <x v="285"/>
    <x v="11"/>
    <x v="1"/>
    <n v="31.38"/>
    <n v="2.86"/>
    <x v="8"/>
    <m/>
    <x v="1"/>
    <m/>
    <m/>
    <n v="2759"/>
    <n v="2345.15"/>
    <n v="2638.2937500000003"/>
  </r>
  <r>
    <x v="2"/>
    <x v="0"/>
    <x v="0"/>
    <x v="33"/>
    <x v="11"/>
    <x v="1"/>
    <n v="31.38"/>
    <n v="2.86"/>
    <x v="8"/>
    <m/>
    <x v="1"/>
    <m/>
    <m/>
    <n v="2759"/>
    <n v="2345.15"/>
    <n v="2638.2937500000003"/>
  </r>
  <r>
    <x v="2"/>
    <x v="0"/>
    <x v="0"/>
    <x v="286"/>
    <x v="12"/>
    <x v="1"/>
    <n v="31.38"/>
    <n v="2.86"/>
    <x v="8"/>
    <m/>
    <x v="1"/>
    <m/>
    <m/>
    <n v="2771"/>
    <n v="2355.35"/>
    <n v="2649.7687499999997"/>
  </r>
  <r>
    <x v="2"/>
    <x v="0"/>
    <x v="0"/>
    <x v="37"/>
    <x v="12"/>
    <x v="1"/>
    <n v="31.38"/>
    <n v="2.86"/>
    <x v="8"/>
    <m/>
    <x v="1"/>
    <m/>
    <m/>
    <n v="2771"/>
    <n v="2355.35"/>
    <n v="2649.7687499999997"/>
  </r>
  <r>
    <x v="2"/>
    <x v="0"/>
    <x v="3"/>
    <x v="198"/>
    <x v="8"/>
    <x v="1"/>
    <n v="43.79"/>
    <n v="2.2400000000000002"/>
    <x v="8"/>
    <m/>
    <x v="1"/>
    <m/>
    <m/>
    <n v="2995"/>
    <n v="2545.75"/>
    <n v="2863.96875"/>
  </r>
  <r>
    <x v="2"/>
    <x v="0"/>
    <x v="3"/>
    <x v="287"/>
    <x v="1"/>
    <x v="1"/>
    <n v="43.31"/>
    <n v="2.2400000000000002"/>
    <x v="8"/>
    <m/>
    <x v="1"/>
    <m/>
    <m/>
    <n v="3053"/>
    <n v="2595.0499999999997"/>
    <n v="2919.4312499999992"/>
  </r>
  <r>
    <x v="2"/>
    <x v="0"/>
    <x v="3"/>
    <x v="288"/>
    <x v="1"/>
    <x v="1"/>
    <n v="43.79"/>
    <n v="2.2400000000000002"/>
    <x v="8"/>
    <m/>
    <x v="1"/>
    <m/>
    <m/>
    <n v="3053"/>
    <n v="2595.0499999999997"/>
    <n v="2919.4312499999992"/>
  </r>
  <r>
    <x v="2"/>
    <x v="0"/>
    <x v="3"/>
    <x v="289"/>
    <x v="1"/>
    <x v="1"/>
    <n v="37.840000000000003"/>
    <n v="2.2400000000000002"/>
    <x v="8"/>
    <m/>
    <x v="1"/>
    <m/>
    <m/>
    <n v="2842"/>
    <n v="2415.6999999999998"/>
    <n v="2717.6624999999995"/>
  </r>
  <r>
    <x v="2"/>
    <x v="0"/>
    <x v="3"/>
    <x v="1"/>
    <x v="1"/>
    <x v="1"/>
    <n v="37.36"/>
    <n v="2.2400000000000002"/>
    <x v="8"/>
    <m/>
    <x v="1"/>
    <m/>
    <m/>
    <n v="2842"/>
    <n v="2415.6999999999998"/>
    <n v="2717.6624999999995"/>
  </r>
  <r>
    <x v="2"/>
    <x v="0"/>
    <x v="3"/>
    <x v="290"/>
    <x v="1"/>
    <x v="1"/>
    <n v="37.36"/>
    <n v="2.2400000000000002"/>
    <x v="8"/>
    <m/>
    <x v="1"/>
    <m/>
    <m/>
    <n v="2842"/>
    <n v="2415.6999999999998"/>
    <n v="2717.6624999999995"/>
  </r>
  <r>
    <x v="2"/>
    <x v="0"/>
    <x v="3"/>
    <x v="291"/>
    <x v="1"/>
    <x v="1"/>
    <n v="38.04"/>
    <n v="2.2400000000000002"/>
    <x v="8"/>
    <m/>
    <x v="1"/>
    <m/>
    <m/>
    <n v="2842"/>
    <n v="2415.6999999999998"/>
    <n v="2717.6624999999995"/>
  </r>
  <r>
    <x v="2"/>
    <x v="0"/>
    <x v="3"/>
    <x v="292"/>
    <x v="1"/>
    <x v="1"/>
    <n v="43.31"/>
    <n v="2.2400000000000002"/>
    <x v="8"/>
    <m/>
    <x v="1"/>
    <m/>
    <m/>
    <n v="3112"/>
    <n v="2645.2"/>
    <n v="2975.8499999999995"/>
  </r>
  <r>
    <x v="2"/>
    <x v="0"/>
    <x v="3"/>
    <x v="293"/>
    <x v="1"/>
    <x v="1"/>
    <n v="37.36"/>
    <n v="2.2400000000000002"/>
    <x v="8"/>
    <m/>
    <x v="1"/>
    <m/>
    <m/>
    <n v="2818"/>
    <n v="2395.2999999999997"/>
    <n v="2694.7124999999992"/>
  </r>
  <r>
    <x v="2"/>
    <x v="0"/>
    <x v="3"/>
    <x v="294"/>
    <x v="1"/>
    <x v="1"/>
    <n v="39.89"/>
    <n v="2.69"/>
    <x v="8"/>
    <m/>
    <x v="1"/>
    <m/>
    <m/>
    <n v="2795"/>
    <n v="2375.75"/>
    <n v="2672.71875"/>
  </r>
  <r>
    <x v="2"/>
    <x v="0"/>
    <x v="3"/>
    <x v="295"/>
    <x v="3"/>
    <x v="1"/>
    <n v="43.31"/>
    <n v="2.2400000000000002"/>
    <x v="8"/>
    <m/>
    <x v="1"/>
    <m/>
    <m/>
    <n v="3065"/>
    <n v="2605.25"/>
    <n v="2930.9062499999995"/>
  </r>
  <r>
    <x v="2"/>
    <x v="0"/>
    <x v="3"/>
    <x v="10"/>
    <x v="3"/>
    <x v="1"/>
    <n v="43.79"/>
    <n v="2.2400000000000002"/>
    <x v="8"/>
    <m/>
    <x v="1"/>
    <m/>
    <m/>
    <n v="3065"/>
    <n v="2605.25"/>
    <n v="2930.9062499999995"/>
  </r>
  <r>
    <x v="2"/>
    <x v="0"/>
    <x v="3"/>
    <x v="296"/>
    <x v="3"/>
    <x v="1"/>
    <n v="37.840000000000003"/>
    <n v="2.2400000000000002"/>
    <x v="8"/>
    <m/>
    <x v="1"/>
    <m/>
    <m/>
    <n v="2853"/>
    <n v="2425.0499999999997"/>
    <n v="2728.1812499999992"/>
  </r>
  <r>
    <x v="2"/>
    <x v="0"/>
    <x v="3"/>
    <x v="297"/>
    <x v="3"/>
    <x v="1"/>
    <n v="37.36"/>
    <n v="2.2400000000000002"/>
    <x v="8"/>
    <m/>
    <x v="1"/>
    <m/>
    <m/>
    <n v="2853"/>
    <n v="2425.0499999999997"/>
    <n v="2728.1812499999992"/>
  </r>
  <r>
    <x v="2"/>
    <x v="0"/>
    <x v="3"/>
    <x v="298"/>
    <x v="3"/>
    <x v="1"/>
    <n v="37.36"/>
    <n v="2.2400000000000002"/>
    <x v="8"/>
    <m/>
    <x v="1"/>
    <m/>
    <m/>
    <n v="2853"/>
    <n v="2425.0499999999997"/>
    <n v="2728.1812499999992"/>
  </r>
  <r>
    <x v="2"/>
    <x v="0"/>
    <x v="3"/>
    <x v="299"/>
    <x v="3"/>
    <x v="1"/>
    <n v="38.04"/>
    <n v="2.2400000000000002"/>
    <x v="8"/>
    <m/>
    <x v="1"/>
    <m/>
    <m/>
    <n v="2853"/>
    <n v="2425.0499999999997"/>
    <n v="2728.1812499999992"/>
  </r>
  <r>
    <x v="2"/>
    <x v="0"/>
    <x v="3"/>
    <x v="300"/>
    <x v="3"/>
    <x v="1"/>
    <n v="43.31"/>
    <n v="2.2400000000000002"/>
    <x v="8"/>
    <m/>
    <x v="1"/>
    <m/>
    <m/>
    <n v="3124"/>
    <n v="2655.4"/>
    <n v="2987.3249999999998"/>
  </r>
  <r>
    <x v="2"/>
    <x v="0"/>
    <x v="3"/>
    <x v="12"/>
    <x v="3"/>
    <x v="1"/>
    <n v="37.36"/>
    <n v="2.2400000000000002"/>
    <x v="8"/>
    <m/>
    <x v="1"/>
    <m/>
    <m/>
    <n v="2830"/>
    <n v="2405.5"/>
    <n v="2706.1874999999995"/>
  </r>
  <r>
    <x v="2"/>
    <x v="0"/>
    <x v="3"/>
    <x v="301"/>
    <x v="3"/>
    <x v="1"/>
    <n v="39.89"/>
    <n v="2.69"/>
    <x v="8"/>
    <m/>
    <x v="1"/>
    <m/>
    <m/>
    <n v="2806"/>
    <n v="2385.1"/>
    <n v="2683.2375000000002"/>
  </r>
  <r>
    <x v="2"/>
    <x v="0"/>
    <x v="3"/>
    <x v="302"/>
    <x v="4"/>
    <x v="1"/>
    <n v="43.31"/>
    <n v="2.2400000000000002"/>
    <x v="8"/>
    <m/>
    <x v="1"/>
    <m/>
    <m/>
    <n v="3077"/>
    <n v="2615.4499999999998"/>
    <n v="2942.3812499999995"/>
  </r>
  <r>
    <x v="2"/>
    <x v="0"/>
    <x v="3"/>
    <x v="240"/>
    <x v="4"/>
    <x v="1"/>
    <n v="43.79"/>
    <n v="2.2400000000000002"/>
    <x v="8"/>
    <m/>
    <x v="1"/>
    <m/>
    <m/>
    <n v="3077"/>
    <n v="2615.4499999999998"/>
    <n v="2942.3812499999995"/>
  </r>
  <r>
    <x v="2"/>
    <x v="0"/>
    <x v="3"/>
    <x v="303"/>
    <x v="4"/>
    <x v="1"/>
    <n v="37.840000000000003"/>
    <n v="2.2400000000000002"/>
    <x v="8"/>
    <m/>
    <x v="1"/>
    <m/>
    <m/>
    <n v="2865"/>
    <n v="2435.25"/>
    <n v="2739.6562499999995"/>
  </r>
  <r>
    <x v="2"/>
    <x v="0"/>
    <x v="3"/>
    <x v="304"/>
    <x v="4"/>
    <x v="1"/>
    <n v="37.36"/>
    <n v="2.2400000000000002"/>
    <x v="8"/>
    <m/>
    <x v="1"/>
    <m/>
    <m/>
    <n v="2865"/>
    <n v="2435.25"/>
    <n v="2739.6562499999995"/>
  </r>
  <r>
    <x v="2"/>
    <x v="0"/>
    <x v="3"/>
    <x v="305"/>
    <x v="4"/>
    <x v="1"/>
    <n v="37.36"/>
    <n v="2.2400000000000002"/>
    <x v="8"/>
    <m/>
    <x v="1"/>
    <m/>
    <m/>
    <n v="2865"/>
    <n v="2435.25"/>
    <n v="2739.6562499999995"/>
  </r>
  <r>
    <x v="2"/>
    <x v="0"/>
    <x v="3"/>
    <x v="306"/>
    <x v="4"/>
    <x v="1"/>
    <n v="38.04"/>
    <n v="2.2400000000000002"/>
    <x v="8"/>
    <m/>
    <x v="1"/>
    <m/>
    <m/>
    <n v="2865"/>
    <n v="2435.25"/>
    <n v="2739.6562499999995"/>
  </r>
  <r>
    <x v="2"/>
    <x v="0"/>
    <x v="3"/>
    <x v="307"/>
    <x v="4"/>
    <x v="1"/>
    <n v="43.31"/>
    <n v="2.2400000000000002"/>
    <x v="8"/>
    <m/>
    <x v="1"/>
    <m/>
    <m/>
    <n v="3136"/>
    <n v="2665.6"/>
    <n v="2998.7999999999997"/>
  </r>
  <r>
    <x v="2"/>
    <x v="0"/>
    <x v="3"/>
    <x v="308"/>
    <x v="4"/>
    <x v="1"/>
    <n v="37.36"/>
    <n v="2.2400000000000002"/>
    <x v="8"/>
    <m/>
    <x v="1"/>
    <m/>
    <m/>
    <n v="2842"/>
    <n v="2415.6999999999998"/>
    <n v="2717.6624999999995"/>
  </r>
  <r>
    <x v="2"/>
    <x v="0"/>
    <x v="3"/>
    <x v="309"/>
    <x v="4"/>
    <x v="1"/>
    <n v="39.89"/>
    <n v="2.69"/>
    <x v="8"/>
    <m/>
    <x v="1"/>
    <m/>
    <m/>
    <n v="2818"/>
    <n v="2395.2999999999997"/>
    <n v="2694.7124999999992"/>
  </r>
  <r>
    <x v="2"/>
    <x v="0"/>
    <x v="3"/>
    <x v="310"/>
    <x v="9"/>
    <x v="1"/>
    <n v="43.31"/>
    <n v="2.2400000000000002"/>
    <x v="8"/>
    <m/>
    <x v="1"/>
    <m/>
    <m/>
    <n v="3089"/>
    <n v="2625.65"/>
    <n v="2953.8562499999998"/>
  </r>
  <r>
    <x v="2"/>
    <x v="0"/>
    <x v="3"/>
    <x v="311"/>
    <x v="9"/>
    <x v="1"/>
    <n v="43.79"/>
    <n v="2.2400000000000002"/>
    <x v="8"/>
    <m/>
    <x v="1"/>
    <m/>
    <m/>
    <n v="3089"/>
    <n v="2625.65"/>
    <n v="2953.8562499999998"/>
  </r>
  <r>
    <x v="2"/>
    <x v="0"/>
    <x v="3"/>
    <x v="14"/>
    <x v="9"/>
    <x v="1"/>
    <n v="37.840000000000003"/>
    <n v="2.2400000000000002"/>
    <x v="8"/>
    <m/>
    <x v="1"/>
    <m/>
    <m/>
    <n v="2877"/>
    <n v="2445.4499999999998"/>
    <n v="2751.1312499999995"/>
  </r>
  <r>
    <x v="2"/>
    <x v="0"/>
    <x v="3"/>
    <x v="312"/>
    <x v="9"/>
    <x v="1"/>
    <n v="37.36"/>
    <n v="2.2400000000000002"/>
    <x v="8"/>
    <m/>
    <x v="1"/>
    <m/>
    <m/>
    <n v="2877"/>
    <n v="2445.4499999999998"/>
    <n v="2751.1312499999995"/>
  </r>
  <r>
    <x v="2"/>
    <x v="0"/>
    <x v="3"/>
    <x v="313"/>
    <x v="9"/>
    <x v="1"/>
    <n v="37.36"/>
    <n v="2.2400000000000002"/>
    <x v="8"/>
    <m/>
    <x v="1"/>
    <m/>
    <m/>
    <n v="2877"/>
    <n v="2445.4499999999998"/>
    <n v="2751.1312499999995"/>
  </r>
  <r>
    <x v="2"/>
    <x v="0"/>
    <x v="3"/>
    <x v="314"/>
    <x v="9"/>
    <x v="1"/>
    <n v="38.04"/>
    <n v="2.2400000000000002"/>
    <x v="8"/>
    <m/>
    <x v="1"/>
    <m/>
    <m/>
    <n v="2877"/>
    <n v="2445.4499999999998"/>
    <n v="2751.1312499999995"/>
  </r>
  <r>
    <x v="2"/>
    <x v="0"/>
    <x v="3"/>
    <x v="315"/>
    <x v="9"/>
    <x v="1"/>
    <n v="43.31"/>
    <n v="2.2400000000000002"/>
    <x v="8"/>
    <m/>
    <x v="1"/>
    <m/>
    <m/>
    <n v="3148"/>
    <n v="2675.7999999999997"/>
    <n v="3010.2749999999996"/>
  </r>
  <r>
    <x v="2"/>
    <x v="0"/>
    <x v="3"/>
    <x v="316"/>
    <x v="9"/>
    <x v="1"/>
    <n v="37.36"/>
    <n v="2.2400000000000002"/>
    <x v="8"/>
    <m/>
    <x v="1"/>
    <m/>
    <m/>
    <n v="2853"/>
    <n v="2425.0499999999997"/>
    <n v="2728.1812499999992"/>
  </r>
  <r>
    <x v="2"/>
    <x v="0"/>
    <x v="3"/>
    <x v="317"/>
    <x v="9"/>
    <x v="1"/>
    <n v="39.89"/>
    <n v="2.69"/>
    <x v="8"/>
    <m/>
    <x v="1"/>
    <m/>
    <m/>
    <n v="2830"/>
    <n v="2405.5"/>
    <n v="2706.1874999999995"/>
  </r>
  <r>
    <x v="2"/>
    <x v="0"/>
    <x v="3"/>
    <x v="318"/>
    <x v="5"/>
    <x v="1"/>
    <n v="43.31"/>
    <n v="2.2400000000000002"/>
    <x v="8"/>
    <m/>
    <x v="1"/>
    <m/>
    <m/>
    <n v="3100"/>
    <n v="2635"/>
    <n v="2964.375"/>
  </r>
  <r>
    <x v="2"/>
    <x v="0"/>
    <x v="3"/>
    <x v="319"/>
    <x v="5"/>
    <x v="1"/>
    <n v="43.79"/>
    <n v="2.2400000000000002"/>
    <x v="8"/>
    <m/>
    <x v="1"/>
    <m/>
    <m/>
    <n v="3100"/>
    <n v="2635"/>
    <n v="2964.375"/>
  </r>
  <r>
    <x v="2"/>
    <x v="0"/>
    <x v="3"/>
    <x v="16"/>
    <x v="5"/>
    <x v="1"/>
    <n v="37.840000000000003"/>
    <n v="2.2400000000000002"/>
    <x v="8"/>
    <m/>
    <x v="1"/>
    <m/>
    <m/>
    <n v="2889"/>
    <n v="2455.65"/>
    <n v="2762.6062499999998"/>
  </r>
  <r>
    <x v="2"/>
    <x v="0"/>
    <x v="3"/>
    <x v="320"/>
    <x v="5"/>
    <x v="1"/>
    <n v="37.36"/>
    <n v="2.2400000000000002"/>
    <x v="8"/>
    <m/>
    <x v="1"/>
    <m/>
    <m/>
    <n v="2889"/>
    <n v="2455.65"/>
    <n v="2762.6062499999998"/>
  </r>
  <r>
    <x v="2"/>
    <x v="0"/>
    <x v="3"/>
    <x v="321"/>
    <x v="5"/>
    <x v="1"/>
    <n v="37.36"/>
    <n v="2.2400000000000002"/>
    <x v="8"/>
    <m/>
    <x v="1"/>
    <m/>
    <m/>
    <n v="2889"/>
    <n v="2455.65"/>
    <n v="2762.6062499999998"/>
  </r>
  <r>
    <x v="2"/>
    <x v="0"/>
    <x v="3"/>
    <x v="322"/>
    <x v="5"/>
    <x v="1"/>
    <n v="38.04"/>
    <n v="2.2400000000000002"/>
    <x v="8"/>
    <m/>
    <x v="1"/>
    <m/>
    <m/>
    <n v="2889"/>
    <n v="2455.65"/>
    <n v="2762.6062499999998"/>
  </r>
  <r>
    <x v="2"/>
    <x v="0"/>
    <x v="3"/>
    <x v="323"/>
    <x v="5"/>
    <x v="1"/>
    <n v="43.31"/>
    <n v="2.2400000000000002"/>
    <x v="8"/>
    <m/>
    <x v="1"/>
    <m/>
    <m/>
    <n v="3159"/>
    <n v="2685.15"/>
    <n v="3020.7937500000003"/>
  </r>
  <r>
    <x v="2"/>
    <x v="0"/>
    <x v="3"/>
    <x v="19"/>
    <x v="5"/>
    <x v="1"/>
    <n v="37.36"/>
    <n v="2.2400000000000002"/>
    <x v="8"/>
    <m/>
    <x v="1"/>
    <m/>
    <m/>
    <n v="2865"/>
    <n v="2435.25"/>
    <n v="2739.6562499999995"/>
  </r>
  <r>
    <x v="2"/>
    <x v="0"/>
    <x v="3"/>
    <x v="324"/>
    <x v="5"/>
    <x v="1"/>
    <n v="39.89"/>
    <n v="2.69"/>
    <x v="8"/>
    <m/>
    <x v="1"/>
    <m/>
    <m/>
    <n v="2842"/>
    <n v="2415.6999999999998"/>
    <n v="2717.6624999999995"/>
  </r>
  <r>
    <x v="2"/>
    <x v="0"/>
    <x v="3"/>
    <x v="325"/>
    <x v="10"/>
    <x v="1"/>
    <n v="43.31"/>
    <n v="2.2400000000000002"/>
    <x v="8"/>
    <m/>
    <x v="1"/>
    <m/>
    <m/>
    <n v="3112"/>
    <n v="2645.2"/>
    <n v="2975.8499999999995"/>
  </r>
  <r>
    <x v="2"/>
    <x v="0"/>
    <x v="3"/>
    <x v="326"/>
    <x v="10"/>
    <x v="1"/>
    <n v="43.79"/>
    <n v="2.2400000000000002"/>
    <x v="8"/>
    <m/>
    <x v="1"/>
    <m/>
    <m/>
    <n v="3112"/>
    <n v="2645.2"/>
    <n v="2975.8499999999995"/>
  </r>
  <r>
    <x v="2"/>
    <x v="0"/>
    <x v="3"/>
    <x v="20"/>
    <x v="10"/>
    <x v="1"/>
    <n v="37.840000000000003"/>
    <n v="2.2400000000000002"/>
    <x v="8"/>
    <m/>
    <x v="1"/>
    <m/>
    <m/>
    <n v="2900"/>
    <n v="2465"/>
    <n v="2773.125"/>
  </r>
  <r>
    <x v="2"/>
    <x v="0"/>
    <x v="3"/>
    <x v="327"/>
    <x v="10"/>
    <x v="1"/>
    <n v="37.36"/>
    <n v="2.2400000000000002"/>
    <x v="8"/>
    <m/>
    <x v="1"/>
    <m/>
    <m/>
    <n v="2900"/>
    <n v="2465"/>
    <n v="2773.125"/>
  </r>
  <r>
    <x v="2"/>
    <x v="0"/>
    <x v="3"/>
    <x v="328"/>
    <x v="10"/>
    <x v="1"/>
    <n v="37.36"/>
    <n v="2.2400000000000002"/>
    <x v="8"/>
    <m/>
    <x v="1"/>
    <m/>
    <m/>
    <n v="2900"/>
    <n v="2465"/>
    <n v="2773.125"/>
  </r>
  <r>
    <x v="2"/>
    <x v="0"/>
    <x v="3"/>
    <x v="241"/>
    <x v="10"/>
    <x v="1"/>
    <n v="38.04"/>
    <n v="2.2400000000000002"/>
    <x v="8"/>
    <m/>
    <x v="1"/>
    <m/>
    <m/>
    <n v="2900"/>
    <n v="2465"/>
    <n v="2773.125"/>
  </r>
  <r>
    <x v="2"/>
    <x v="0"/>
    <x v="3"/>
    <x v="329"/>
    <x v="10"/>
    <x v="1"/>
    <n v="43.31"/>
    <n v="2.2400000000000002"/>
    <x v="8"/>
    <m/>
    <x v="1"/>
    <m/>
    <m/>
    <n v="3171"/>
    <n v="2695.35"/>
    <n v="3032.2687499999997"/>
  </r>
  <r>
    <x v="2"/>
    <x v="0"/>
    <x v="3"/>
    <x v="22"/>
    <x v="10"/>
    <x v="1"/>
    <n v="37.36"/>
    <n v="2.2400000000000002"/>
    <x v="8"/>
    <m/>
    <x v="1"/>
    <m/>
    <m/>
    <n v="2877"/>
    <n v="2445.4499999999998"/>
    <n v="2751.1312499999995"/>
  </r>
  <r>
    <x v="2"/>
    <x v="0"/>
    <x v="3"/>
    <x v="263"/>
    <x v="10"/>
    <x v="1"/>
    <n v="39.89"/>
    <n v="2.69"/>
    <x v="8"/>
    <m/>
    <x v="1"/>
    <m/>
    <m/>
    <n v="2853"/>
    <n v="2425.0499999999997"/>
    <n v="2728.1812499999992"/>
  </r>
  <r>
    <x v="2"/>
    <x v="0"/>
    <x v="3"/>
    <x v="330"/>
    <x v="6"/>
    <x v="1"/>
    <n v="43.31"/>
    <n v="2.2400000000000002"/>
    <x v="8"/>
    <m/>
    <x v="1"/>
    <m/>
    <m/>
    <n v="3124"/>
    <n v="2655.4"/>
    <n v="2987.3249999999998"/>
  </r>
  <r>
    <x v="2"/>
    <x v="0"/>
    <x v="3"/>
    <x v="331"/>
    <x v="6"/>
    <x v="1"/>
    <n v="43.79"/>
    <n v="2.2400000000000002"/>
    <x v="8"/>
    <m/>
    <x v="1"/>
    <m/>
    <m/>
    <n v="3124"/>
    <n v="2655.4"/>
    <n v="2987.3249999999998"/>
  </r>
  <r>
    <x v="2"/>
    <x v="0"/>
    <x v="3"/>
    <x v="23"/>
    <x v="6"/>
    <x v="1"/>
    <n v="37.840000000000003"/>
    <n v="2.2400000000000002"/>
    <x v="8"/>
    <m/>
    <x v="1"/>
    <m/>
    <m/>
    <n v="2912"/>
    <n v="2475.1999999999998"/>
    <n v="2784.5999999999995"/>
  </r>
  <r>
    <x v="2"/>
    <x v="0"/>
    <x v="3"/>
    <x v="332"/>
    <x v="6"/>
    <x v="1"/>
    <n v="37.36"/>
    <n v="2.2400000000000002"/>
    <x v="8"/>
    <m/>
    <x v="1"/>
    <m/>
    <m/>
    <n v="2912"/>
    <n v="2475.1999999999998"/>
    <n v="2784.5999999999995"/>
  </r>
  <r>
    <x v="2"/>
    <x v="0"/>
    <x v="3"/>
    <x v="333"/>
    <x v="6"/>
    <x v="1"/>
    <n v="37.36"/>
    <n v="2.2400000000000002"/>
    <x v="8"/>
    <m/>
    <x v="1"/>
    <m/>
    <m/>
    <n v="2912"/>
    <n v="2475.1999999999998"/>
    <n v="2784.5999999999995"/>
  </r>
  <r>
    <x v="2"/>
    <x v="0"/>
    <x v="3"/>
    <x v="334"/>
    <x v="6"/>
    <x v="1"/>
    <n v="38.04"/>
    <n v="2.2400000000000002"/>
    <x v="8"/>
    <m/>
    <x v="1"/>
    <m/>
    <m/>
    <n v="2912"/>
    <n v="2475.1999999999998"/>
    <n v="2784.5999999999995"/>
  </r>
  <r>
    <x v="2"/>
    <x v="0"/>
    <x v="3"/>
    <x v="335"/>
    <x v="6"/>
    <x v="1"/>
    <n v="43.31"/>
    <n v="2.2400000000000002"/>
    <x v="8"/>
    <m/>
    <x v="1"/>
    <m/>
    <m/>
    <n v="3183"/>
    <n v="2705.5499999999997"/>
    <n v="3043.7437499999996"/>
  </r>
  <r>
    <x v="2"/>
    <x v="0"/>
    <x v="3"/>
    <x v="26"/>
    <x v="6"/>
    <x v="1"/>
    <n v="37.36"/>
    <n v="2.2400000000000002"/>
    <x v="8"/>
    <m/>
    <x v="1"/>
    <m/>
    <m/>
    <n v="2889"/>
    <n v="2455.65"/>
    <n v="2762.6062499999998"/>
  </r>
  <r>
    <x v="2"/>
    <x v="0"/>
    <x v="3"/>
    <x v="268"/>
    <x v="6"/>
    <x v="1"/>
    <n v="39.89"/>
    <n v="2.69"/>
    <x v="8"/>
    <m/>
    <x v="1"/>
    <m/>
    <m/>
    <n v="2865"/>
    <n v="2435.25"/>
    <n v="2739.6562499999995"/>
  </r>
  <r>
    <x v="2"/>
    <x v="0"/>
    <x v="3"/>
    <x v="242"/>
    <x v="7"/>
    <x v="1"/>
    <n v="43.31"/>
    <n v="2.2400000000000002"/>
    <x v="8"/>
    <m/>
    <x v="1"/>
    <m/>
    <m/>
    <n v="3136"/>
    <n v="2665.6"/>
    <n v="2998.7999999999997"/>
  </r>
  <r>
    <x v="2"/>
    <x v="0"/>
    <x v="3"/>
    <x v="243"/>
    <x v="7"/>
    <x v="1"/>
    <n v="43.79"/>
    <n v="2.2400000000000002"/>
    <x v="8"/>
    <m/>
    <x v="1"/>
    <m/>
    <m/>
    <n v="3136"/>
    <n v="2665.6"/>
    <n v="2998.7999999999997"/>
  </r>
  <r>
    <x v="2"/>
    <x v="0"/>
    <x v="3"/>
    <x v="27"/>
    <x v="7"/>
    <x v="1"/>
    <n v="37.840000000000003"/>
    <n v="2.2400000000000002"/>
    <x v="8"/>
    <m/>
    <x v="1"/>
    <m/>
    <m/>
    <n v="2924"/>
    <n v="2485.4"/>
    <n v="2796.0749999999998"/>
  </r>
  <r>
    <x v="2"/>
    <x v="0"/>
    <x v="3"/>
    <x v="336"/>
    <x v="7"/>
    <x v="1"/>
    <n v="37.36"/>
    <n v="2.2400000000000002"/>
    <x v="8"/>
    <m/>
    <x v="1"/>
    <m/>
    <m/>
    <n v="2924"/>
    <n v="2485.4"/>
    <n v="2796.0749999999998"/>
  </r>
  <r>
    <x v="2"/>
    <x v="0"/>
    <x v="3"/>
    <x v="337"/>
    <x v="7"/>
    <x v="1"/>
    <n v="37.36"/>
    <n v="2.2400000000000002"/>
    <x v="8"/>
    <m/>
    <x v="1"/>
    <m/>
    <m/>
    <n v="2924"/>
    <n v="2485.4"/>
    <n v="2796.0749999999998"/>
  </r>
  <r>
    <x v="2"/>
    <x v="0"/>
    <x v="3"/>
    <x v="338"/>
    <x v="7"/>
    <x v="1"/>
    <n v="38.04"/>
    <n v="2.2400000000000002"/>
    <x v="8"/>
    <m/>
    <x v="1"/>
    <m/>
    <m/>
    <n v="2924"/>
    <n v="2485.4"/>
    <n v="2796.0749999999998"/>
  </r>
  <r>
    <x v="2"/>
    <x v="0"/>
    <x v="3"/>
    <x v="339"/>
    <x v="7"/>
    <x v="1"/>
    <n v="43.31"/>
    <n v="2.2400000000000002"/>
    <x v="8"/>
    <m/>
    <x v="1"/>
    <m/>
    <m/>
    <n v="3195"/>
    <n v="2715.75"/>
    <n v="3055.21875"/>
  </r>
  <r>
    <x v="2"/>
    <x v="0"/>
    <x v="3"/>
    <x v="30"/>
    <x v="7"/>
    <x v="1"/>
    <n v="37.36"/>
    <n v="2.2400000000000002"/>
    <x v="8"/>
    <m/>
    <x v="1"/>
    <m/>
    <m/>
    <n v="2900"/>
    <n v="2465"/>
    <n v="2773.125"/>
  </r>
  <r>
    <x v="2"/>
    <x v="0"/>
    <x v="3"/>
    <x v="340"/>
    <x v="7"/>
    <x v="1"/>
    <n v="39.89"/>
    <n v="2.69"/>
    <x v="8"/>
    <m/>
    <x v="1"/>
    <m/>
    <m/>
    <n v="2877"/>
    <n v="2445.4499999999998"/>
    <n v="2751.1312499999995"/>
  </r>
  <r>
    <x v="2"/>
    <x v="0"/>
    <x v="3"/>
    <x v="341"/>
    <x v="11"/>
    <x v="1"/>
    <n v="43.31"/>
    <n v="2.2400000000000002"/>
    <x v="8"/>
    <m/>
    <x v="1"/>
    <m/>
    <m/>
    <n v="3148"/>
    <n v="2675.7999999999997"/>
    <n v="3010.2749999999996"/>
  </r>
  <r>
    <x v="2"/>
    <x v="0"/>
    <x v="3"/>
    <x v="342"/>
    <x v="11"/>
    <x v="1"/>
    <n v="43.79"/>
    <n v="2.2400000000000002"/>
    <x v="8"/>
    <m/>
    <x v="1"/>
    <m/>
    <m/>
    <n v="3148"/>
    <n v="2675.7999999999997"/>
    <n v="3010.2749999999996"/>
  </r>
  <r>
    <x v="2"/>
    <x v="0"/>
    <x v="3"/>
    <x v="32"/>
    <x v="11"/>
    <x v="1"/>
    <n v="37.840000000000003"/>
    <n v="2.2400000000000002"/>
    <x v="8"/>
    <m/>
    <x v="1"/>
    <m/>
    <m/>
    <n v="2936"/>
    <n v="2495.6"/>
    <n v="2807.5499999999997"/>
  </r>
  <r>
    <x v="2"/>
    <x v="0"/>
    <x v="3"/>
    <x v="343"/>
    <x v="11"/>
    <x v="1"/>
    <n v="37.36"/>
    <n v="2.2400000000000002"/>
    <x v="8"/>
    <m/>
    <x v="1"/>
    <m/>
    <m/>
    <n v="2936"/>
    <n v="2495.6"/>
    <n v="2807.5499999999997"/>
  </r>
  <r>
    <x v="2"/>
    <x v="0"/>
    <x v="3"/>
    <x v="344"/>
    <x v="11"/>
    <x v="1"/>
    <n v="37.36"/>
    <n v="2.2400000000000002"/>
    <x v="8"/>
    <m/>
    <x v="1"/>
    <m/>
    <m/>
    <n v="2936"/>
    <n v="2495.6"/>
    <n v="2807.5499999999997"/>
  </r>
  <r>
    <x v="2"/>
    <x v="0"/>
    <x v="3"/>
    <x v="345"/>
    <x v="11"/>
    <x v="1"/>
    <n v="38.04"/>
    <n v="2.2400000000000002"/>
    <x v="8"/>
    <m/>
    <x v="1"/>
    <m/>
    <m/>
    <n v="2936"/>
    <n v="2495.6"/>
    <n v="2807.5499999999997"/>
  </r>
  <r>
    <x v="2"/>
    <x v="0"/>
    <x v="3"/>
    <x v="346"/>
    <x v="11"/>
    <x v="1"/>
    <n v="43.31"/>
    <n v="2.2400000000000002"/>
    <x v="8"/>
    <m/>
    <x v="1"/>
    <m/>
    <m/>
    <n v="3206"/>
    <n v="2725.1"/>
    <n v="3065.7375000000002"/>
  </r>
  <r>
    <x v="2"/>
    <x v="0"/>
    <x v="3"/>
    <x v="35"/>
    <x v="11"/>
    <x v="1"/>
    <n v="37.36"/>
    <n v="2.2400000000000002"/>
    <x v="8"/>
    <m/>
    <x v="1"/>
    <m/>
    <m/>
    <n v="2912"/>
    <n v="2475.1999999999998"/>
    <n v="2784.5999999999995"/>
  </r>
  <r>
    <x v="2"/>
    <x v="0"/>
    <x v="3"/>
    <x v="347"/>
    <x v="11"/>
    <x v="1"/>
    <n v="39.89"/>
    <n v="2.69"/>
    <x v="8"/>
    <m/>
    <x v="1"/>
    <m/>
    <m/>
    <n v="2889"/>
    <n v="2455.65"/>
    <n v="2762.6062499999998"/>
  </r>
  <r>
    <x v="2"/>
    <x v="0"/>
    <x v="3"/>
    <x v="348"/>
    <x v="12"/>
    <x v="1"/>
    <n v="43.31"/>
    <n v="2.2400000000000002"/>
    <x v="8"/>
    <m/>
    <x v="1"/>
    <m/>
    <m/>
    <n v="3159"/>
    <n v="2685.15"/>
    <n v="3020.7937500000003"/>
  </r>
  <r>
    <x v="2"/>
    <x v="0"/>
    <x v="3"/>
    <x v="349"/>
    <x v="12"/>
    <x v="1"/>
    <n v="43.79"/>
    <n v="2.2400000000000002"/>
    <x v="8"/>
    <m/>
    <x v="1"/>
    <m/>
    <m/>
    <n v="3159"/>
    <n v="2685.15"/>
    <n v="3020.7937500000003"/>
  </r>
  <r>
    <x v="2"/>
    <x v="0"/>
    <x v="3"/>
    <x v="350"/>
    <x v="12"/>
    <x v="1"/>
    <n v="37.840000000000003"/>
    <n v="2.2400000000000002"/>
    <x v="8"/>
    <m/>
    <x v="1"/>
    <m/>
    <m/>
    <n v="2948"/>
    <n v="2505.7999999999997"/>
    <n v="2819.0249999999996"/>
  </r>
  <r>
    <x v="2"/>
    <x v="0"/>
    <x v="3"/>
    <x v="351"/>
    <x v="12"/>
    <x v="1"/>
    <n v="37.36"/>
    <n v="2.2400000000000002"/>
    <x v="8"/>
    <m/>
    <x v="1"/>
    <m/>
    <m/>
    <n v="2948"/>
    <n v="2505.7999999999997"/>
    <n v="2819.0249999999996"/>
  </r>
  <r>
    <x v="2"/>
    <x v="0"/>
    <x v="3"/>
    <x v="352"/>
    <x v="12"/>
    <x v="1"/>
    <n v="37.36"/>
    <n v="2.2400000000000002"/>
    <x v="8"/>
    <m/>
    <x v="1"/>
    <m/>
    <m/>
    <n v="2948"/>
    <n v="2505.7999999999997"/>
    <n v="2819.0249999999996"/>
  </r>
  <r>
    <x v="2"/>
    <x v="0"/>
    <x v="3"/>
    <x v="353"/>
    <x v="12"/>
    <x v="1"/>
    <n v="38.04"/>
    <n v="2.2400000000000002"/>
    <x v="8"/>
    <m/>
    <x v="1"/>
    <m/>
    <m/>
    <n v="2948"/>
    <n v="2505.7999999999997"/>
    <n v="2819.0249999999996"/>
  </r>
  <r>
    <x v="2"/>
    <x v="0"/>
    <x v="3"/>
    <x v="354"/>
    <x v="12"/>
    <x v="1"/>
    <n v="43.31"/>
    <n v="2.2400000000000002"/>
    <x v="8"/>
    <m/>
    <x v="1"/>
    <m/>
    <m/>
    <n v="3218"/>
    <n v="2735.2999999999997"/>
    <n v="3077.2124999999992"/>
  </r>
  <r>
    <x v="2"/>
    <x v="0"/>
    <x v="3"/>
    <x v="39"/>
    <x v="12"/>
    <x v="1"/>
    <n v="37.36"/>
    <n v="2.2400000000000002"/>
    <x v="8"/>
    <m/>
    <x v="1"/>
    <m/>
    <m/>
    <n v="2924"/>
    <n v="2485.4"/>
    <n v="2796.0749999999998"/>
  </r>
  <r>
    <x v="2"/>
    <x v="0"/>
    <x v="3"/>
    <x v="355"/>
    <x v="12"/>
    <x v="1"/>
    <n v="39.89"/>
    <n v="2.69"/>
    <x v="8"/>
    <m/>
    <x v="1"/>
    <m/>
    <m/>
    <n v="2900"/>
    <n v="2465"/>
    <n v="2773.125"/>
  </r>
  <r>
    <x v="2"/>
    <x v="0"/>
    <x v="10"/>
    <x v="196"/>
    <x v="8"/>
    <x v="1"/>
    <n v="43.06"/>
    <n v="2.23"/>
    <x v="8"/>
    <m/>
    <x v="1"/>
    <m/>
    <m/>
    <n v="3171"/>
    <n v="2695.35"/>
    <n v="3032.2687499999997"/>
  </r>
  <r>
    <x v="2"/>
    <x v="0"/>
    <x v="10"/>
    <x v="197"/>
    <x v="8"/>
    <x v="1"/>
    <n v="43.06"/>
    <n v="2.23"/>
    <x v="8"/>
    <m/>
    <x v="1"/>
    <m/>
    <m/>
    <n v="3171"/>
    <n v="2695.35"/>
    <n v="3032.2687499999997"/>
  </r>
  <r>
    <x v="2"/>
    <x v="0"/>
    <x v="10"/>
    <x v="356"/>
    <x v="1"/>
    <x v="1"/>
    <n v="43.06"/>
    <n v="2.23"/>
    <x v="8"/>
    <m/>
    <x v="1"/>
    <m/>
    <m/>
    <n v="3230"/>
    <n v="2745.5"/>
    <n v="3088.6874999999995"/>
  </r>
  <r>
    <x v="2"/>
    <x v="0"/>
    <x v="10"/>
    <x v="357"/>
    <x v="1"/>
    <x v="1"/>
    <n v="43.06"/>
    <n v="2.23"/>
    <x v="8"/>
    <m/>
    <x v="1"/>
    <m/>
    <m/>
    <n v="3230"/>
    <n v="2745.5"/>
    <n v="3088.6874999999995"/>
  </r>
  <r>
    <x v="2"/>
    <x v="0"/>
    <x v="10"/>
    <x v="358"/>
    <x v="1"/>
    <x v="1"/>
    <n v="43.06"/>
    <n v="2.23"/>
    <x v="8"/>
    <m/>
    <x v="1"/>
    <m/>
    <m/>
    <n v="3312"/>
    <n v="2815.2"/>
    <n v="3167.0999999999995"/>
  </r>
  <r>
    <x v="2"/>
    <x v="0"/>
    <x v="10"/>
    <x v="359"/>
    <x v="1"/>
    <x v="1"/>
    <n v="43.55"/>
    <n v="2.23"/>
    <x v="8"/>
    <m/>
    <x v="1"/>
    <m/>
    <m/>
    <n v="3289"/>
    <n v="2795.65"/>
    <n v="3145.1062499999998"/>
  </r>
  <r>
    <x v="2"/>
    <x v="0"/>
    <x v="10"/>
    <x v="360"/>
    <x v="1"/>
    <x v="1"/>
    <n v="43.55"/>
    <n v="2.23"/>
    <x v="8"/>
    <m/>
    <x v="1"/>
    <m/>
    <m/>
    <n v="3265"/>
    <n v="2775.25"/>
    <n v="3122.1562499999995"/>
  </r>
  <r>
    <x v="2"/>
    <x v="0"/>
    <x v="10"/>
    <x v="79"/>
    <x v="3"/>
    <x v="1"/>
    <n v="43.06"/>
    <n v="2.23"/>
    <x v="8"/>
    <m/>
    <x v="1"/>
    <m/>
    <m/>
    <n v="3242"/>
    <n v="2755.7"/>
    <n v="3100.1624999999995"/>
  </r>
  <r>
    <x v="2"/>
    <x v="0"/>
    <x v="10"/>
    <x v="361"/>
    <x v="3"/>
    <x v="1"/>
    <n v="43.06"/>
    <n v="2.23"/>
    <x v="8"/>
    <m/>
    <x v="1"/>
    <m/>
    <m/>
    <n v="3242"/>
    <n v="2755.7"/>
    <n v="3100.1624999999995"/>
  </r>
  <r>
    <x v="2"/>
    <x v="0"/>
    <x v="10"/>
    <x v="11"/>
    <x v="3"/>
    <x v="1"/>
    <n v="43.06"/>
    <n v="2.23"/>
    <x v="8"/>
    <m/>
    <x v="1"/>
    <m/>
    <m/>
    <n v="3324"/>
    <n v="2825.4"/>
    <n v="3178.5749999999998"/>
  </r>
  <r>
    <x v="2"/>
    <x v="0"/>
    <x v="10"/>
    <x v="362"/>
    <x v="3"/>
    <x v="1"/>
    <n v="43.55"/>
    <n v="2.23"/>
    <x v="8"/>
    <m/>
    <x v="1"/>
    <m/>
    <m/>
    <n v="3300"/>
    <n v="2805"/>
    <n v="3155.625"/>
  </r>
  <r>
    <x v="2"/>
    <x v="0"/>
    <x v="10"/>
    <x v="363"/>
    <x v="3"/>
    <x v="1"/>
    <n v="43.55"/>
    <n v="2.23"/>
    <x v="8"/>
    <m/>
    <x v="1"/>
    <m/>
    <m/>
    <n v="3277"/>
    <n v="2785.45"/>
    <n v="3133.6312499999995"/>
  </r>
  <r>
    <x v="2"/>
    <x v="0"/>
    <x v="10"/>
    <x v="364"/>
    <x v="4"/>
    <x v="1"/>
    <n v="43.06"/>
    <n v="2.23"/>
    <x v="8"/>
    <m/>
    <x v="1"/>
    <m/>
    <m/>
    <n v="3253"/>
    <n v="2765.0499999999997"/>
    <n v="3110.6812499999992"/>
  </r>
  <r>
    <x v="2"/>
    <x v="0"/>
    <x v="10"/>
    <x v="365"/>
    <x v="4"/>
    <x v="1"/>
    <n v="43.06"/>
    <n v="2.23"/>
    <x v="8"/>
    <m/>
    <x v="1"/>
    <m/>
    <m/>
    <n v="3253"/>
    <n v="2765.0499999999997"/>
    <n v="3110.6812499999992"/>
  </r>
  <r>
    <x v="2"/>
    <x v="0"/>
    <x v="10"/>
    <x v="366"/>
    <x v="4"/>
    <x v="1"/>
    <n v="43.06"/>
    <n v="2.23"/>
    <x v="8"/>
    <m/>
    <x v="1"/>
    <m/>
    <m/>
    <n v="3336"/>
    <n v="2835.6"/>
    <n v="3190.0499999999997"/>
  </r>
  <r>
    <x v="2"/>
    <x v="0"/>
    <x v="10"/>
    <x v="232"/>
    <x v="4"/>
    <x v="1"/>
    <n v="43.55"/>
    <n v="2.23"/>
    <x v="8"/>
    <m/>
    <x v="1"/>
    <m/>
    <m/>
    <n v="3312"/>
    <n v="2815.2"/>
    <n v="3167.0999999999995"/>
  </r>
  <r>
    <x v="2"/>
    <x v="0"/>
    <x v="10"/>
    <x v="13"/>
    <x v="4"/>
    <x v="1"/>
    <n v="43.55"/>
    <n v="2.23"/>
    <x v="8"/>
    <m/>
    <x v="1"/>
    <m/>
    <m/>
    <n v="3289"/>
    <n v="2795.65"/>
    <n v="3145.1062499999998"/>
  </r>
  <r>
    <x v="2"/>
    <x v="0"/>
    <x v="10"/>
    <x v="367"/>
    <x v="9"/>
    <x v="1"/>
    <n v="43.06"/>
    <n v="2.23"/>
    <x v="8"/>
    <m/>
    <x v="1"/>
    <m/>
    <m/>
    <n v="3265"/>
    <n v="2775.25"/>
    <n v="3122.1562499999995"/>
  </r>
  <r>
    <x v="2"/>
    <x v="0"/>
    <x v="10"/>
    <x v="368"/>
    <x v="9"/>
    <x v="1"/>
    <n v="43.06"/>
    <n v="2.23"/>
    <x v="8"/>
    <m/>
    <x v="1"/>
    <m/>
    <m/>
    <n v="3265"/>
    <n v="2775.25"/>
    <n v="3122.1562499999995"/>
  </r>
  <r>
    <x v="2"/>
    <x v="0"/>
    <x v="10"/>
    <x v="369"/>
    <x v="9"/>
    <x v="1"/>
    <n v="43.06"/>
    <n v="2.23"/>
    <x v="8"/>
    <m/>
    <x v="1"/>
    <m/>
    <m/>
    <n v="3348"/>
    <n v="2845.7999999999997"/>
    <n v="3201.5249999999996"/>
  </r>
  <r>
    <x v="2"/>
    <x v="0"/>
    <x v="10"/>
    <x v="370"/>
    <x v="9"/>
    <x v="1"/>
    <n v="43.55"/>
    <n v="2.23"/>
    <x v="8"/>
    <m/>
    <x v="1"/>
    <m/>
    <m/>
    <n v="3324"/>
    <n v="2825.4"/>
    <n v="3178.5749999999998"/>
  </r>
  <r>
    <x v="2"/>
    <x v="0"/>
    <x v="10"/>
    <x v="371"/>
    <x v="9"/>
    <x v="1"/>
    <n v="43.55"/>
    <n v="2.23"/>
    <x v="8"/>
    <m/>
    <x v="1"/>
    <m/>
    <m/>
    <n v="3300"/>
    <n v="2805"/>
    <n v="3155.625"/>
  </r>
  <r>
    <x v="2"/>
    <x v="0"/>
    <x v="10"/>
    <x v="372"/>
    <x v="5"/>
    <x v="1"/>
    <n v="43.06"/>
    <n v="2.23"/>
    <x v="8"/>
    <m/>
    <x v="1"/>
    <m/>
    <m/>
    <n v="3277"/>
    <n v="2785.45"/>
    <n v="3133.6312499999995"/>
  </r>
  <r>
    <x v="2"/>
    <x v="0"/>
    <x v="10"/>
    <x v="373"/>
    <x v="5"/>
    <x v="1"/>
    <n v="43.06"/>
    <n v="2.23"/>
    <x v="8"/>
    <m/>
    <x v="1"/>
    <m/>
    <m/>
    <n v="3277"/>
    <n v="2785.45"/>
    <n v="3133.6312499999995"/>
  </r>
  <r>
    <x v="2"/>
    <x v="0"/>
    <x v="10"/>
    <x v="18"/>
    <x v="5"/>
    <x v="1"/>
    <n v="43.06"/>
    <n v="2.23"/>
    <x v="8"/>
    <m/>
    <x v="1"/>
    <m/>
    <m/>
    <n v="3359"/>
    <n v="2855.15"/>
    <n v="3212.0437500000003"/>
  </r>
  <r>
    <x v="2"/>
    <x v="0"/>
    <x v="10"/>
    <x v="374"/>
    <x v="5"/>
    <x v="1"/>
    <n v="43.55"/>
    <n v="2.23"/>
    <x v="8"/>
    <m/>
    <x v="1"/>
    <m/>
    <m/>
    <n v="3336"/>
    <n v="2835.6"/>
    <n v="3190.0499999999997"/>
  </r>
  <r>
    <x v="2"/>
    <x v="0"/>
    <x v="10"/>
    <x v="375"/>
    <x v="5"/>
    <x v="1"/>
    <n v="43.55"/>
    <n v="2.23"/>
    <x v="8"/>
    <m/>
    <x v="1"/>
    <m/>
    <m/>
    <n v="3312"/>
    <n v="2815.2"/>
    <n v="3167.0999999999995"/>
  </r>
  <r>
    <x v="2"/>
    <x v="0"/>
    <x v="10"/>
    <x v="376"/>
    <x v="10"/>
    <x v="1"/>
    <n v="43.06"/>
    <n v="2.23"/>
    <x v="8"/>
    <m/>
    <x v="1"/>
    <m/>
    <m/>
    <n v="3289"/>
    <n v="2795.65"/>
    <n v="3145.1062499999998"/>
  </r>
  <r>
    <x v="2"/>
    <x v="0"/>
    <x v="10"/>
    <x v="80"/>
    <x v="10"/>
    <x v="1"/>
    <n v="43.06"/>
    <n v="2.23"/>
    <x v="8"/>
    <m/>
    <x v="1"/>
    <m/>
    <m/>
    <n v="3289"/>
    <n v="2795.65"/>
    <n v="3145.1062499999998"/>
  </r>
  <r>
    <x v="2"/>
    <x v="0"/>
    <x v="10"/>
    <x v="21"/>
    <x v="10"/>
    <x v="1"/>
    <n v="43.06"/>
    <n v="2.23"/>
    <x v="8"/>
    <m/>
    <x v="1"/>
    <m/>
    <m/>
    <n v="3371"/>
    <n v="2865.35"/>
    <n v="3223.5187499999997"/>
  </r>
  <r>
    <x v="2"/>
    <x v="0"/>
    <x v="10"/>
    <x v="377"/>
    <x v="10"/>
    <x v="1"/>
    <n v="43.55"/>
    <n v="2.23"/>
    <x v="8"/>
    <m/>
    <x v="1"/>
    <m/>
    <m/>
    <n v="3348"/>
    <n v="2845.7999999999997"/>
    <n v="3201.5249999999996"/>
  </r>
  <r>
    <x v="2"/>
    <x v="0"/>
    <x v="10"/>
    <x v="378"/>
    <x v="10"/>
    <x v="1"/>
    <n v="43.55"/>
    <n v="2.23"/>
    <x v="8"/>
    <m/>
    <x v="1"/>
    <m/>
    <m/>
    <n v="3324"/>
    <n v="2825.4"/>
    <n v="3178.5749999999998"/>
  </r>
  <r>
    <x v="2"/>
    <x v="0"/>
    <x v="10"/>
    <x v="81"/>
    <x v="6"/>
    <x v="1"/>
    <n v="43.06"/>
    <n v="2.23"/>
    <x v="8"/>
    <m/>
    <x v="1"/>
    <m/>
    <m/>
    <n v="3300"/>
    <n v="2805"/>
    <n v="3155.625"/>
  </r>
  <r>
    <x v="2"/>
    <x v="0"/>
    <x v="10"/>
    <x v="82"/>
    <x v="6"/>
    <x v="1"/>
    <n v="43.06"/>
    <n v="2.23"/>
    <x v="8"/>
    <m/>
    <x v="1"/>
    <m/>
    <m/>
    <n v="3300"/>
    <n v="2805"/>
    <n v="3155.625"/>
  </r>
  <r>
    <x v="2"/>
    <x v="0"/>
    <x v="10"/>
    <x v="25"/>
    <x v="6"/>
    <x v="1"/>
    <n v="43.06"/>
    <n v="2.23"/>
    <x v="8"/>
    <m/>
    <x v="1"/>
    <m/>
    <m/>
    <n v="3383"/>
    <n v="2875.5499999999997"/>
    <n v="3234.9937499999996"/>
  </r>
  <r>
    <x v="2"/>
    <x v="0"/>
    <x v="10"/>
    <x v="379"/>
    <x v="6"/>
    <x v="1"/>
    <n v="43.55"/>
    <n v="2.23"/>
    <x v="8"/>
    <m/>
    <x v="1"/>
    <m/>
    <m/>
    <n v="3359"/>
    <n v="2855.15"/>
    <n v="3212.0437500000003"/>
  </r>
  <r>
    <x v="2"/>
    <x v="0"/>
    <x v="10"/>
    <x v="380"/>
    <x v="6"/>
    <x v="1"/>
    <n v="43.55"/>
    <n v="2.23"/>
    <x v="8"/>
    <m/>
    <x v="1"/>
    <m/>
    <m/>
    <n v="3336"/>
    <n v="2835.6"/>
    <n v="3190.0499999999997"/>
  </r>
  <r>
    <x v="2"/>
    <x v="0"/>
    <x v="10"/>
    <x v="83"/>
    <x v="7"/>
    <x v="1"/>
    <n v="43.06"/>
    <n v="2.23"/>
    <x v="8"/>
    <m/>
    <x v="1"/>
    <m/>
    <m/>
    <n v="3312"/>
    <n v="2815.2"/>
    <n v="3167.0999999999995"/>
  </r>
  <r>
    <x v="2"/>
    <x v="0"/>
    <x v="10"/>
    <x v="84"/>
    <x v="7"/>
    <x v="1"/>
    <n v="43.06"/>
    <n v="2.23"/>
    <x v="8"/>
    <m/>
    <x v="1"/>
    <m/>
    <m/>
    <n v="3312"/>
    <n v="2815.2"/>
    <n v="3167.0999999999995"/>
  </r>
  <r>
    <x v="2"/>
    <x v="0"/>
    <x v="10"/>
    <x v="29"/>
    <x v="7"/>
    <x v="1"/>
    <n v="43.06"/>
    <n v="2.23"/>
    <x v="8"/>
    <m/>
    <x v="1"/>
    <m/>
    <m/>
    <n v="3395"/>
    <n v="2885.75"/>
    <n v="3246.46875"/>
  </r>
  <r>
    <x v="2"/>
    <x v="0"/>
    <x v="10"/>
    <x v="381"/>
    <x v="7"/>
    <x v="1"/>
    <n v="43.55"/>
    <n v="2.23"/>
    <x v="8"/>
    <m/>
    <x v="1"/>
    <m/>
    <m/>
    <n v="3371"/>
    <n v="2865.35"/>
    <n v="3223.5187499999997"/>
  </r>
  <r>
    <x v="2"/>
    <x v="0"/>
    <x v="10"/>
    <x v="382"/>
    <x v="7"/>
    <x v="1"/>
    <n v="43.55"/>
    <n v="2.23"/>
    <x v="8"/>
    <m/>
    <x v="1"/>
    <m/>
    <m/>
    <n v="3348"/>
    <n v="2845.7999999999997"/>
    <n v="3201.5249999999996"/>
  </r>
  <r>
    <x v="2"/>
    <x v="0"/>
    <x v="10"/>
    <x v="85"/>
    <x v="11"/>
    <x v="1"/>
    <n v="43.06"/>
    <n v="2.23"/>
    <x v="8"/>
    <m/>
    <x v="1"/>
    <m/>
    <m/>
    <n v="3324"/>
    <n v="2825.4"/>
    <n v="3178.5749999999998"/>
  </r>
  <r>
    <x v="2"/>
    <x v="0"/>
    <x v="10"/>
    <x v="86"/>
    <x v="11"/>
    <x v="1"/>
    <n v="43.06"/>
    <n v="2.23"/>
    <x v="8"/>
    <m/>
    <x v="1"/>
    <m/>
    <m/>
    <n v="3324"/>
    <n v="2825.4"/>
    <n v="3178.5749999999998"/>
  </r>
  <r>
    <x v="2"/>
    <x v="0"/>
    <x v="10"/>
    <x v="34"/>
    <x v="11"/>
    <x v="1"/>
    <n v="43.06"/>
    <n v="2.23"/>
    <x v="8"/>
    <m/>
    <x v="1"/>
    <m/>
    <m/>
    <n v="3406"/>
    <n v="2895.1"/>
    <n v="3256.9875000000002"/>
  </r>
  <r>
    <x v="2"/>
    <x v="0"/>
    <x v="10"/>
    <x v="383"/>
    <x v="11"/>
    <x v="1"/>
    <n v="43.55"/>
    <n v="2.23"/>
    <x v="8"/>
    <m/>
    <x v="1"/>
    <m/>
    <m/>
    <n v="3383"/>
    <n v="2875.5499999999997"/>
    <n v="3234.9937499999996"/>
  </r>
  <r>
    <x v="2"/>
    <x v="0"/>
    <x v="10"/>
    <x v="384"/>
    <x v="11"/>
    <x v="1"/>
    <n v="43.55"/>
    <n v="2.23"/>
    <x v="8"/>
    <m/>
    <x v="1"/>
    <m/>
    <m/>
    <n v="3359"/>
    <n v="2855.15"/>
    <n v="3212.0437500000003"/>
  </r>
  <r>
    <x v="2"/>
    <x v="0"/>
    <x v="10"/>
    <x v="87"/>
    <x v="12"/>
    <x v="1"/>
    <n v="43.06"/>
    <n v="2.23"/>
    <x v="8"/>
    <m/>
    <x v="1"/>
    <m/>
    <m/>
    <n v="3336"/>
    <n v="2835.6"/>
    <n v="3190.0499999999997"/>
  </r>
  <r>
    <x v="2"/>
    <x v="0"/>
    <x v="10"/>
    <x v="88"/>
    <x v="12"/>
    <x v="1"/>
    <n v="43.06"/>
    <n v="2.23"/>
    <x v="8"/>
    <m/>
    <x v="1"/>
    <m/>
    <m/>
    <n v="3336"/>
    <n v="2835.6"/>
    <n v="3190.0499999999997"/>
  </r>
  <r>
    <x v="2"/>
    <x v="0"/>
    <x v="10"/>
    <x v="38"/>
    <x v="12"/>
    <x v="1"/>
    <n v="43.06"/>
    <n v="2.23"/>
    <x v="8"/>
    <m/>
    <x v="1"/>
    <m/>
    <m/>
    <n v="3418"/>
    <n v="2905.2999999999997"/>
    <n v="3268.4624999999992"/>
  </r>
  <r>
    <x v="2"/>
    <x v="0"/>
    <x v="10"/>
    <x v="385"/>
    <x v="12"/>
    <x v="1"/>
    <n v="43.55"/>
    <n v="2.23"/>
    <x v="8"/>
    <m/>
    <x v="1"/>
    <m/>
    <m/>
    <n v="3395"/>
    <n v="2885.75"/>
    <n v="3246.46875"/>
  </r>
  <r>
    <x v="2"/>
    <x v="0"/>
    <x v="10"/>
    <x v="386"/>
    <x v="12"/>
    <x v="1"/>
    <n v="43.55"/>
    <n v="2.23"/>
    <x v="8"/>
    <m/>
    <x v="1"/>
    <m/>
    <m/>
    <n v="3371"/>
    <n v="2865.35"/>
    <n v="3223.5187499999997"/>
  </r>
  <r>
    <x v="2"/>
    <x v="1"/>
    <x v="6"/>
    <x v="107"/>
    <x v="8"/>
    <x v="1"/>
    <n v="4.28"/>
    <n v="0"/>
    <x v="8"/>
    <m/>
    <x v="1"/>
    <m/>
    <m/>
    <n v="72"/>
    <n v="72"/>
    <n v="80.999999999999986"/>
  </r>
  <r>
    <x v="2"/>
    <x v="1"/>
    <x v="6"/>
    <x v="108"/>
    <x v="8"/>
    <x v="1"/>
    <n v="4.51"/>
    <n v="0"/>
    <x v="8"/>
    <m/>
    <x v="1"/>
    <m/>
    <m/>
    <n v="76"/>
    <n v="76"/>
    <n v="85.5"/>
  </r>
  <r>
    <x v="2"/>
    <x v="1"/>
    <x v="6"/>
    <x v="109"/>
    <x v="8"/>
    <x v="1"/>
    <n v="4.5199999999999996"/>
    <n v="0"/>
    <x v="8"/>
    <m/>
    <x v="1"/>
    <m/>
    <m/>
    <n v="77"/>
    <n v="77"/>
    <n v="86.624999999999986"/>
  </r>
  <r>
    <x v="2"/>
    <x v="1"/>
    <x v="6"/>
    <x v="111"/>
    <x v="8"/>
    <x v="1"/>
    <n v="4.28"/>
    <n v="0"/>
    <x v="8"/>
    <m/>
    <x v="1"/>
    <m/>
    <m/>
    <n v="72"/>
    <n v="72"/>
    <n v="80.999999999999986"/>
  </r>
  <r>
    <x v="2"/>
    <x v="1"/>
    <x v="6"/>
    <x v="274"/>
    <x v="8"/>
    <x v="1"/>
    <n v="4.54"/>
    <n v="0"/>
    <x v="8"/>
    <m/>
    <x v="1"/>
    <m/>
    <m/>
    <n v="77"/>
    <n v="77"/>
    <n v="86.624999999999986"/>
  </r>
  <r>
    <x v="2"/>
    <x v="1"/>
    <x v="6"/>
    <x v="112"/>
    <x v="20"/>
    <x v="1"/>
    <n v="5.08"/>
    <n v="0"/>
    <x v="8"/>
    <m/>
    <x v="1"/>
    <m/>
    <m/>
    <n v="86"/>
    <n v="86"/>
    <n v="96.75"/>
  </r>
  <r>
    <x v="2"/>
    <x v="1"/>
    <x v="6"/>
    <x v="113"/>
    <x v="20"/>
    <x v="1"/>
    <n v="10.06"/>
    <n v="0"/>
    <x v="8"/>
    <m/>
    <x v="1"/>
    <m/>
    <m/>
    <n v="170"/>
    <n v="170"/>
    <n v="191.25"/>
  </r>
  <r>
    <x v="2"/>
    <x v="1"/>
    <x v="6"/>
    <x v="166"/>
    <x v="20"/>
    <x v="1"/>
    <n v="10.37"/>
    <n v="0"/>
    <x v="8"/>
    <m/>
    <x v="1"/>
    <m/>
    <m/>
    <n v="175"/>
    <n v="175"/>
    <n v="196.875"/>
  </r>
  <r>
    <x v="2"/>
    <x v="1"/>
    <x v="6"/>
    <x v="114"/>
    <x v="20"/>
    <x v="1"/>
    <n v="2.15"/>
    <n v="0"/>
    <x v="8"/>
    <m/>
    <x v="1"/>
    <m/>
    <m/>
    <n v="37"/>
    <n v="37"/>
    <n v="41.624999999999993"/>
  </r>
  <r>
    <x v="2"/>
    <x v="1"/>
    <x v="6"/>
    <x v="115"/>
    <x v="20"/>
    <x v="1"/>
    <n v="2.11"/>
    <n v="0"/>
    <x v="8"/>
    <m/>
    <x v="1"/>
    <m/>
    <m/>
    <n v="36"/>
    <n v="36"/>
    <n v="40.499999999999993"/>
  </r>
  <r>
    <x v="2"/>
    <x v="1"/>
    <x v="6"/>
    <x v="116"/>
    <x v="20"/>
    <x v="1"/>
    <n v="2.11"/>
    <n v="0"/>
    <x v="8"/>
    <m/>
    <x v="1"/>
    <m/>
    <m/>
    <n v="36"/>
    <n v="36"/>
    <n v="40.499999999999993"/>
  </r>
  <r>
    <x v="2"/>
    <x v="1"/>
    <x v="6"/>
    <x v="117"/>
    <x v="20"/>
    <x v="1"/>
    <n v="2.11"/>
    <n v="0"/>
    <x v="8"/>
    <m/>
    <x v="1"/>
    <m/>
    <m/>
    <n v="36"/>
    <n v="36"/>
    <n v="40.499999999999993"/>
  </r>
  <r>
    <x v="2"/>
    <x v="1"/>
    <x v="6"/>
    <x v="118"/>
    <x v="20"/>
    <x v="1"/>
    <n v="2.2200000000000002"/>
    <n v="0"/>
    <x v="8"/>
    <m/>
    <x v="1"/>
    <m/>
    <m/>
    <n v="38"/>
    <n v="38"/>
    <n v="42.75"/>
  </r>
  <r>
    <x v="2"/>
    <x v="1"/>
    <x v="6"/>
    <x v="119"/>
    <x v="20"/>
    <x v="1"/>
    <n v="2.46"/>
    <n v="0"/>
    <x v="8"/>
    <m/>
    <x v="1"/>
    <m/>
    <m/>
    <n v="42"/>
    <n v="42"/>
    <n v="47.249999999999993"/>
  </r>
  <r>
    <x v="2"/>
    <x v="1"/>
    <x v="6"/>
    <x v="120"/>
    <x v="20"/>
    <x v="1"/>
    <n v="2.33"/>
    <n v="0"/>
    <x v="8"/>
    <m/>
    <x v="1"/>
    <m/>
    <m/>
    <n v="40"/>
    <n v="40"/>
    <n v="45"/>
  </r>
  <r>
    <x v="2"/>
    <x v="1"/>
    <x v="6"/>
    <x v="121"/>
    <x v="20"/>
    <x v="1"/>
    <n v="1.4"/>
    <n v="0"/>
    <x v="8"/>
    <m/>
    <x v="1"/>
    <m/>
    <m/>
    <n v="24"/>
    <n v="24"/>
    <n v="27"/>
  </r>
  <r>
    <x v="2"/>
    <x v="1"/>
    <x v="6"/>
    <x v="122"/>
    <x v="20"/>
    <x v="1"/>
    <n v="1.43"/>
    <n v="0"/>
    <x v="8"/>
    <m/>
    <x v="1"/>
    <m/>
    <m/>
    <n v="25"/>
    <n v="25"/>
    <n v="28.125"/>
  </r>
  <r>
    <x v="2"/>
    <x v="1"/>
    <x v="6"/>
    <x v="167"/>
    <x v="20"/>
    <x v="1"/>
    <n v="1.22"/>
    <n v="0"/>
    <x v="8"/>
    <m/>
    <x v="1"/>
    <m/>
    <m/>
    <n v="21"/>
    <n v="21"/>
    <n v="23.624999999999996"/>
  </r>
  <r>
    <x v="2"/>
    <x v="1"/>
    <x v="6"/>
    <x v="123"/>
    <x v="20"/>
    <x v="1"/>
    <n v="1.1499999999999999"/>
    <n v="0"/>
    <x v="8"/>
    <m/>
    <x v="1"/>
    <m/>
    <m/>
    <n v="20"/>
    <n v="20"/>
    <n v="22.5"/>
  </r>
  <r>
    <x v="2"/>
    <x v="1"/>
    <x v="6"/>
    <x v="124"/>
    <x v="20"/>
    <x v="1"/>
    <n v="4.58"/>
    <n v="0"/>
    <x v="8"/>
    <m/>
    <x v="1"/>
    <m/>
    <m/>
    <n v="78"/>
    <n v="78"/>
    <n v="87.75"/>
  </r>
  <r>
    <x v="2"/>
    <x v="1"/>
    <x v="6"/>
    <x v="125"/>
    <x v="20"/>
    <x v="1"/>
    <n v="4.3499999999999996"/>
    <n v="0"/>
    <x v="8"/>
    <m/>
    <x v="1"/>
    <m/>
    <m/>
    <n v="74"/>
    <n v="74"/>
    <n v="83.249999999999986"/>
  </r>
  <r>
    <x v="2"/>
    <x v="1"/>
    <x v="6"/>
    <x v="275"/>
    <x v="20"/>
    <x v="1"/>
    <n v="2.33"/>
    <n v="0"/>
    <x v="8"/>
    <m/>
    <x v="1"/>
    <m/>
    <m/>
    <n v="40"/>
    <n v="40"/>
    <n v="45"/>
  </r>
  <r>
    <x v="2"/>
    <x v="1"/>
    <x v="6"/>
    <x v="126"/>
    <x v="20"/>
    <x v="1"/>
    <n v="2.46"/>
    <n v="0"/>
    <x v="8"/>
    <m/>
    <x v="1"/>
    <m/>
    <m/>
    <n v="42"/>
    <n v="42"/>
    <n v="47.249999999999993"/>
  </r>
  <r>
    <x v="2"/>
    <x v="1"/>
    <x v="6"/>
    <x v="127"/>
    <x v="20"/>
    <x v="1"/>
    <n v="7.38"/>
    <n v="0"/>
    <x v="8"/>
    <m/>
    <x v="1"/>
    <m/>
    <m/>
    <n v="125"/>
    <n v="125"/>
    <n v="140.625"/>
  </r>
  <r>
    <x v="2"/>
    <x v="1"/>
    <x v="6"/>
    <x v="128"/>
    <x v="20"/>
    <x v="1"/>
    <n v="7.62"/>
    <n v="0"/>
    <x v="8"/>
    <m/>
    <x v="1"/>
    <m/>
    <m/>
    <n v="129"/>
    <n v="129"/>
    <n v="145.12499999999997"/>
  </r>
  <r>
    <x v="2"/>
    <x v="1"/>
    <x v="6"/>
    <x v="168"/>
    <x v="20"/>
    <x v="1"/>
    <n v="7.62"/>
    <n v="0"/>
    <x v="8"/>
    <m/>
    <x v="1"/>
    <m/>
    <m/>
    <n v="129"/>
    <n v="129"/>
    <n v="145.12499999999997"/>
  </r>
  <r>
    <x v="2"/>
    <x v="1"/>
    <x v="6"/>
    <x v="129"/>
    <x v="20"/>
    <x v="1"/>
    <n v="8.4600000000000009"/>
    <n v="0"/>
    <x v="8"/>
    <m/>
    <x v="1"/>
    <m/>
    <m/>
    <n v="143"/>
    <n v="143"/>
    <n v="160.87499999999997"/>
  </r>
  <r>
    <x v="2"/>
    <x v="1"/>
    <x v="6"/>
    <x v="130"/>
    <x v="20"/>
    <x v="1"/>
    <n v="8.4600000000000009"/>
    <n v="0"/>
    <x v="8"/>
    <m/>
    <x v="1"/>
    <m/>
    <m/>
    <n v="143"/>
    <n v="143"/>
    <n v="160.87499999999997"/>
  </r>
  <r>
    <x v="2"/>
    <x v="1"/>
    <x v="6"/>
    <x v="131"/>
    <x v="20"/>
    <x v="1"/>
    <n v="4.5999999999999996"/>
    <n v="0"/>
    <x v="8"/>
    <m/>
    <x v="1"/>
    <m/>
    <m/>
    <n v="78"/>
    <n v="78"/>
    <n v="87.75"/>
  </r>
  <r>
    <x v="2"/>
    <x v="1"/>
    <x v="6"/>
    <x v="132"/>
    <x v="20"/>
    <x v="1"/>
    <n v="4.6399999999999997"/>
    <n v="0"/>
    <x v="8"/>
    <m/>
    <x v="1"/>
    <m/>
    <m/>
    <n v="79"/>
    <n v="79"/>
    <n v="88.874999999999986"/>
  </r>
  <r>
    <x v="2"/>
    <x v="1"/>
    <x v="6"/>
    <x v="276"/>
    <x v="20"/>
    <x v="1"/>
    <n v="4.04"/>
    <n v="0"/>
    <x v="8"/>
    <m/>
    <x v="1"/>
    <m/>
    <m/>
    <n v="68"/>
    <n v="68"/>
    <n v="76.5"/>
  </r>
  <r>
    <x v="2"/>
    <x v="1"/>
    <x v="6"/>
    <x v="387"/>
    <x v="20"/>
    <x v="1"/>
    <n v="3.22"/>
    <n v="0"/>
    <x v="8"/>
    <m/>
    <x v="1"/>
    <m/>
    <m/>
    <n v="55"/>
    <n v="55"/>
    <n v="61.875"/>
  </r>
  <r>
    <x v="2"/>
    <x v="1"/>
    <x v="6"/>
    <x v="133"/>
    <x v="20"/>
    <x v="1"/>
    <n v="3.28"/>
    <n v="0"/>
    <x v="8"/>
    <m/>
    <x v="1"/>
    <m/>
    <m/>
    <n v="56"/>
    <n v="56"/>
    <n v="62.999999999999993"/>
  </r>
  <r>
    <x v="2"/>
    <x v="1"/>
    <x v="6"/>
    <x v="134"/>
    <x v="21"/>
    <x v="1"/>
    <n v="4.88"/>
    <n v="0"/>
    <x v="8"/>
    <m/>
    <x v="1"/>
    <m/>
    <m/>
    <n v="83"/>
    <n v="83"/>
    <n v="93.375"/>
  </r>
  <r>
    <x v="2"/>
    <x v="1"/>
    <x v="6"/>
    <x v="135"/>
    <x v="21"/>
    <x v="1"/>
    <n v="4.8600000000000003"/>
    <n v="0"/>
    <x v="8"/>
    <m/>
    <x v="1"/>
    <m/>
    <m/>
    <n v="82"/>
    <n v="82"/>
    <n v="92.249999999999986"/>
  </r>
  <r>
    <x v="2"/>
    <x v="1"/>
    <x v="6"/>
    <x v="136"/>
    <x v="21"/>
    <x v="1"/>
    <n v="4.45"/>
    <n v="0"/>
    <x v="8"/>
    <m/>
    <x v="1"/>
    <m/>
    <m/>
    <n v="75"/>
    <n v="75"/>
    <n v="84.375"/>
  </r>
  <r>
    <x v="2"/>
    <x v="1"/>
    <x v="6"/>
    <x v="137"/>
    <x v="21"/>
    <x v="1"/>
    <n v="4.45"/>
    <n v="0"/>
    <x v="8"/>
    <m/>
    <x v="1"/>
    <m/>
    <m/>
    <n v="75"/>
    <n v="75"/>
    <n v="84.375"/>
  </r>
  <r>
    <x v="2"/>
    <x v="1"/>
    <x v="6"/>
    <x v="138"/>
    <x v="21"/>
    <x v="1"/>
    <n v="4.45"/>
    <n v="0"/>
    <x v="8"/>
    <m/>
    <x v="1"/>
    <m/>
    <m/>
    <n v="75"/>
    <n v="75"/>
    <n v="84.375"/>
  </r>
  <r>
    <x v="2"/>
    <x v="1"/>
    <x v="6"/>
    <x v="139"/>
    <x v="21"/>
    <x v="1"/>
    <n v="5.19"/>
    <n v="0"/>
    <x v="8"/>
    <m/>
    <x v="1"/>
    <m/>
    <m/>
    <n v="88"/>
    <n v="88"/>
    <n v="99"/>
  </r>
  <r>
    <x v="2"/>
    <x v="1"/>
    <x v="6"/>
    <x v="140"/>
    <x v="21"/>
    <x v="1"/>
    <n v="10.06"/>
    <n v="0"/>
    <x v="8"/>
    <m/>
    <x v="1"/>
    <m/>
    <m/>
    <n v="170"/>
    <n v="170"/>
    <n v="191.25"/>
  </r>
  <r>
    <x v="2"/>
    <x v="1"/>
    <x v="6"/>
    <x v="141"/>
    <x v="21"/>
    <x v="1"/>
    <n v="10.37"/>
    <n v="0"/>
    <x v="8"/>
    <m/>
    <x v="1"/>
    <m/>
    <m/>
    <n v="175"/>
    <n v="175"/>
    <n v="196.875"/>
  </r>
  <r>
    <x v="2"/>
    <x v="1"/>
    <x v="6"/>
    <x v="142"/>
    <x v="21"/>
    <x v="1"/>
    <n v="2.02"/>
    <n v="0"/>
    <x v="8"/>
    <m/>
    <x v="1"/>
    <m/>
    <m/>
    <n v="34"/>
    <n v="34"/>
    <n v="38.25"/>
  </r>
  <r>
    <x v="2"/>
    <x v="1"/>
    <x v="6"/>
    <x v="143"/>
    <x v="21"/>
    <x v="1"/>
    <n v="1.97"/>
    <n v="0"/>
    <x v="8"/>
    <m/>
    <x v="1"/>
    <m/>
    <m/>
    <n v="34"/>
    <n v="34"/>
    <n v="38.25"/>
  </r>
  <r>
    <x v="2"/>
    <x v="1"/>
    <x v="6"/>
    <x v="144"/>
    <x v="21"/>
    <x v="1"/>
    <n v="1.97"/>
    <n v="0"/>
    <x v="8"/>
    <m/>
    <x v="1"/>
    <m/>
    <m/>
    <n v="34"/>
    <n v="34"/>
    <n v="38.25"/>
  </r>
  <r>
    <x v="2"/>
    <x v="1"/>
    <x v="6"/>
    <x v="145"/>
    <x v="21"/>
    <x v="1"/>
    <n v="1.97"/>
    <n v="0"/>
    <x v="8"/>
    <m/>
    <x v="1"/>
    <m/>
    <m/>
    <n v="34"/>
    <n v="34"/>
    <n v="38.25"/>
  </r>
  <r>
    <x v="2"/>
    <x v="1"/>
    <x v="6"/>
    <x v="146"/>
    <x v="21"/>
    <x v="1"/>
    <n v="2.2200000000000002"/>
    <n v="0"/>
    <x v="8"/>
    <m/>
    <x v="1"/>
    <m/>
    <m/>
    <n v="38"/>
    <n v="38"/>
    <n v="42.75"/>
  </r>
  <r>
    <x v="2"/>
    <x v="1"/>
    <x v="6"/>
    <x v="147"/>
    <x v="21"/>
    <x v="1"/>
    <n v="2.72"/>
    <n v="0"/>
    <x v="8"/>
    <m/>
    <x v="1"/>
    <m/>
    <m/>
    <n v="46"/>
    <n v="46"/>
    <n v="51.749999999999993"/>
  </r>
  <r>
    <x v="2"/>
    <x v="1"/>
    <x v="6"/>
    <x v="148"/>
    <x v="21"/>
    <x v="1"/>
    <n v="2.58"/>
    <n v="0"/>
    <x v="8"/>
    <m/>
    <x v="1"/>
    <m/>
    <m/>
    <n v="44"/>
    <n v="44"/>
    <n v="49.5"/>
  </r>
  <r>
    <x v="2"/>
    <x v="1"/>
    <x v="6"/>
    <x v="149"/>
    <x v="21"/>
    <x v="1"/>
    <n v="7.81"/>
    <n v="0"/>
    <x v="8"/>
    <m/>
    <x v="1"/>
    <m/>
    <m/>
    <n v="132"/>
    <n v="132"/>
    <n v="148.5"/>
  </r>
  <r>
    <x v="2"/>
    <x v="1"/>
    <x v="6"/>
    <x v="169"/>
    <x v="21"/>
    <x v="1"/>
    <n v="2.98"/>
    <n v="0"/>
    <x v="8"/>
    <m/>
    <x v="1"/>
    <m/>
    <m/>
    <n v="51"/>
    <n v="51"/>
    <n v="57.374999999999993"/>
  </r>
  <r>
    <x v="2"/>
    <x v="1"/>
    <x v="6"/>
    <x v="170"/>
    <x v="21"/>
    <x v="1"/>
    <n v="2.89"/>
    <n v="0"/>
    <x v="8"/>
    <m/>
    <x v="1"/>
    <m/>
    <m/>
    <n v="49"/>
    <n v="49"/>
    <n v="55.125"/>
  </r>
  <r>
    <x v="2"/>
    <x v="1"/>
    <x v="6"/>
    <x v="388"/>
    <x v="21"/>
    <x v="1"/>
    <n v="2.83"/>
    <n v="0"/>
    <x v="8"/>
    <m/>
    <x v="1"/>
    <m/>
    <m/>
    <n v="48"/>
    <n v="48"/>
    <n v="54"/>
  </r>
  <r>
    <x v="2"/>
    <x v="1"/>
    <x v="6"/>
    <x v="171"/>
    <x v="21"/>
    <x v="1"/>
    <n v="2.64"/>
    <n v="0"/>
    <x v="8"/>
    <m/>
    <x v="1"/>
    <m/>
    <m/>
    <n v="45"/>
    <n v="45"/>
    <n v="50.625"/>
  </r>
  <r>
    <x v="2"/>
    <x v="1"/>
    <x v="6"/>
    <x v="172"/>
    <x v="21"/>
    <x v="1"/>
    <n v="1.24"/>
    <n v="0"/>
    <x v="8"/>
    <m/>
    <x v="1"/>
    <m/>
    <m/>
    <n v="21"/>
    <n v="21"/>
    <n v="23.624999999999996"/>
  </r>
  <r>
    <x v="2"/>
    <x v="1"/>
    <x v="6"/>
    <x v="389"/>
    <x v="21"/>
    <x v="1"/>
    <n v="1.1499999999999999"/>
    <n v="0"/>
    <x v="8"/>
    <m/>
    <x v="1"/>
    <m/>
    <m/>
    <n v="20"/>
    <n v="20"/>
    <n v="22.5"/>
  </r>
  <r>
    <x v="2"/>
    <x v="1"/>
    <x v="6"/>
    <x v="173"/>
    <x v="21"/>
    <x v="1"/>
    <n v="4.59"/>
    <n v="0"/>
    <x v="8"/>
    <m/>
    <x v="1"/>
    <m/>
    <m/>
    <n v="78"/>
    <n v="78"/>
    <n v="87.75"/>
  </r>
  <r>
    <x v="2"/>
    <x v="1"/>
    <x v="6"/>
    <x v="390"/>
    <x v="21"/>
    <x v="1"/>
    <n v="4.04"/>
    <n v="0"/>
    <x v="8"/>
    <m/>
    <x v="1"/>
    <m/>
    <m/>
    <n v="68"/>
    <n v="68"/>
    <n v="76.5"/>
  </r>
  <r>
    <x v="2"/>
    <x v="1"/>
    <x v="6"/>
    <x v="174"/>
    <x v="21"/>
    <x v="1"/>
    <n v="2.33"/>
    <n v="0"/>
    <x v="8"/>
    <m/>
    <x v="1"/>
    <m/>
    <m/>
    <n v="40"/>
    <n v="40"/>
    <n v="45"/>
  </r>
  <r>
    <x v="2"/>
    <x v="1"/>
    <x v="6"/>
    <x v="391"/>
    <x v="21"/>
    <x v="1"/>
    <n v="2.46"/>
    <n v="0"/>
    <x v="8"/>
    <m/>
    <x v="1"/>
    <m/>
    <m/>
    <n v="42"/>
    <n v="42"/>
    <n v="47.249999999999993"/>
  </r>
  <r>
    <x v="2"/>
    <x v="1"/>
    <x v="6"/>
    <x v="175"/>
    <x v="21"/>
    <x v="1"/>
    <n v="5.89"/>
    <n v="0"/>
    <x v="8"/>
    <m/>
    <x v="1"/>
    <m/>
    <m/>
    <n v="100"/>
    <n v="100"/>
    <n v="112.5"/>
  </r>
  <r>
    <x v="2"/>
    <x v="1"/>
    <x v="6"/>
    <x v="176"/>
    <x v="21"/>
    <x v="1"/>
    <n v="5.61"/>
    <n v="0"/>
    <x v="8"/>
    <m/>
    <x v="1"/>
    <m/>
    <m/>
    <n v="95"/>
    <n v="95"/>
    <n v="106.875"/>
  </r>
  <r>
    <x v="2"/>
    <x v="1"/>
    <x v="6"/>
    <x v="150"/>
    <x v="21"/>
    <x v="1"/>
    <n v="7.57"/>
    <n v="0"/>
    <x v="8"/>
    <m/>
    <x v="1"/>
    <m/>
    <m/>
    <n v="128"/>
    <n v="128"/>
    <n v="144"/>
  </r>
  <r>
    <x v="2"/>
    <x v="1"/>
    <x v="6"/>
    <x v="151"/>
    <x v="21"/>
    <x v="1"/>
    <n v="7.66"/>
    <n v="0"/>
    <x v="8"/>
    <m/>
    <x v="1"/>
    <m/>
    <m/>
    <n v="129"/>
    <n v="129"/>
    <n v="145.12499999999997"/>
  </r>
  <r>
    <x v="2"/>
    <x v="1"/>
    <x v="6"/>
    <x v="177"/>
    <x v="21"/>
    <x v="1"/>
    <n v="8.51"/>
    <n v="0"/>
    <x v="8"/>
    <m/>
    <x v="1"/>
    <m/>
    <m/>
    <n v="144"/>
    <n v="144"/>
    <n v="161.99999999999997"/>
  </r>
  <r>
    <x v="2"/>
    <x v="1"/>
    <x v="6"/>
    <x v="152"/>
    <x v="21"/>
    <x v="1"/>
    <n v="8.42"/>
    <n v="0"/>
    <x v="8"/>
    <m/>
    <x v="1"/>
    <m/>
    <m/>
    <n v="142"/>
    <n v="142"/>
    <n v="159.75"/>
  </r>
  <r>
    <x v="2"/>
    <x v="1"/>
    <x v="6"/>
    <x v="178"/>
    <x v="21"/>
    <x v="1"/>
    <n v="4.5999999999999996"/>
    <n v="0"/>
    <x v="8"/>
    <m/>
    <x v="1"/>
    <m/>
    <m/>
    <n v="78"/>
    <n v="78"/>
    <n v="87.75"/>
  </r>
  <r>
    <x v="2"/>
    <x v="1"/>
    <x v="6"/>
    <x v="179"/>
    <x v="21"/>
    <x v="1"/>
    <n v="4.6399999999999997"/>
    <n v="0"/>
    <x v="8"/>
    <m/>
    <x v="1"/>
    <m/>
    <m/>
    <n v="79"/>
    <n v="79"/>
    <n v="88.874999999999986"/>
  </r>
  <r>
    <x v="2"/>
    <x v="1"/>
    <x v="6"/>
    <x v="153"/>
    <x v="21"/>
    <x v="1"/>
    <n v="4.04"/>
    <n v="0"/>
    <x v="8"/>
    <m/>
    <x v="1"/>
    <m/>
    <m/>
    <n v="68"/>
    <n v="68"/>
    <n v="76.5"/>
  </r>
  <r>
    <x v="2"/>
    <x v="1"/>
    <x v="6"/>
    <x v="154"/>
    <x v="21"/>
    <x v="1"/>
    <n v="3.22"/>
    <n v="0"/>
    <x v="8"/>
    <m/>
    <x v="1"/>
    <m/>
    <m/>
    <n v="55"/>
    <n v="55"/>
    <n v="61.875"/>
  </r>
  <r>
    <x v="2"/>
    <x v="1"/>
    <x v="6"/>
    <x v="155"/>
    <x v="21"/>
    <x v="1"/>
    <n v="3.28"/>
    <n v="0"/>
    <x v="8"/>
    <m/>
    <x v="1"/>
    <m/>
    <m/>
    <n v="56"/>
    <n v="56"/>
    <n v="62.999999999999993"/>
  </r>
  <r>
    <x v="2"/>
    <x v="2"/>
    <x v="7"/>
    <x v="107"/>
    <x v="8"/>
    <x v="1"/>
    <n v="12.5"/>
    <n v="0"/>
    <x v="8"/>
    <m/>
    <x v="1"/>
    <m/>
    <m/>
    <n v="350"/>
    <n v="350"/>
    <n v="393.75"/>
  </r>
  <r>
    <x v="2"/>
    <x v="2"/>
    <x v="7"/>
    <x v="108"/>
    <x v="8"/>
    <x v="1"/>
    <n v="12.5"/>
    <n v="0"/>
    <x v="8"/>
    <m/>
    <x v="1"/>
    <m/>
    <m/>
    <n v="350"/>
    <n v="350"/>
    <n v="393.75"/>
  </r>
  <r>
    <x v="2"/>
    <x v="2"/>
    <x v="7"/>
    <x v="109"/>
    <x v="8"/>
    <x v="1"/>
    <n v="12.5"/>
    <n v="0"/>
    <x v="8"/>
    <m/>
    <x v="1"/>
    <m/>
    <m/>
    <n v="350"/>
    <n v="350"/>
    <n v="393.75"/>
  </r>
  <r>
    <x v="2"/>
    <x v="2"/>
    <x v="7"/>
    <x v="110"/>
    <x v="8"/>
    <x v="1"/>
    <n v="12.5"/>
    <n v="0"/>
    <x v="8"/>
    <m/>
    <x v="1"/>
    <m/>
    <m/>
    <n v="350"/>
    <n v="350"/>
    <n v="393.75"/>
  </r>
  <r>
    <x v="2"/>
    <x v="2"/>
    <x v="7"/>
    <x v="111"/>
    <x v="8"/>
    <x v="1"/>
    <n v="12.5"/>
    <n v="0"/>
    <x v="8"/>
    <m/>
    <x v="1"/>
    <m/>
    <m/>
    <n v="350"/>
    <n v="350"/>
    <n v="393.75"/>
  </r>
  <r>
    <x v="2"/>
    <x v="2"/>
    <x v="7"/>
    <x v="274"/>
    <x v="8"/>
    <x v="1"/>
    <n v="12.5"/>
    <n v="0"/>
    <x v="8"/>
    <m/>
    <x v="1"/>
    <m/>
    <m/>
    <n v="350"/>
    <n v="350"/>
    <n v="393.75"/>
  </r>
  <r>
    <x v="2"/>
    <x v="2"/>
    <x v="7"/>
    <x v="112"/>
    <x v="8"/>
    <x v="1"/>
    <n v="12.5"/>
    <n v="0"/>
    <x v="8"/>
    <m/>
    <x v="1"/>
    <m/>
    <m/>
    <n v="350"/>
    <n v="350"/>
    <n v="393.75"/>
  </r>
  <r>
    <x v="2"/>
    <x v="2"/>
    <x v="7"/>
    <x v="113"/>
    <x v="8"/>
    <x v="1"/>
    <n v="12.5"/>
    <n v="0"/>
    <x v="8"/>
    <m/>
    <x v="1"/>
    <m/>
    <m/>
    <n v="350"/>
    <n v="350"/>
    <n v="393.75"/>
  </r>
  <r>
    <x v="2"/>
    <x v="2"/>
    <x v="7"/>
    <x v="166"/>
    <x v="8"/>
    <x v="1"/>
    <n v="12.5"/>
    <n v="0"/>
    <x v="8"/>
    <m/>
    <x v="1"/>
    <m/>
    <m/>
    <n v="350"/>
    <n v="350"/>
    <n v="393.75"/>
  </r>
  <r>
    <x v="2"/>
    <x v="2"/>
    <x v="7"/>
    <x v="114"/>
    <x v="8"/>
    <x v="1"/>
    <n v="12.5"/>
    <n v="0"/>
    <x v="8"/>
    <m/>
    <x v="1"/>
    <m/>
    <m/>
    <n v="350"/>
    <n v="350"/>
    <n v="393.75"/>
  </r>
  <r>
    <x v="2"/>
    <x v="2"/>
    <x v="7"/>
    <x v="115"/>
    <x v="8"/>
    <x v="1"/>
    <n v="12.5"/>
    <n v="0"/>
    <x v="8"/>
    <m/>
    <x v="1"/>
    <m/>
    <m/>
    <n v="350"/>
    <n v="350"/>
    <n v="393.75"/>
  </r>
  <r>
    <x v="2"/>
    <x v="2"/>
    <x v="7"/>
    <x v="116"/>
    <x v="8"/>
    <x v="1"/>
    <n v="12.5"/>
    <n v="0"/>
    <x v="8"/>
    <m/>
    <x v="1"/>
    <m/>
    <m/>
    <n v="350"/>
    <n v="350"/>
    <n v="393.75"/>
  </r>
  <r>
    <x v="2"/>
    <x v="2"/>
    <x v="7"/>
    <x v="117"/>
    <x v="8"/>
    <x v="1"/>
    <n v="12.5"/>
    <n v="0"/>
    <x v="8"/>
    <m/>
    <x v="1"/>
    <m/>
    <m/>
    <n v="350"/>
    <n v="350"/>
    <n v="393.75"/>
  </r>
  <r>
    <x v="2"/>
    <x v="2"/>
    <x v="7"/>
    <x v="118"/>
    <x v="8"/>
    <x v="1"/>
    <n v="12.5"/>
    <n v="0"/>
    <x v="8"/>
    <m/>
    <x v="1"/>
    <m/>
    <m/>
    <n v="300"/>
    <n v="300"/>
    <n v="337.5"/>
  </r>
  <r>
    <x v="2"/>
    <x v="2"/>
    <x v="7"/>
    <x v="119"/>
    <x v="8"/>
    <x v="1"/>
    <n v="12.5"/>
    <n v="0"/>
    <x v="8"/>
    <m/>
    <x v="1"/>
    <m/>
    <m/>
    <n v="300"/>
    <n v="300"/>
    <n v="337.5"/>
  </r>
  <r>
    <x v="2"/>
    <x v="2"/>
    <x v="7"/>
    <x v="120"/>
    <x v="8"/>
    <x v="1"/>
    <n v="12.5"/>
    <n v="0"/>
    <x v="8"/>
    <m/>
    <x v="1"/>
    <m/>
    <m/>
    <n v="300"/>
    <n v="300"/>
    <n v="337.5"/>
  </r>
  <r>
    <x v="2"/>
    <x v="2"/>
    <x v="7"/>
    <x v="121"/>
    <x v="8"/>
    <x v="1"/>
    <n v="12.5"/>
    <n v="0"/>
    <x v="8"/>
    <m/>
    <x v="1"/>
    <m/>
    <m/>
    <n v="300"/>
    <n v="300"/>
    <n v="337.5"/>
  </r>
  <r>
    <x v="2"/>
    <x v="2"/>
    <x v="7"/>
    <x v="122"/>
    <x v="8"/>
    <x v="1"/>
    <n v="12.5"/>
    <n v="0"/>
    <x v="8"/>
    <m/>
    <x v="1"/>
    <m/>
    <m/>
    <n v="300"/>
    <n v="300"/>
    <n v="337.5"/>
  </r>
  <r>
    <x v="2"/>
    <x v="2"/>
    <x v="7"/>
    <x v="167"/>
    <x v="8"/>
    <x v="1"/>
    <n v="12.5"/>
    <n v="0"/>
    <x v="8"/>
    <m/>
    <x v="1"/>
    <m/>
    <m/>
    <n v="300"/>
    <n v="300"/>
    <n v="337.5"/>
  </r>
  <r>
    <x v="2"/>
    <x v="2"/>
    <x v="7"/>
    <x v="123"/>
    <x v="8"/>
    <x v="1"/>
    <n v="12.5"/>
    <n v="0"/>
    <x v="8"/>
    <m/>
    <x v="1"/>
    <m/>
    <m/>
    <n v="300"/>
    <n v="300"/>
    <n v="337.5"/>
  </r>
  <r>
    <x v="2"/>
    <x v="2"/>
    <x v="7"/>
    <x v="124"/>
    <x v="8"/>
    <x v="1"/>
    <n v="12.5"/>
    <n v="0"/>
    <x v="8"/>
    <m/>
    <x v="1"/>
    <m/>
    <m/>
    <n v="300"/>
    <n v="300"/>
    <n v="337.5"/>
  </r>
  <r>
    <x v="2"/>
    <x v="2"/>
    <x v="7"/>
    <x v="125"/>
    <x v="8"/>
    <x v="1"/>
    <n v="12.5"/>
    <n v="0"/>
    <x v="8"/>
    <m/>
    <x v="1"/>
    <m/>
    <m/>
    <n v="300"/>
    <n v="300"/>
    <n v="337.5"/>
  </r>
  <r>
    <x v="2"/>
    <x v="2"/>
    <x v="7"/>
    <x v="275"/>
    <x v="8"/>
    <x v="1"/>
    <n v="12.5"/>
    <n v="0"/>
    <x v="8"/>
    <m/>
    <x v="1"/>
    <m/>
    <m/>
    <n v="300"/>
    <n v="300"/>
    <n v="337.5"/>
  </r>
  <r>
    <x v="2"/>
    <x v="2"/>
    <x v="7"/>
    <x v="126"/>
    <x v="8"/>
    <x v="1"/>
    <n v="12.5"/>
    <n v="0"/>
    <x v="8"/>
    <m/>
    <x v="1"/>
    <m/>
    <m/>
    <n v="300"/>
    <n v="300"/>
    <n v="337.5"/>
  </r>
  <r>
    <x v="2"/>
    <x v="2"/>
    <x v="7"/>
    <x v="127"/>
    <x v="8"/>
    <x v="1"/>
    <n v="12.5"/>
    <n v="0"/>
    <x v="8"/>
    <m/>
    <x v="1"/>
    <m/>
    <m/>
    <n v="300"/>
    <n v="300"/>
    <n v="337.5"/>
  </r>
  <r>
    <x v="2"/>
    <x v="2"/>
    <x v="7"/>
    <x v="128"/>
    <x v="20"/>
    <x v="1"/>
    <n v="12.5"/>
    <n v="0"/>
    <x v="8"/>
    <m/>
    <x v="1"/>
    <m/>
    <m/>
    <n v="350"/>
    <n v="350"/>
    <n v="393.75"/>
  </r>
  <r>
    <x v="2"/>
    <x v="2"/>
    <x v="7"/>
    <x v="168"/>
    <x v="20"/>
    <x v="1"/>
    <n v="12.5"/>
    <n v="0"/>
    <x v="8"/>
    <m/>
    <x v="1"/>
    <m/>
    <m/>
    <n v="350"/>
    <n v="350"/>
    <n v="393.75"/>
  </r>
  <r>
    <x v="2"/>
    <x v="2"/>
    <x v="7"/>
    <x v="129"/>
    <x v="20"/>
    <x v="1"/>
    <n v="12.5"/>
    <n v="0"/>
    <x v="8"/>
    <m/>
    <x v="1"/>
    <m/>
    <m/>
    <n v="350"/>
    <n v="350"/>
    <n v="393.75"/>
  </r>
  <r>
    <x v="2"/>
    <x v="2"/>
    <x v="7"/>
    <x v="130"/>
    <x v="20"/>
    <x v="1"/>
    <n v="12.5"/>
    <n v="0"/>
    <x v="8"/>
    <m/>
    <x v="1"/>
    <m/>
    <m/>
    <n v="350"/>
    <n v="350"/>
    <n v="393.75"/>
  </r>
  <r>
    <x v="2"/>
    <x v="2"/>
    <x v="7"/>
    <x v="131"/>
    <x v="20"/>
    <x v="1"/>
    <n v="12.5"/>
    <n v="0"/>
    <x v="8"/>
    <m/>
    <x v="1"/>
    <m/>
    <m/>
    <n v="350"/>
    <n v="350"/>
    <n v="393.75"/>
  </r>
  <r>
    <x v="2"/>
    <x v="2"/>
    <x v="7"/>
    <x v="132"/>
    <x v="20"/>
    <x v="1"/>
    <n v="12.5"/>
    <n v="0"/>
    <x v="8"/>
    <m/>
    <x v="1"/>
    <m/>
    <m/>
    <n v="350"/>
    <n v="350"/>
    <n v="393.75"/>
  </r>
  <r>
    <x v="2"/>
    <x v="2"/>
    <x v="7"/>
    <x v="276"/>
    <x v="20"/>
    <x v="1"/>
    <n v="12.5"/>
    <n v="0"/>
    <x v="8"/>
    <m/>
    <x v="1"/>
    <m/>
    <m/>
    <n v="350"/>
    <n v="350"/>
    <n v="393.75"/>
  </r>
  <r>
    <x v="2"/>
    <x v="2"/>
    <x v="7"/>
    <x v="387"/>
    <x v="20"/>
    <x v="1"/>
    <n v="12.5"/>
    <n v="0"/>
    <x v="8"/>
    <m/>
    <x v="1"/>
    <m/>
    <m/>
    <n v="350"/>
    <n v="350"/>
    <n v="393.75"/>
  </r>
  <r>
    <x v="2"/>
    <x v="2"/>
    <x v="7"/>
    <x v="133"/>
    <x v="20"/>
    <x v="1"/>
    <n v="12.5"/>
    <n v="0"/>
    <x v="8"/>
    <m/>
    <x v="1"/>
    <m/>
    <m/>
    <n v="350"/>
    <n v="350"/>
    <n v="393.75"/>
  </r>
  <r>
    <x v="2"/>
    <x v="2"/>
    <x v="7"/>
    <x v="134"/>
    <x v="20"/>
    <x v="1"/>
    <n v="12.5"/>
    <n v="0"/>
    <x v="8"/>
    <m/>
    <x v="1"/>
    <m/>
    <m/>
    <n v="350"/>
    <n v="350"/>
    <n v="393.75"/>
  </r>
  <r>
    <x v="2"/>
    <x v="2"/>
    <x v="7"/>
    <x v="135"/>
    <x v="20"/>
    <x v="1"/>
    <n v="12.5"/>
    <n v="0"/>
    <x v="8"/>
    <m/>
    <x v="1"/>
    <m/>
    <m/>
    <n v="350"/>
    <n v="350"/>
    <n v="393.75"/>
  </r>
  <r>
    <x v="2"/>
    <x v="2"/>
    <x v="7"/>
    <x v="136"/>
    <x v="20"/>
    <x v="1"/>
    <n v="12.5"/>
    <n v="0"/>
    <x v="8"/>
    <m/>
    <x v="1"/>
    <m/>
    <m/>
    <n v="350"/>
    <n v="350"/>
    <n v="393.75"/>
  </r>
  <r>
    <x v="2"/>
    <x v="2"/>
    <x v="7"/>
    <x v="137"/>
    <x v="20"/>
    <x v="1"/>
    <n v="12.5"/>
    <n v="0"/>
    <x v="8"/>
    <m/>
    <x v="1"/>
    <m/>
    <m/>
    <n v="350"/>
    <n v="350"/>
    <n v="393.75"/>
  </r>
  <r>
    <x v="2"/>
    <x v="2"/>
    <x v="7"/>
    <x v="138"/>
    <x v="20"/>
    <x v="1"/>
    <n v="12.5"/>
    <n v="0"/>
    <x v="8"/>
    <m/>
    <x v="1"/>
    <m/>
    <m/>
    <n v="350"/>
    <n v="350"/>
    <n v="393.75"/>
  </r>
  <r>
    <x v="2"/>
    <x v="2"/>
    <x v="7"/>
    <x v="139"/>
    <x v="20"/>
    <x v="1"/>
    <n v="12.5"/>
    <n v="0"/>
    <x v="8"/>
    <m/>
    <x v="1"/>
    <m/>
    <m/>
    <n v="350"/>
    <n v="350"/>
    <n v="393.75"/>
  </r>
  <r>
    <x v="2"/>
    <x v="2"/>
    <x v="7"/>
    <x v="140"/>
    <x v="20"/>
    <x v="1"/>
    <n v="12.5"/>
    <n v="0"/>
    <x v="8"/>
    <m/>
    <x v="1"/>
    <m/>
    <m/>
    <n v="350"/>
    <n v="350"/>
    <n v="393.75"/>
  </r>
  <r>
    <x v="2"/>
    <x v="2"/>
    <x v="7"/>
    <x v="141"/>
    <x v="20"/>
    <x v="1"/>
    <n v="12.5"/>
    <n v="0"/>
    <x v="8"/>
    <m/>
    <x v="1"/>
    <m/>
    <m/>
    <n v="350"/>
    <n v="350"/>
    <n v="393.75"/>
  </r>
  <r>
    <x v="2"/>
    <x v="2"/>
    <x v="7"/>
    <x v="142"/>
    <x v="20"/>
    <x v="1"/>
    <n v="12.5"/>
    <n v="0"/>
    <x v="8"/>
    <m/>
    <x v="1"/>
    <m/>
    <m/>
    <n v="350"/>
    <n v="350"/>
    <n v="393.75"/>
  </r>
  <r>
    <x v="2"/>
    <x v="2"/>
    <x v="7"/>
    <x v="143"/>
    <x v="20"/>
    <x v="1"/>
    <n v="12.5"/>
    <n v="0"/>
    <x v="8"/>
    <m/>
    <x v="1"/>
    <m/>
    <m/>
    <n v="350"/>
    <n v="350"/>
    <n v="393.75"/>
  </r>
  <r>
    <x v="2"/>
    <x v="2"/>
    <x v="7"/>
    <x v="144"/>
    <x v="20"/>
    <x v="1"/>
    <n v="12.5"/>
    <n v="0"/>
    <x v="8"/>
    <m/>
    <x v="1"/>
    <m/>
    <m/>
    <n v="350"/>
    <n v="350"/>
    <n v="393.75"/>
  </r>
  <r>
    <x v="2"/>
    <x v="2"/>
    <x v="7"/>
    <x v="145"/>
    <x v="20"/>
    <x v="1"/>
    <n v="12.5"/>
    <n v="0"/>
    <x v="8"/>
    <m/>
    <x v="1"/>
    <m/>
    <m/>
    <n v="350"/>
    <n v="350"/>
    <n v="393.75"/>
  </r>
  <r>
    <x v="2"/>
    <x v="2"/>
    <x v="7"/>
    <x v="146"/>
    <x v="20"/>
    <x v="1"/>
    <n v="12.5"/>
    <n v="0"/>
    <x v="8"/>
    <m/>
    <x v="1"/>
    <m/>
    <m/>
    <n v="350"/>
    <n v="350"/>
    <n v="393.75"/>
  </r>
  <r>
    <x v="2"/>
    <x v="2"/>
    <x v="7"/>
    <x v="147"/>
    <x v="20"/>
    <x v="1"/>
    <n v="12.5"/>
    <n v="0"/>
    <x v="8"/>
    <m/>
    <x v="1"/>
    <m/>
    <m/>
    <n v="350"/>
    <n v="350"/>
    <n v="393.75"/>
  </r>
  <r>
    <x v="2"/>
    <x v="2"/>
    <x v="7"/>
    <x v="148"/>
    <x v="20"/>
    <x v="1"/>
    <n v="12.5"/>
    <n v="0"/>
    <x v="8"/>
    <m/>
    <x v="1"/>
    <m/>
    <m/>
    <n v="350"/>
    <n v="350"/>
    <n v="393.75"/>
  </r>
  <r>
    <x v="2"/>
    <x v="2"/>
    <x v="7"/>
    <x v="149"/>
    <x v="20"/>
    <x v="1"/>
    <n v="12.5"/>
    <n v="0"/>
    <x v="8"/>
    <m/>
    <x v="1"/>
    <m/>
    <m/>
    <n v="350"/>
    <n v="350"/>
    <n v="393.75"/>
  </r>
  <r>
    <x v="2"/>
    <x v="2"/>
    <x v="7"/>
    <x v="169"/>
    <x v="20"/>
    <x v="1"/>
    <n v="12.5"/>
    <n v="0"/>
    <x v="8"/>
    <m/>
    <x v="1"/>
    <m/>
    <m/>
    <n v="350"/>
    <n v="350"/>
    <n v="393.75"/>
  </r>
  <r>
    <x v="2"/>
    <x v="2"/>
    <x v="7"/>
    <x v="170"/>
    <x v="20"/>
    <x v="1"/>
    <n v="12.5"/>
    <n v="0"/>
    <x v="8"/>
    <m/>
    <x v="1"/>
    <m/>
    <m/>
    <n v="350"/>
    <n v="350"/>
    <n v="393.75"/>
  </r>
  <r>
    <x v="2"/>
    <x v="2"/>
    <x v="7"/>
    <x v="388"/>
    <x v="20"/>
    <x v="1"/>
    <n v="12.5"/>
    <n v="0"/>
    <x v="8"/>
    <m/>
    <x v="1"/>
    <m/>
    <m/>
    <n v="350"/>
    <n v="350"/>
    <n v="393.75"/>
  </r>
  <r>
    <x v="2"/>
    <x v="2"/>
    <x v="7"/>
    <x v="171"/>
    <x v="20"/>
    <x v="1"/>
    <n v="12.5"/>
    <n v="0"/>
    <x v="8"/>
    <m/>
    <x v="1"/>
    <m/>
    <m/>
    <n v="350"/>
    <n v="350"/>
    <n v="393.75"/>
  </r>
  <r>
    <x v="2"/>
    <x v="2"/>
    <x v="7"/>
    <x v="172"/>
    <x v="20"/>
    <x v="1"/>
    <n v="12.5"/>
    <n v="0"/>
    <x v="8"/>
    <m/>
    <x v="1"/>
    <m/>
    <m/>
    <n v="350"/>
    <n v="350"/>
    <n v="393.75"/>
  </r>
  <r>
    <x v="2"/>
    <x v="2"/>
    <x v="7"/>
    <x v="389"/>
    <x v="20"/>
    <x v="1"/>
    <n v="12.5"/>
    <n v="0"/>
    <x v="8"/>
    <m/>
    <x v="1"/>
    <m/>
    <m/>
    <n v="350"/>
    <n v="350"/>
    <n v="393.75"/>
  </r>
  <r>
    <x v="2"/>
    <x v="2"/>
    <x v="7"/>
    <x v="173"/>
    <x v="20"/>
    <x v="1"/>
    <n v="12.5"/>
    <n v="0"/>
    <x v="8"/>
    <m/>
    <x v="1"/>
    <m/>
    <m/>
    <n v="350"/>
    <n v="350"/>
    <n v="393.75"/>
  </r>
  <r>
    <x v="2"/>
    <x v="2"/>
    <x v="7"/>
    <x v="390"/>
    <x v="20"/>
    <x v="1"/>
    <n v="12.5"/>
    <n v="0"/>
    <x v="8"/>
    <m/>
    <x v="1"/>
    <m/>
    <m/>
    <n v="350"/>
    <n v="350"/>
    <n v="393.75"/>
  </r>
  <r>
    <x v="2"/>
    <x v="2"/>
    <x v="7"/>
    <x v="174"/>
    <x v="20"/>
    <x v="1"/>
    <n v="12.5"/>
    <n v="0"/>
    <x v="8"/>
    <m/>
    <x v="1"/>
    <m/>
    <m/>
    <n v="350"/>
    <n v="350"/>
    <n v="393.75"/>
  </r>
  <r>
    <x v="2"/>
    <x v="2"/>
    <x v="7"/>
    <x v="391"/>
    <x v="20"/>
    <x v="1"/>
    <n v="12.5"/>
    <n v="0"/>
    <x v="8"/>
    <m/>
    <x v="1"/>
    <m/>
    <m/>
    <n v="350"/>
    <n v="350"/>
    <n v="393.75"/>
  </r>
  <r>
    <x v="2"/>
    <x v="2"/>
    <x v="7"/>
    <x v="175"/>
    <x v="20"/>
    <x v="1"/>
    <n v="12.5"/>
    <n v="0"/>
    <x v="8"/>
    <m/>
    <x v="1"/>
    <m/>
    <m/>
    <n v="350"/>
    <n v="350"/>
    <n v="393.75"/>
  </r>
  <r>
    <x v="2"/>
    <x v="2"/>
    <x v="7"/>
    <x v="176"/>
    <x v="20"/>
    <x v="1"/>
    <n v="12.5"/>
    <n v="0"/>
    <x v="8"/>
    <m/>
    <x v="1"/>
    <m/>
    <m/>
    <n v="350"/>
    <n v="350"/>
    <n v="393.75"/>
  </r>
  <r>
    <x v="2"/>
    <x v="2"/>
    <x v="7"/>
    <x v="150"/>
    <x v="20"/>
    <x v="1"/>
    <n v="12.5"/>
    <n v="0"/>
    <x v="8"/>
    <m/>
    <x v="1"/>
    <m/>
    <m/>
    <n v="350"/>
    <n v="350"/>
    <n v="393.75"/>
  </r>
  <r>
    <x v="2"/>
    <x v="2"/>
    <x v="7"/>
    <x v="151"/>
    <x v="20"/>
    <x v="1"/>
    <n v="12.5"/>
    <n v="0"/>
    <x v="8"/>
    <m/>
    <x v="1"/>
    <m/>
    <m/>
    <n v="350"/>
    <n v="350"/>
    <n v="393.75"/>
  </r>
  <r>
    <x v="2"/>
    <x v="2"/>
    <x v="7"/>
    <x v="177"/>
    <x v="20"/>
    <x v="1"/>
    <n v="12.5"/>
    <n v="0"/>
    <x v="8"/>
    <m/>
    <x v="1"/>
    <m/>
    <m/>
    <n v="350"/>
    <n v="350"/>
    <n v="393.75"/>
  </r>
  <r>
    <x v="2"/>
    <x v="2"/>
    <x v="7"/>
    <x v="152"/>
    <x v="20"/>
    <x v="1"/>
    <n v="12.5"/>
    <n v="0"/>
    <x v="8"/>
    <m/>
    <x v="1"/>
    <m/>
    <m/>
    <n v="350"/>
    <n v="350"/>
    <n v="393.75"/>
  </r>
  <r>
    <x v="2"/>
    <x v="2"/>
    <x v="7"/>
    <x v="178"/>
    <x v="20"/>
    <x v="1"/>
    <n v="12.5"/>
    <n v="0"/>
    <x v="8"/>
    <m/>
    <x v="1"/>
    <m/>
    <m/>
    <n v="350"/>
    <n v="350"/>
    <n v="393.75"/>
  </r>
  <r>
    <x v="2"/>
    <x v="2"/>
    <x v="7"/>
    <x v="179"/>
    <x v="20"/>
    <x v="1"/>
    <n v="12.5"/>
    <n v="0"/>
    <x v="8"/>
    <m/>
    <x v="1"/>
    <m/>
    <m/>
    <n v="350"/>
    <n v="350"/>
    <n v="393.75"/>
  </r>
  <r>
    <x v="2"/>
    <x v="2"/>
    <x v="7"/>
    <x v="153"/>
    <x v="20"/>
    <x v="1"/>
    <n v="12.5"/>
    <n v="0"/>
    <x v="8"/>
    <m/>
    <x v="1"/>
    <m/>
    <m/>
    <n v="350"/>
    <n v="350"/>
    <n v="393.75"/>
  </r>
  <r>
    <x v="2"/>
    <x v="2"/>
    <x v="7"/>
    <x v="154"/>
    <x v="20"/>
    <x v="1"/>
    <n v="12.5"/>
    <n v="0"/>
    <x v="8"/>
    <m/>
    <x v="1"/>
    <m/>
    <m/>
    <n v="350"/>
    <n v="350"/>
    <n v="393.75"/>
  </r>
  <r>
    <x v="2"/>
    <x v="2"/>
    <x v="7"/>
    <x v="155"/>
    <x v="20"/>
    <x v="1"/>
    <n v="12.5"/>
    <n v="0"/>
    <x v="8"/>
    <m/>
    <x v="1"/>
    <m/>
    <m/>
    <n v="350"/>
    <n v="350"/>
    <n v="393.75"/>
  </r>
  <r>
    <x v="2"/>
    <x v="2"/>
    <x v="7"/>
    <x v="156"/>
    <x v="20"/>
    <x v="1"/>
    <n v="12.5"/>
    <n v="0"/>
    <x v="8"/>
    <m/>
    <x v="1"/>
    <m/>
    <m/>
    <n v="350"/>
    <n v="350"/>
    <n v="393.75"/>
  </r>
  <r>
    <x v="2"/>
    <x v="2"/>
    <x v="7"/>
    <x v="180"/>
    <x v="20"/>
    <x v="1"/>
    <n v="12.5"/>
    <n v="0"/>
    <x v="8"/>
    <m/>
    <x v="1"/>
    <m/>
    <m/>
    <n v="350"/>
    <n v="350"/>
    <n v="393.75"/>
  </r>
  <r>
    <x v="2"/>
    <x v="2"/>
    <x v="7"/>
    <x v="157"/>
    <x v="20"/>
    <x v="1"/>
    <n v="12.5"/>
    <n v="0"/>
    <x v="8"/>
    <m/>
    <x v="1"/>
    <m/>
    <m/>
    <n v="350"/>
    <n v="350"/>
    <n v="393.75"/>
  </r>
  <r>
    <x v="2"/>
    <x v="2"/>
    <x v="7"/>
    <x v="158"/>
    <x v="20"/>
    <x v="1"/>
    <n v="12.5"/>
    <n v="0"/>
    <x v="8"/>
    <m/>
    <x v="1"/>
    <m/>
    <m/>
    <n v="350"/>
    <n v="350"/>
    <n v="393.75"/>
  </r>
  <r>
    <x v="2"/>
    <x v="2"/>
    <x v="7"/>
    <x v="159"/>
    <x v="20"/>
    <x v="1"/>
    <n v="12.5"/>
    <n v="0"/>
    <x v="8"/>
    <m/>
    <x v="1"/>
    <m/>
    <m/>
    <n v="350"/>
    <n v="350"/>
    <n v="393.75"/>
  </r>
  <r>
    <x v="2"/>
    <x v="2"/>
    <x v="7"/>
    <x v="160"/>
    <x v="20"/>
    <x v="1"/>
    <n v="12.5"/>
    <n v="0"/>
    <x v="8"/>
    <m/>
    <x v="1"/>
    <m/>
    <m/>
    <n v="350"/>
    <n v="350"/>
    <n v="393.75"/>
  </r>
  <r>
    <x v="2"/>
    <x v="2"/>
    <x v="7"/>
    <x v="161"/>
    <x v="20"/>
    <x v="1"/>
    <n v="12.5"/>
    <n v="0"/>
    <x v="8"/>
    <m/>
    <x v="1"/>
    <m/>
    <m/>
    <n v="350"/>
    <n v="350"/>
    <n v="393.75"/>
  </r>
  <r>
    <x v="2"/>
    <x v="2"/>
    <x v="7"/>
    <x v="162"/>
    <x v="20"/>
    <x v="1"/>
    <n v="12.5"/>
    <n v="0"/>
    <x v="8"/>
    <m/>
    <x v="1"/>
    <m/>
    <m/>
    <n v="350"/>
    <n v="350"/>
    <n v="393.75"/>
  </r>
  <r>
    <x v="2"/>
    <x v="2"/>
    <x v="7"/>
    <x v="163"/>
    <x v="20"/>
    <x v="1"/>
    <n v="12.5"/>
    <n v="0"/>
    <x v="8"/>
    <m/>
    <x v="1"/>
    <m/>
    <m/>
    <n v="350"/>
    <n v="350"/>
    <n v="393.75"/>
  </r>
  <r>
    <x v="2"/>
    <x v="2"/>
    <x v="7"/>
    <x v="164"/>
    <x v="20"/>
    <x v="1"/>
    <n v="12.5"/>
    <n v="0"/>
    <x v="8"/>
    <m/>
    <x v="1"/>
    <m/>
    <m/>
    <n v="350"/>
    <n v="350"/>
    <n v="393.75"/>
  </r>
  <r>
    <x v="2"/>
    <x v="2"/>
    <x v="7"/>
    <x v="165"/>
    <x v="20"/>
    <x v="1"/>
    <n v="12.5"/>
    <n v="0"/>
    <x v="8"/>
    <m/>
    <x v="1"/>
    <m/>
    <m/>
    <n v="350"/>
    <n v="350"/>
    <n v="393.75"/>
  </r>
  <r>
    <x v="2"/>
    <x v="2"/>
    <x v="7"/>
    <x v="181"/>
    <x v="20"/>
    <x v="1"/>
    <n v="12.5"/>
    <n v="0"/>
    <x v="8"/>
    <m/>
    <x v="1"/>
    <m/>
    <m/>
    <n v="350"/>
    <n v="350"/>
    <n v="393.75"/>
  </r>
  <r>
    <x v="2"/>
    <x v="2"/>
    <x v="7"/>
    <x v="392"/>
    <x v="21"/>
    <x v="1"/>
    <n v="12.5"/>
    <n v="0"/>
    <x v="8"/>
    <m/>
    <x v="1"/>
    <m/>
    <m/>
    <n v="350"/>
    <n v="350"/>
    <n v="393.75"/>
  </r>
  <r>
    <x v="2"/>
    <x v="2"/>
    <x v="7"/>
    <x v="182"/>
    <x v="21"/>
    <x v="1"/>
    <n v="12.5"/>
    <n v="0"/>
    <x v="8"/>
    <m/>
    <x v="1"/>
    <m/>
    <m/>
    <n v="350"/>
    <n v="350"/>
    <n v="393.75"/>
  </r>
  <r>
    <x v="2"/>
    <x v="2"/>
    <x v="7"/>
    <x v="393"/>
    <x v="21"/>
    <x v="1"/>
    <n v="12.5"/>
    <n v="0"/>
    <x v="8"/>
    <m/>
    <x v="1"/>
    <m/>
    <m/>
    <n v="350"/>
    <n v="350"/>
    <n v="393.75"/>
  </r>
  <r>
    <x v="2"/>
    <x v="2"/>
    <x v="7"/>
    <x v="394"/>
    <x v="21"/>
    <x v="1"/>
    <n v="12.5"/>
    <n v="0"/>
    <x v="8"/>
    <m/>
    <x v="1"/>
    <m/>
    <m/>
    <n v="350"/>
    <n v="350"/>
    <n v="393.75"/>
  </r>
  <r>
    <x v="2"/>
    <x v="2"/>
    <x v="7"/>
    <x v="183"/>
    <x v="21"/>
    <x v="1"/>
    <n v="12.5"/>
    <n v="0"/>
    <x v="8"/>
    <m/>
    <x v="1"/>
    <m/>
    <m/>
    <n v="350"/>
    <n v="350"/>
    <n v="393.75"/>
  </r>
  <r>
    <x v="2"/>
    <x v="2"/>
    <x v="7"/>
    <x v="184"/>
    <x v="21"/>
    <x v="1"/>
    <n v="12.5"/>
    <n v="0"/>
    <x v="8"/>
    <m/>
    <x v="1"/>
    <m/>
    <m/>
    <n v="350"/>
    <n v="350"/>
    <n v="393.75"/>
  </r>
  <r>
    <x v="2"/>
    <x v="2"/>
    <x v="7"/>
    <x v="185"/>
    <x v="21"/>
    <x v="1"/>
    <n v="12.5"/>
    <n v="0"/>
    <x v="8"/>
    <m/>
    <x v="1"/>
    <m/>
    <m/>
    <n v="350"/>
    <n v="350"/>
    <n v="393.75"/>
  </r>
  <r>
    <x v="2"/>
    <x v="2"/>
    <x v="7"/>
    <x v="186"/>
    <x v="21"/>
    <x v="1"/>
    <n v="12.5"/>
    <n v="0"/>
    <x v="8"/>
    <m/>
    <x v="1"/>
    <m/>
    <m/>
    <n v="350"/>
    <n v="350"/>
    <n v="393.75"/>
  </r>
  <r>
    <x v="2"/>
    <x v="2"/>
    <x v="7"/>
    <x v="187"/>
    <x v="21"/>
    <x v="1"/>
    <n v="12.5"/>
    <n v="0"/>
    <x v="8"/>
    <m/>
    <x v="1"/>
    <m/>
    <m/>
    <n v="350"/>
    <n v="350"/>
    <n v="393.75"/>
  </r>
  <r>
    <x v="2"/>
    <x v="2"/>
    <x v="7"/>
    <x v="188"/>
    <x v="21"/>
    <x v="1"/>
    <n v="12.5"/>
    <n v="0"/>
    <x v="8"/>
    <m/>
    <x v="1"/>
    <m/>
    <m/>
    <n v="350"/>
    <n v="350"/>
    <n v="393.75"/>
  </r>
  <r>
    <x v="2"/>
    <x v="2"/>
    <x v="7"/>
    <x v="189"/>
    <x v="21"/>
    <x v="1"/>
    <n v="12.5"/>
    <n v="0"/>
    <x v="8"/>
    <m/>
    <x v="1"/>
    <m/>
    <m/>
    <n v="350"/>
    <n v="350"/>
    <n v="393.75"/>
  </r>
  <r>
    <x v="2"/>
    <x v="2"/>
    <x v="7"/>
    <x v="190"/>
    <x v="21"/>
    <x v="1"/>
    <n v="12.5"/>
    <n v="0"/>
    <x v="8"/>
    <m/>
    <x v="1"/>
    <m/>
    <m/>
    <n v="350"/>
    <n v="350"/>
    <n v="393.75"/>
  </r>
  <r>
    <x v="2"/>
    <x v="2"/>
    <x v="7"/>
    <x v="191"/>
    <x v="21"/>
    <x v="1"/>
    <n v="12.5"/>
    <n v="0"/>
    <x v="8"/>
    <m/>
    <x v="1"/>
    <m/>
    <m/>
    <n v="350"/>
    <n v="350"/>
    <n v="393.75"/>
  </r>
  <r>
    <x v="2"/>
    <x v="2"/>
    <x v="7"/>
    <x v="192"/>
    <x v="21"/>
    <x v="1"/>
    <n v="12.5"/>
    <n v="0"/>
    <x v="8"/>
    <m/>
    <x v="1"/>
    <m/>
    <m/>
    <n v="350"/>
    <n v="350"/>
    <n v="393.75"/>
  </r>
  <r>
    <x v="2"/>
    <x v="2"/>
    <x v="7"/>
    <x v="193"/>
    <x v="21"/>
    <x v="1"/>
    <n v="12.5"/>
    <n v="0"/>
    <x v="8"/>
    <m/>
    <x v="1"/>
    <m/>
    <m/>
    <n v="350"/>
    <n v="350"/>
    <n v="393.75"/>
  </r>
  <r>
    <x v="2"/>
    <x v="2"/>
    <x v="7"/>
    <x v="194"/>
    <x v="21"/>
    <x v="1"/>
    <n v="12.5"/>
    <n v="0"/>
    <x v="8"/>
    <m/>
    <x v="1"/>
    <m/>
    <m/>
    <n v="350"/>
    <n v="350"/>
    <n v="393.75"/>
  </r>
  <r>
    <x v="2"/>
    <x v="2"/>
    <x v="7"/>
    <x v="195"/>
    <x v="21"/>
    <x v="1"/>
    <n v="12.5"/>
    <n v="0"/>
    <x v="8"/>
    <m/>
    <x v="1"/>
    <m/>
    <m/>
    <n v="350"/>
    <n v="350"/>
    <n v="393.75"/>
  </r>
  <r>
    <x v="2"/>
    <x v="2"/>
    <x v="7"/>
    <x v="196"/>
    <x v="21"/>
    <x v="1"/>
    <n v="12.5"/>
    <n v="0"/>
    <x v="8"/>
    <m/>
    <x v="1"/>
    <m/>
    <m/>
    <n v="350"/>
    <n v="350"/>
    <n v="393.75"/>
  </r>
  <r>
    <x v="2"/>
    <x v="2"/>
    <x v="7"/>
    <x v="197"/>
    <x v="21"/>
    <x v="1"/>
    <n v="12.5"/>
    <n v="0"/>
    <x v="8"/>
    <m/>
    <x v="1"/>
    <m/>
    <m/>
    <n v="350"/>
    <n v="350"/>
    <n v="393.75"/>
  </r>
  <r>
    <x v="2"/>
    <x v="2"/>
    <x v="7"/>
    <x v="9"/>
    <x v="21"/>
    <x v="1"/>
    <n v="12.5"/>
    <n v="0"/>
    <x v="8"/>
    <m/>
    <x v="1"/>
    <m/>
    <m/>
    <n v="350"/>
    <n v="350"/>
    <n v="393.75"/>
  </r>
  <r>
    <x v="2"/>
    <x v="2"/>
    <x v="7"/>
    <x v="198"/>
    <x v="21"/>
    <x v="1"/>
    <n v="12.5"/>
    <n v="0"/>
    <x v="8"/>
    <m/>
    <x v="1"/>
    <m/>
    <m/>
    <n v="350"/>
    <n v="350"/>
    <n v="393.75"/>
  </r>
  <r>
    <x v="2"/>
    <x v="2"/>
    <x v="7"/>
    <x v="199"/>
    <x v="21"/>
    <x v="1"/>
    <n v="12.5"/>
    <n v="0"/>
    <x v="8"/>
    <m/>
    <x v="1"/>
    <m/>
    <m/>
    <n v="350"/>
    <n v="350"/>
    <n v="393.75"/>
  </r>
  <r>
    <x v="2"/>
    <x v="2"/>
    <x v="7"/>
    <x v="200"/>
    <x v="21"/>
    <x v="1"/>
    <n v="12.5"/>
    <n v="0"/>
    <x v="8"/>
    <m/>
    <x v="1"/>
    <m/>
    <m/>
    <n v="350"/>
    <n v="350"/>
    <n v="393.75"/>
  </r>
  <r>
    <x v="2"/>
    <x v="2"/>
    <x v="7"/>
    <x v="201"/>
    <x v="21"/>
    <x v="1"/>
    <n v="12.5"/>
    <n v="0"/>
    <x v="8"/>
    <m/>
    <x v="1"/>
    <m/>
    <m/>
    <n v="350"/>
    <n v="350"/>
    <n v="393.75"/>
  </r>
  <r>
    <x v="2"/>
    <x v="2"/>
    <x v="7"/>
    <x v="202"/>
    <x v="21"/>
    <x v="1"/>
    <n v="12.5"/>
    <n v="0"/>
    <x v="8"/>
    <m/>
    <x v="1"/>
    <m/>
    <m/>
    <n v="350"/>
    <n v="350"/>
    <n v="393.75"/>
  </r>
  <r>
    <x v="2"/>
    <x v="2"/>
    <x v="7"/>
    <x v="203"/>
    <x v="21"/>
    <x v="1"/>
    <n v="12.5"/>
    <n v="0"/>
    <x v="8"/>
    <m/>
    <x v="1"/>
    <m/>
    <m/>
    <n v="350"/>
    <n v="350"/>
    <n v="393.75"/>
  </r>
  <r>
    <x v="2"/>
    <x v="2"/>
    <x v="7"/>
    <x v="204"/>
    <x v="21"/>
    <x v="1"/>
    <n v="12.5"/>
    <n v="0"/>
    <x v="8"/>
    <m/>
    <x v="1"/>
    <m/>
    <m/>
    <n v="350"/>
    <n v="350"/>
    <n v="393.75"/>
  </r>
  <r>
    <x v="2"/>
    <x v="2"/>
    <x v="7"/>
    <x v="205"/>
    <x v="21"/>
    <x v="1"/>
    <n v="12.5"/>
    <n v="0"/>
    <x v="8"/>
    <m/>
    <x v="1"/>
    <m/>
    <m/>
    <n v="350"/>
    <n v="350"/>
    <n v="393.75"/>
  </r>
  <r>
    <x v="2"/>
    <x v="2"/>
    <x v="7"/>
    <x v="206"/>
    <x v="21"/>
    <x v="1"/>
    <n v="12.5"/>
    <n v="0"/>
    <x v="8"/>
    <m/>
    <x v="1"/>
    <m/>
    <m/>
    <n v="350"/>
    <n v="350"/>
    <n v="393.75"/>
  </r>
  <r>
    <x v="2"/>
    <x v="2"/>
    <x v="7"/>
    <x v="207"/>
    <x v="21"/>
    <x v="1"/>
    <n v="12.5"/>
    <n v="0"/>
    <x v="8"/>
    <m/>
    <x v="1"/>
    <m/>
    <m/>
    <n v="350"/>
    <n v="350"/>
    <n v="393.75"/>
  </r>
  <r>
    <x v="2"/>
    <x v="2"/>
    <x v="7"/>
    <x v="208"/>
    <x v="21"/>
    <x v="1"/>
    <n v="12.5"/>
    <n v="0"/>
    <x v="8"/>
    <m/>
    <x v="1"/>
    <m/>
    <m/>
    <n v="350"/>
    <n v="350"/>
    <n v="393.75"/>
  </r>
  <r>
    <x v="2"/>
    <x v="2"/>
    <x v="7"/>
    <x v="209"/>
    <x v="21"/>
    <x v="1"/>
    <n v="12.5"/>
    <n v="0"/>
    <x v="8"/>
    <m/>
    <x v="1"/>
    <m/>
    <m/>
    <n v="350"/>
    <n v="350"/>
    <n v="393.75"/>
  </r>
  <r>
    <x v="2"/>
    <x v="2"/>
    <x v="7"/>
    <x v="210"/>
    <x v="21"/>
    <x v="1"/>
    <n v="12.5"/>
    <n v="0"/>
    <x v="8"/>
    <m/>
    <x v="1"/>
    <m/>
    <m/>
    <n v="350"/>
    <n v="350"/>
    <n v="393.75"/>
  </r>
  <r>
    <x v="2"/>
    <x v="2"/>
    <x v="7"/>
    <x v="211"/>
    <x v="21"/>
    <x v="1"/>
    <n v="12.5"/>
    <n v="0"/>
    <x v="8"/>
    <m/>
    <x v="1"/>
    <m/>
    <m/>
    <n v="350"/>
    <n v="350"/>
    <n v="393.75"/>
  </r>
  <r>
    <x v="2"/>
    <x v="2"/>
    <x v="7"/>
    <x v="212"/>
    <x v="21"/>
    <x v="1"/>
    <n v="12.5"/>
    <n v="0"/>
    <x v="8"/>
    <m/>
    <x v="1"/>
    <m/>
    <m/>
    <n v="350"/>
    <n v="350"/>
    <n v="393.75"/>
  </r>
  <r>
    <x v="2"/>
    <x v="2"/>
    <x v="7"/>
    <x v="213"/>
    <x v="21"/>
    <x v="1"/>
    <n v="12.5"/>
    <n v="0"/>
    <x v="8"/>
    <m/>
    <x v="1"/>
    <m/>
    <m/>
    <n v="350"/>
    <n v="350"/>
    <n v="393.75"/>
  </r>
  <r>
    <x v="2"/>
    <x v="2"/>
    <x v="7"/>
    <x v="214"/>
    <x v="21"/>
    <x v="1"/>
    <n v="12.5"/>
    <n v="0"/>
    <x v="8"/>
    <m/>
    <x v="1"/>
    <m/>
    <m/>
    <n v="350"/>
    <n v="350"/>
    <n v="393.75"/>
  </r>
  <r>
    <x v="2"/>
    <x v="2"/>
    <x v="7"/>
    <x v="215"/>
    <x v="21"/>
    <x v="1"/>
    <n v="12.5"/>
    <n v="0"/>
    <x v="8"/>
    <m/>
    <x v="1"/>
    <m/>
    <m/>
    <n v="350"/>
    <n v="350"/>
    <n v="393.75"/>
  </r>
  <r>
    <x v="2"/>
    <x v="2"/>
    <x v="7"/>
    <x v="216"/>
    <x v="21"/>
    <x v="1"/>
    <n v="12.5"/>
    <n v="0"/>
    <x v="8"/>
    <m/>
    <x v="1"/>
    <m/>
    <m/>
    <n v="350"/>
    <n v="350"/>
    <n v="393.75"/>
  </r>
  <r>
    <x v="2"/>
    <x v="2"/>
    <x v="7"/>
    <x v="217"/>
    <x v="21"/>
    <x v="1"/>
    <n v="12.5"/>
    <n v="0"/>
    <x v="8"/>
    <m/>
    <x v="1"/>
    <m/>
    <m/>
    <n v="350"/>
    <n v="350"/>
    <n v="393.75"/>
  </r>
  <r>
    <x v="2"/>
    <x v="2"/>
    <x v="7"/>
    <x v="218"/>
    <x v="21"/>
    <x v="1"/>
    <n v="12.5"/>
    <n v="0"/>
    <x v="8"/>
    <m/>
    <x v="1"/>
    <m/>
    <m/>
    <n v="350"/>
    <n v="350"/>
    <n v="393.75"/>
  </r>
  <r>
    <x v="2"/>
    <x v="2"/>
    <x v="7"/>
    <x v="219"/>
    <x v="21"/>
    <x v="1"/>
    <n v="12.5"/>
    <n v="0"/>
    <x v="8"/>
    <m/>
    <x v="1"/>
    <m/>
    <m/>
    <n v="350"/>
    <n v="350"/>
    <n v="393.75"/>
  </r>
  <r>
    <x v="2"/>
    <x v="2"/>
    <x v="7"/>
    <x v="220"/>
    <x v="21"/>
    <x v="1"/>
    <n v="12.5"/>
    <n v="0"/>
    <x v="8"/>
    <m/>
    <x v="1"/>
    <m/>
    <m/>
    <n v="350"/>
    <n v="350"/>
    <n v="393.75"/>
  </r>
  <r>
    <x v="2"/>
    <x v="2"/>
    <x v="7"/>
    <x v="221"/>
    <x v="21"/>
    <x v="1"/>
    <n v="12.5"/>
    <n v="0"/>
    <x v="8"/>
    <m/>
    <x v="1"/>
    <m/>
    <m/>
    <n v="350"/>
    <n v="350"/>
    <n v="393.75"/>
  </r>
  <r>
    <x v="2"/>
    <x v="2"/>
    <x v="7"/>
    <x v="222"/>
    <x v="21"/>
    <x v="1"/>
    <n v="12.5"/>
    <n v="0"/>
    <x v="8"/>
    <m/>
    <x v="1"/>
    <m/>
    <m/>
    <n v="350"/>
    <n v="350"/>
    <n v="393.75"/>
  </r>
  <r>
    <x v="2"/>
    <x v="2"/>
    <x v="7"/>
    <x v="223"/>
    <x v="21"/>
    <x v="1"/>
    <n v="12.5"/>
    <n v="0"/>
    <x v="8"/>
    <m/>
    <x v="1"/>
    <m/>
    <m/>
    <n v="350"/>
    <n v="350"/>
    <n v="393.75"/>
  </r>
  <r>
    <x v="2"/>
    <x v="2"/>
    <x v="7"/>
    <x v="224"/>
    <x v="21"/>
    <x v="1"/>
    <n v="12.5"/>
    <n v="0"/>
    <x v="8"/>
    <m/>
    <x v="1"/>
    <m/>
    <m/>
    <n v="350"/>
    <n v="350"/>
    <n v="393.75"/>
  </r>
  <r>
    <x v="2"/>
    <x v="2"/>
    <x v="7"/>
    <x v="225"/>
    <x v="21"/>
    <x v="1"/>
    <n v="12.5"/>
    <n v="0"/>
    <x v="8"/>
    <m/>
    <x v="1"/>
    <m/>
    <m/>
    <n v="350"/>
    <n v="350"/>
    <n v="393.75"/>
  </r>
  <r>
    <x v="2"/>
    <x v="2"/>
    <x v="7"/>
    <x v="226"/>
    <x v="21"/>
    <x v="1"/>
    <n v="12.5"/>
    <n v="0"/>
    <x v="8"/>
    <m/>
    <x v="1"/>
    <m/>
    <m/>
    <n v="350"/>
    <n v="350"/>
    <n v="393.75"/>
  </r>
  <r>
    <x v="2"/>
    <x v="2"/>
    <x v="7"/>
    <x v="227"/>
    <x v="21"/>
    <x v="1"/>
    <n v="12.5"/>
    <n v="0"/>
    <x v="8"/>
    <m/>
    <x v="1"/>
    <m/>
    <m/>
    <n v="350"/>
    <n v="350"/>
    <n v="393.75"/>
  </r>
  <r>
    <x v="2"/>
    <x v="2"/>
    <x v="7"/>
    <x v="228"/>
    <x v="21"/>
    <x v="1"/>
    <n v="12.5"/>
    <n v="0"/>
    <x v="8"/>
    <m/>
    <x v="1"/>
    <m/>
    <m/>
    <n v="350"/>
    <n v="350"/>
    <n v="393.75"/>
  </r>
  <r>
    <x v="2"/>
    <x v="2"/>
    <x v="7"/>
    <x v="229"/>
    <x v="21"/>
    <x v="1"/>
    <n v="12.5"/>
    <n v="0"/>
    <x v="8"/>
    <m/>
    <x v="1"/>
    <m/>
    <m/>
    <n v="350"/>
    <n v="350"/>
    <n v="393.75"/>
  </r>
  <r>
    <x v="2"/>
    <x v="2"/>
    <x v="7"/>
    <x v="230"/>
    <x v="21"/>
    <x v="1"/>
    <n v="12.5"/>
    <n v="0"/>
    <x v="8"/>
    <m/>
    <x v="1"/>
    <m/>
    <m/>
    <n v="350"/>
    <n v="350"/>
    <n v="393.75"/>
  </r>
  <r>
    <x v="2"/>
    <x v="2"/>
    <x v="7"/>
    <x v="231"/>
    <x v="21"/>
    <x v="1"/>
    <n v="12.5"/>
    <n v="0"/>
    <x v="8"/>
    <m/>
    <x v="1"/>
    <m/>
    <m/>
    <n v="350"/>
    <n v="350"/>
    <n v="393.75"/>
  </r>
  <r>
    <x v="2"/>
    <x v="2"/>
    <x v="7"/>
    <x v="395"/>
    <x v="21"/>
    <x v="1"/>
    <n v="12.5"/>
    <n v="0"/>
    <x v="8"/>
    <m/>
    <x v="1"/>
    <m/>
    <m/>
    <n v="350"/>
    <n v="350"/>
    <n v="393.75"/>
  </r>
  <r>
    <x v="2"/>
    <x v="2"/>
    <x v="7"/>
    <x v="396"/>
    <x v="21"/>
    <x v="1"/>
    <n v="12.5"/>
    <n v="0"/>
    <x v="8"/>
    <m/>
    <x v="1"/>
    <m/>
    <m/>
    <n v="350"/>
    <n v="350"/>
    <n v="393.75"/>
  </r>
  <r>
    <x v="2"/>
    <x v="2"/>
    <x v="7"/>
    <x v="397"/>
    <x v="21"/>
    <x v="1"/>
    <n v="12.5"/>
    <n v="0"/>
    <x v="8"/>
    <m/>
    <x v="1"/>
    <m/>
    <m/>
    <n v="350"/>
    <n v="350"/>
    <n v="393.75"/>
  </r>
  <r>
    <x v="2"/>
    <x v="2"/>
    <x v="7"/>
    <x v="398"/>
    <x v="21"/>
    <x v="1"/>
    <n v="12.5"/>
    <n v="0"/>
    <x v="8"/>
    <m/>
    <x v="1"/>
    <m/>
    <m/>
    <n v="350"/>
    <n v="350"/>
    <n v="393.75"/>
  </r>
  <r>
    <x v="3"/>
    <x v="0"/>
    <x v="0"/>
    <x v="200"/>
    <x v="8"/>
    <x v="0"/>
    <n v="31.35"/>
    <n v="3.05"/>
    <x v="3"/>
    <s v="DOMINIO"/>
    <x v="1"/>
    <m/>
    <m/>
    <n v="2310"/>
    <n v="1963.5"/>
    <n v="2208.9375"/>
  </r>
  <r>
    <x v="3"/>
    <x v="0"/>
    <x v="0"/>
    <x v="356"/>
    <x v="1"/>
    <x v="0"/>
    <n v="31.35"/>
    <n v="3.05"/>
    <x v="0"/>
    <s v="DOMINIO"/>
    <x v="1"/>
    <m/>
    <m/>
    <n v="2310"/>
    <n v="1963.5"/>
    <n v="2208.9375"/>
  </r>
  <r>
    <x v="3"/>
    <x v="0"/>
    <x v="0"/>
    <x v="79"/>
    <x v="3"/>
    <x v="0"/>
    <n v="31.35"/>
    <n v="3.05"/>
    <x v="0"/>
    <s v="DOMINIO"/>
    <x v="1"/>
    <m/>
    <m/>
    <n v="2322"/>
    <n v="1973.7"/>
    <n v="2220.4124999999999"/>
  </r>
  <r>
    <x v="3"/>
    <x v="0"/>
    <x v="0"/>
    <x v="297"/>
    <x v="3"/>
    <x v="0"/>
    <n v="31.35"/>
    <n v="3.05"/>
    <x v="3"/>
    <s v="DOMINIO"/>
    <x v="1"/>
    <m/>
    <m/>
    <n v="2379"/>
    <n v="2022.1499999999999"/>
    <n v="2274.9187499999998"/>
  </r>
  <r>
    <x v="3"/>
    <x v="0"/>
    <x v="0"/>
    <x v="364"/>
    <x v="4"/>
    <x v="0"/>
    <n v="31.35"/>
    <n v="3.05"/>
    <x v="0"/>
    <s v="DOMINIO"/>
    <x v="1"/>
    <m/>
    <m/>
    <n v="2333"/>
    <n v="1983.05"/>
    <n v="2230.9312499999996"/>
  </r>
  <r>
    <x v="3"/>
    <x v="0"/>
    <x v="0"/>
    <x v="304"/>
    <x v="4"/>
    <x v="0"/>
    <n v="31.35"/>
    <n v="3.05"/>
    <x v="3"/>
    <s v="DOMINIO"/>
    <x v="1"/>
    <m/>
    <m/>
    <n v="2391"/>
    <n v="2032.35"/>
    <n v="2286.3937499999997"/>
  </r>
  <r>
    <x v="3"/>
    <x v="0"/>
    <x v="0"/>
    <x v="367"/>
    <x v="9"/>
    <x v="0"/>
    <n v="31.35"/>
    <n v="3.05"/>
    <x v="0"/>
    <s v="DOMINIO"/>
    <x v="1"/>
    <m/>
    <m/>
    <n v="2345"/>
    <n v="1993.25"/>
    <n v="2242.40625"/>
  </r>
  <r>
    <x v="3"/>
    <x v="0"/>
    <x v="0"/>
    <x v="312"/>
    <x v="9"/>
    <x v="0"/>
    <n v="31.35"/>
    <n v="3.05"/>
    <x v="3"/>
    <s v="DOMINIO"/>
    <x v="1"/>
    <m/>
    <m/>
    <n v="2402"/>
    <n v="2041.7"/>
    <n v="2296.9124999999999"/>
  </r>
  <r>
    <x v="3"/>
    <x v="0"/>
    <x v="0"/>
    <x v="372"/>
    <x v="5"/>
    <x v="0"/>
    <n v="31.35"/>
    <n v="3.05"/>
    <x v="0"/>
    <s v="DOMINIO"/>
    <x v="1"/>
    <m/>
    <m/>
    <n v="2356"/>
    <n v="2002.6"/>
    <n v="2252.9249999999997"/>
  </r>
  <r>
    <x v="3"/>
    <x v="0"/>
    <x v="0"/>
    <x v="320"/>
    <x v="5"/>
    <x v="0"/>
    <n v="31.35"/>
    <n v="3.05"/>
    <x v="3"/>
    <s v="DOMINIO"/>
    <x v="1"/>
    <m/>
    <m/>
    <n v="2414"/>
    <n v="2051.9"/>
    <n v="2308.3874999999998"/>
  </r>
  <r>
    <x v="3"/>
    <x v="0"/>
    <x v="0"/>
    <x v="376"/>
    <x v="10"/>
    <x v="0"/>
    <n v="31.35"/>
    <n v="3.05"/>
    <x v="0"/>
    <s v="DOMINIO"/>
    <x v="1"/>
    <m/>
    <m/>
    <n v="2368"/>
    <n v="2012.8"/>
    <n v="2264.3999999999996"/>
  </r>
  <r>
    <x v="3"/>
    <x v="0"/>
    <x v="0"/>
    <x v="327"/>
    <x v="10"/>
    <x v="0"/>
    <n v="31.35"/>
    <n v="3.05"/>
    <x v="3"/>
    <s v="DOMINIO"/>
    <x v="1"/>
    <m/>
    <m/>
    <n v="2425"/>
    <n v="2061.25"/>
    <n v="2318.90625"/>
  </r>
  <r>
    <x v="3"/>
    <x v="0"/>
    <x v="0"/>
    <x v="81"/>
    <x v="6"/>
    <x v="0"/>
    <n v="31.35"/>
    <n v="3.05"/>
    <x v="0"/>
    <s v="DOMINIO"/>
    <x v="1"/>
    <m/>
    <m/>
    <n v="2379"/>
    <n v="2022.1499999999999"/>
    <n v="2274.9187499999998"/>
  </r>
  <r>
    <x v="3"/>
    <x v="0"/>
    <x v="0"/>
    <x v="332"/>
    <x v="6"/>
    <x v="0"/>
    <n v="31.35"/>
    <n v="3.05"/>
    <x v="3"/>
    <s v="DOMINIO"/>
    <x v="1"/>
    <m/>
    <m/>
    <n v="2437"/>
    <n v="2071.4499999999998"/>
    <n v="2330.3812499999995"/>
  </r>
  <r>
    <x v="3"/>
    <x v="0"/>
    <x v="0"/>
    <x v="83"/>
    <x v="7"/>
    <x v="0"/>
    <n v="31.35"/>
    <n v="3.05"/>
    <x v="0"/>
    <s v="DOMINIO"/>
    <x v="1"/>
    <m/>
    <m/>
    <n v="2391"/>
    <n v="2032.35"/>
    <n v="2286.3937499999997"/>
  </r>
  <r>
    <x v="3"/>
    <x v="0"/>
    <x v="0"/>
    <x v="336"/>
    <x v="7"/>
    <x v="0"/>
    <n v="31.35"/>
    <n v="3.05"/>
    <x v="3"/>
    <s v="DOMINIO"/>
    <x v="1"/>
    <m/>
    <m/>
    <n v="2448"/>
    <n v="2080.7999999999997"/>
    <n v="2340.8999999999996"/>
  </r>
  <r>
    <x v="3"/>
    <x v="0"/>
    <x v="0"/>
    <x v="85"/>
    <x v="11"/>
    <x v="0"/>
    <n v="31.35"/>
    <n v="3.05"/>
    <x v="0"/>
    <s v="DOMINIO"/>
    <x v="1"/>
    <m/>
    <m/>
    <n v="2402"/>
    <n v="2041.7"/>
    <n v="2296.9124999999999"/>
  </r>
  <r>
    <x v="3"/>
    <x v="0"/>
    <x v="0"/>
    <x v="343"/>
    <x v="11"/>
    <x v="0"/>
    <n v="31.35"/>
    <n v="3.05"/>
    <x v="3"/>
    <s v="DOMINIO"/>
    <x v="1"/>
    <m/>
    <m/>
    <n v="2460"/>
    <n v="2091"/>
    <n v="2352.375"/>
  </r>
  <r>
    <x v="3"/>
    <x v="0"/>
    <x v="3"/>
    <x v="198"/>
    <x v="8"/>
    <x v="0"/>
    <n v="38.18"/>
    <n v="2.38"/>
    <x v="3"/>
    <s v="DOMINIO"/>
    <x v="1"/>
    <m/>
    <m/>
    <n v="2502"/>
    <n v="2126.6999999999998"/>
    <n v="2392.5374999999995"/>
  </r>
  <r>
    <x v="3"/>
    <x v="0"/>
    <x v="3"/>
    <x v="206"/>
    <x v="8"/>
    <x v="0"/>
    <n v="38.18"/>
    <n v="2.38"/>
    <x v="1"/>
    <s v="DOMINIO"/>
    <x v="1"/>
    <m/>
    <m/>
    <n v="2479"/>
    <n v="2107.15"/>
    <n v="2370.5437499999998"/>
  </r>
  <r>
    <x v="3"/>
    <x v="0"/>
    <x v="3"/>
    <x v="207"/>
    <x v="8"/>
    <x v="0"/>
    <n v="38.18"/>
    <n v="2.38"/>
    <x v="2"/>
    <s v="DOMINIO"/>
    <x v="1"/>
    <m/>
    <m/>
    <n v="2456"/>
    <n v="2087.6"/>
    <n v="2348.5499999999997"/>
  </r>
  <r>
    <x v="3"/>
    <x v="0"/>
    <x v="3"/>
    <x v="209"/>
    <x v="8"/>
    <x v="0"/>
    <n v="37.35"/>
    <n v="2.38"/>
    <x v="2"/>
    <s v="DOMINIO"/>
    <x v="1"/>
    <m/>
    <m/>
    <n v="2456"/>
    <n v="2087.6"/>
    <n v="2348.5499999999997"/>
  </r>
  <r>
    <x v="3"/>
    <x v="0"/>
    <x v="3"/>
    <x v="287"/>
    <x v="1"/>
    <x v="0"/>
    <n v="38.18"/>
    <n v="2.38"/>
    <x v="0"/>
    <s v="DOMINIO"/>
    <x v="1"/>
    <m/>
    <m/>
    <n v="2502"/>
    <n v="2126.6999999999998"/>
    <n v="2392.5374999999995"/>
  </r>
  <r>
    <x v="3"/>
    <x v="0"/>
    <x v="3"/>
    <x v="277"/>
    <x v="1"/>
    <x v="0"/>
    <n v="37.35"/>
    <n v="2.38"/>
    <x v="3"/>
    <s v="DOMINIO"/>
    <x v="1"/>
    <m/>
    <m/>
    <n v="2560"/>
    <n v="2176"/>
    <n v="2448"/>
  </r>
  <r>
    <x v="3"/>
    <x v="0"/>
    <x v="3"/>
    <x v="290"/>
    <x v="1"/>
    <x v="0"/>
    <n v="37.270000000000003"/>
    <n v="2.2799999999999998"/>
    <x v="1"/>
    <s v="DOMINIO"/>
    <x v="1"/>
    <m/>
    <m/>
    <n v="2537"/>
    <n v="2156.4499999999998"/>
    <n v="2426.0062499999995"/>
  </r>
  <r>
    <x v="3"/>
    <x v="0"/>
    <x v="3"/>
    <x v="292"/>
    <x v="1"/>
    <x v="0"/>
    <n v="38.18"/>
    <n v="2.38"/>
    <x v="1"/>
    <s v="DOMINIO"/>
    <x v="1"/>
    <m/>
    <m/>
    <n v="2537"/>
    <n v="2156.4499999999998"/>
    <n v="2426.0062499999995"/>
  </r>
  <r>
    <x v="3"/>
    <x v="0"/>
    <x v="3"/>
    <x v="293"/>
    <x v="1"/>
    <x v="0"/>
    <n v="38.18"/>
    <n v="2.38"/>
    <x v="2"/>
    <s v="DOMINIO"/>
    <x v="1"/>
    <m/>
    <m/>
    <n v="2514"/>
    <n v="2136.9"/>
    <n v="2404.0124999999998"/>
  </r>
  <r>
    <x v="3"/>
    <x v="0"/>
    <x v="3"/>
    <x v="360"/>
    <x v="1"/>
    <x v="0"/>
    <n v="37.35"/>
    <n v="2.38"/>
    <x v="2"/>
    <s v="DOMINIO"/>
    <x v="1"/>
    <m/>
    <m/>
    <n v="2514"/>
    <n v="2136.9"/>
    <n v="2404.0124999999998"/>
  </r>
  <r>
    <x v="3"/>
    <x v="0"/>
    <x v="3"/>
    <x v="399"/>
    <x v="1"/>
    <x v="0"/>
    <n v="37.340000000000003"/>
    <n v="2.38"/>
    <x v="0"/>
    <s v="DOMINIO"/>
    <x v="1"/>
    <m/>
    <m/>
    <n v="2502"/>
    <n v="2126.6999999999998"/>
    <n v="2392.5374999999995"/>
  </r>
  <r>
    <x v="3"/>
    <x v="0"/>
    <x v="3"/>
    <x v="400"/>
    <x v="1"/>
    <x v="0"/>
    <n v="37.35"/>
    <n v="2.38"/>
    <x v="0"/>
    <s v="DOMINIO"/>
    <x v="1"/>
    <m/>
    <m/>
    <n v="2502"/>
    <n v="2126.6999999999998"/>
    <n v="2392.5374999999995"/>
  </r>
  <r>
    <x v="3"/>
    <x v="0"/>
    <x v="3"/>
    <x v="10"/>
    <x v="3"/>
    <x v="0"/>
    <n v="38.18"/>
    <n v="2.38"/>
    <x v="3"/>
    <s v="DOMINIO"/>
    <x v="1"/>
    <m/>
    <m/>
    <n v="2571"/>
    <n v="2185.35"/>
    <n v="2458.5187499999997"/>
  </r>
  <r>
    <x v="3"/>
    <x v="0"/>
    <x v="3"/>
    <x v="278"/>
    <x v="3"/>
    <x v="0"/>
    <n v="37.35"/>
    <n v="2.38"/>
    <x v="3"/>
    <s v="DOMINIO"/>
    <x v="1"/>
    <m/>
    <m/>
    <n v="2571"/>
    <n v="2185.35"/>
    <n v="2458.5187499999997"/>
  </r>
  <r>
    <x v="3"/>
    <x v="0"/>
    <x v="3"/>
    <x v="298"/>
    <x v="3"/>
    <x v="0"/>
    <n v="37.270000000000003"/>
    <n v="2.2799999999999998"/>
    <x v="1"/>
    <s v="DOMINIO"/>
    <x v="1"/>
    <m/>
    <m/>
    <n v="2548"/>
    <n v="2165.7999999999997"/>
    <n v="2436.5249999999996"/>
  </r>
  <r>
    <x v="3"/>
    <x v="0"/>
    <x v="3"/>
    <x v="300"/>
    <x v="3"/>
    <x v="0"/>
    <n v="38.18"/>
    <n v="2.38"/>
    <x v="1"/>
    <s v="DOMINIO"/>
    <x v="1"/>
    <m/>
    <m/>
    <n v="2548"/>
    <n v="2165.7999999999997"/>
    <n v="2436.5249999999996"/>
  </r>
  <r>
    <x v="3"/>
    <x v="0"/>
    <x v="3"/>
    <x v="12"/>
    <x v="3"/>
    <x v="0"/>
    <n v="38.18"/>
    <n v="2.38"/>
    <x v="2"/>
    <s v="DOMINIO"/>
    <x v="1"/>
    <m/>
    <m/>
    <n v="2525"/>
    <n v="2146.25"/>
    <n v="2414.53125"/>
  </r>
  <r>
    <x v="3"/>
    <x v="0"/>
    <x v="3"/>
    <x v="363"/>
    <x v="3"/>
    <x v="0"/>
    <n v="37.35"/>
    <n v="2.38"/>
    <x v="2"/>
    <s v="DOMINIO"/>
    <x v="1"/>
    <m/>
    <m/>
    <n v="2525"/>
    <n v="2146.25"/>
    <n v="2414.53125"/>
  </r>
  <r>
    <x v="3"/>
    <x v="0"/>
    <x v="3"/>
    <x v="401"/>
    <x v="3"/>
    <x v="0"/>
    <n v="37.340000000000003"/>
    <n v="2.38"/>
    <x v="0"/>
    <s v="DOMINIO"/>
    <x v="1"/>
    <m/>
    <m/>
    <n v="2514"/>
    <n v="2136.9"/>
    <n v="2404.0124999999998"/>
  </r>
  <r>
    <x v="3"/>
    <x v="0"/>
    <x v="3"/>
    <x v="250"/>
    <x v="3"/>
    <x v="0"/>
    <n v="37.35"/>
    <n v="2.38"/>
    <x v="0"/>
    <s v="DOMINIO"/>
    <x v="1"/>
    <m/>
    <m/>
    <n v="2514"/>
    <n v="2136.9"/>
    <n v="2404.0124999999998"/>
  </r>
  <r>
    <x v="3"/>
    <x v="0"/>
    <x v="3"/>
    <x v="302"/>
    <x v="4"/>
    <x v="0"/>
    <n v="38.18"/>
    <n v="2.38"/>
    <x v="0"/>
    <s v="DOMINIO"/>
    <x v="1"/>
    <m/>
    <m/>
    <n v="2525"/>
    <n v="2146.25"/>
    <n v="2414.53125"/>
  </r>
  <r>
    <x v="3"/>
    <x v="0"/>
    <x v="3"/>
    <x v="240"/>
    <x v="4"/>
    <x v="0"/>
    <n v="38.18"/>
    <n v="2.38"/>
    <x v="3"/>
    <s v="DOMINIO"/>
    <x v="1"/>
    <m/>
    <m/>
    <n v="2583"/>
    <n v="2195.5499999999997"/>
    <n v="2469.9937499999996"/>
  </r>
  <r>
    <x v="3"/>
    <x v="0"/>
    <x v="3"/>
    <x v="280"/>
    <x v="4"/>
    <x v="0"/>
    <n v="37.35"/>
    <n v="2.38"/>
    <x v="3"/>
    <s v="DOMINIO"/>
    <x v="1"/>
    <m/>
    <m/>
    <n v="2583"/>
    <n v="2195.5499999999997"/>
    <n v="2469.9937499999996"/>
  </r>
  <r>
    <x v="3"/>
    <x v="0"/>
    <x v="3"/>
    <x v="305"/>
    <x v="4"/>
    <x v="0"/>
    <n v="37.270000000000003"/>
    <n v="2.2799999999999998"/>
    <x v="1"/>
    <s v="DOMINIO"/>
    <x v="1"/>
    <m/>
    <m/>
    <n v="2560"/>
    <n v="2176"/>
    <n v="2448"/>
  </r>
  <r>
    <x v="3"/>
    <x v="0"/>
    <x v="3"/>
    <x v="307"/>
    <x v="4"/>
    <x v="0"/>
    <n v="38.18"/>
    <n v="2.38"/>
    <x v="1"/>
    <s v="DOMINIO"/>
    <x v="1"/>
    <m/>
    <m/>
    <n v="2560"/>
    <n v="2176"/>
    <n v="2448"/>
  </r>
  <r>
    <x v="3"/>
    <x v="0"/>
    <x v="3"/>
    <x v="308"/>
    <x v="4"/>
    <x v="0"/>
    <n v="38.18"/>
    <n v="2.38"/>
    <x v="2"/>
    <s v="DOMINIO"/>
    <x v="1"/>
    <m/>
    <m/>
    <n v="2537"/>
    <n v="2156.4499999999998"/>
    <n v="2426.0062499999995"/>
  </r>
  <r>
    <x v="3"/>
    <x v="0"/>
    <x v="3"/>
    <x v="13"/>
    <x v="4"/>
    <x v="0"/>
    <n v="37.35"/>
    <n v="2.38"/>
    <x v="2"/>
    <s v="DOMINIO"/>
    <x v="1"/>
    <m/>
    <m/>
    <n v="2537"/>
    <n v="2156.4499999999998"/>
    <n v="2426.0062499999995"/>
  </r>
  <r>
    <x v="3"/>
    <x v="0"/>
    <x v="3"/>
    <x v="402"/>
    <x v="4"/>
    <x v="0"/>
    <n v="37.340000000000003"/>
    <n v="2.38"/>
    <x v="0"/>
    <s v="DOMINIO"/>
    <x v="1"/>
    <m/>
    <m/>
    <n v="2525"/>
    <n v="2146.25"/>
    <n v="2414.53125"/>
  </r>
  <r>
    <x v="3"/>
    <x v="0"/>
    <x v="3"/>
    <x v="254"/>
    <x v="4"/>
    <x v="0"/>
    <n v="37.35"/>
    <n v="2.38"/>
    <x v="0"/>
    <s v="DOMINIO"/>
    <x v="1"/>
    <m/>
    <m/>
    <n v="2525"/>
    <n v="2146.25"/>
    <n v="2414.53125"/>
  </r>
  <r>
    <x v="3"/>
    <x v="0"/>
    <x v="3"/>
    <x v="310"/>
    <x v="9"/>
    <x v="0"/>
    <n v="38.18"/>
    <n v="2.38"/>
    <x v="0"/>
    <s v="DOMINIO"/>
    <x v="1"/>
    <m/>
    <m/>
    <n v="2537"/>
    <n v="2156.4499999999998"/>
    <n v="2426.0062499999995"/>
  </r>
  <r>
    <x v="3"/>
    <x v="0"/>
    <x v="3"/>
    <x v="311"/>
    <x v="9"/>
    <x v="0"/>
    <n v="38.18"/>
    <n v="2.38"/>
    <x v="3"/>
    <s v="DOMINIO"/>
    <x v="1"/>
    <m/>
    <m/>
    <n v="2594"/>
    <n v="2204.9"/>
    <n v="2480.5124999999998"/>
  </r>
  <r>
    <x v="3"/>
    <x v="0"/>
    <x v="3"/>
    <x v="15"/>
    <x v="9"/>
    <x v="0"/>
    <n v="37.35"/>
    <n v="2.38"/>
    <x v="3"/>
    <s v="DOMINIO"/>
    <x v="1"/>
    <m/>
    <m/>
    <n v="2594"/>
    <n v="2204.9"/>
    <n v="2480.5124999999998"/>
  </r>
  <r>
    <x v="3"/>
    <x v="0"/>
    <x v="3"/>
    <x v="313"/>
    <x v="9"/>
    <x v="0"/>
    <n v="37.270000000000003"/>
    <n v="2.2799999999999998"/>
    <x v="1"/>
    <s v="DOMINIO"/>
    <x v="1"/>
    <m/>
    <m/>
    <n v="2571"/>
    <n v="2185.35"/>
    <n v="2458.5187499999997"/>
  </r>
  <r>
    <x v="3"/>
    <x v="0"/>
    <x v="3"/>
    <x v="315"/>
    <x v="9"/>
    <x v="0"/>
    <n v="38.18"/>
    <n v="2.38"/>
    <x v="1"/>
    <s v="DOMINIO"/>
    <x v="1"/>
    <m/>
    <m/>
    <n v="2571"/>
    <n v="2185.35"/>
    <n v="2458.5187499999997"/>
  </r>
  <r>
    <x v="3"/>
    <x v="0"/>
    <x v="3"/>
    <x v="316"/>
    <x v="9"/>
    <x v="0"/>
    <n v="38.18"/>
    <n v="2.38"/>
    <x v="2"/>
    <s v="DOMINIO"/>
    <x v="1"/>
    <m/>
    <m/>
    <n v="2548"/>
    <n v="2165.7999999999997"/>
    <n v="2436.5249999999996"/>
  </r>
  <r>
    <x v="3"/>
    <x v="0"/>
    <x v="3"/>
    <x v="371"/>
    <x v="9"/>
    <x v="0"/>
    <n v="37.35"/>
    <n v="2.38"/>
    <x v="2"/>
    <s v="DOMINIO"/>
    <x v="1"/>
    <m/>
    <m/>
    <n v="2548"/>
    <n v="2165.7999999999997"/>
    <n v="2436.5249999999996"/>
  </r>
  <r>
    <x v="3"/>
    <x v="0"/>
    <x v="3"/>
    <x v="403"/>
    <x v="9"/>
    <x v="0"/>
    <n v="37.340000000000003"/>
    <n v="2.38"/>
    <x v="0"/>
    <s v="DOMINIO"/>
    <x v="1"/>
    <m/>
    <m/>
    <n v="2537"/>
    <n v="2156.4499999999998"/>
    <n v="2426.0062499999995"/>
  </r>
  <r>
    <x v="3"/>
    <x v="0"/>
    <x v="3"/>
    <x v="404"/>
    <x v="9"/>
    <x v="0"/>
    <n v="37.35"/>
    <n v="2.38"/>
    <x v="0"/>
    <s v="DOMINIO"/>
    <x v="1"/>
    <m/>
    <m/>
    <n v="2537"/>
    <n v="2156.4499999999998"/>
    <n v="2426.0062499999995"/>
  </r>
  <r>
    <x v="3"/>
    <x v="0"/>
    <x v="3"/>
    <x v="318"/>
    <x v="5"/>
    <x v="0"/>
    <n v="38.18"/>
    <n v="2.38"/>
    <x v="0"/>
    <s v="DOMINIO"/>
    <x v="1"/>
    <m/>
    <m/>
    <n v="2548"/>
    <n v="2165.7999999999997"/>
    <n v="2436.5249999999996"/>
  </r>
  <r>
    <x v="3"/>
    <x v="0"/>
    <x v="3"/>
    <x v="319"/>
    <x v="5"/>
    <x v="0"/>
    <n v="38.18"/>
    <n v="2.38"/>
    <x v="3"/>
    <s v="DOMINIO"/>
    <x v="1"/>
    <m/>
    <m/>
    <n v="2606"/>
    <n v="2215.1"/>
    <n v="2491.9874999999997"/>
  </r>
  <r>
    <x v="3"/>
    <x v="0"/>
    <x v="3"/>
    <x v="17"/>
    <x v="5"/>
    <x v="0"/>
    <n v="37.35"/>
    <n v="2.38"/>
    <x v="3"/>
    <s v="DOMINIO"/>
    <x v="1"/>
    <m/>
    <m/>
    <n v="2606"/>
    <n v="2215.1"/>
    <n v="2491.9874999999997"/>
  </r>
  <r>
    <x v="3"/>
    <x v="0"/>
    <x v="3"/>
    <x v="321"/>
    <x v="5"/>
    <x v="0"/>
    <n v="37.270000000000003"/>
    <n v="2.2799999999999998"/>
    <x v="1"/>
    <s v="DOMINIO"/>
    <x v="1"/>
    <m/>
    <m/>
    <n v="2583"/>
    <n v="2195.5499999999997"/>
    <n v="2469.9937499999996"/>
  </r>
  <r>
    <x v="3"/>
    <x v="0"/>
    <x v="3"/>
    <x v="323"/>
    <x v="5"/>
    <x v="0"/>
    <n v="38.18"/>
    <n v="2.38"/>
    <x v="1"/>
    <s v="DOMINIO"/>
    <x v="1"/>
    <m/>
    <m/>
    <n v="2583"/>
    <n v="2195.5499999999997"/>
    <n v="2469.9937499999996"/>
  </r>
  <r>
    <x v="3"/>
    <x v="0"/>
    <x v="3"/>
    <x v="19"/>
    <x v="5"/>
    <x v="0"/>
    <n v="38.18"/>
    <n v="2.38"/>
    <x v="2"/>
    <s v="DOMINIO"/>
    <x v="1"/>
    <m/>
    <m/>
    <n v="2560"/>
    <n v="2176"/>
    <n v="2448"/>
  </r>
  <r>
    <x v="3"/>
    <x v="0"/>
    <x v="3"/>
    <x v="375"/>
    <x v="5"/>
    <x v="0"/>
    <n v="37.35"/>
    <n v="2.38"/>
    <x v="2"/>
    <s v="DOMINIO"/>
    <x v="1"/>
    <m/>
    <m/>
    <n v="2560"/>
    <n v="2176"/>
    <n v="2448"/>
  </r>
  <r>
    <x v="3"/>
    <x v="0"/>
    <x v="3"/>
    <x v="405"/>
    <x v="5"/>
    <x v="0"/>
    <n v="37.340000000000003"/>
    <n v="2.38"/>
    <x v="0"/>
    <s v="DOMINIO"/>
    <x v="1"/>
    <m/>
    <m/>
    <n v="2548"/>
    <n v="2165.7999999999997"/>
    <n v="2436.5249999999996"/>
  </r>
  <r>
    <x v="3"/>
    <x v="0"/>
    <x v="3"/>
    <x v="406"/>
    <x v="5"/>
    <x v="0"/>
    <n v="37.35"/>
    <n v="2.38"/>
    <x v="0"/>
    <s v="DOMINIO"/>
    <x v="1"/>
    <m/>
    <m/>
    <n v="2548"/>
    <n v="2165.7999999999997"/>
    <n v="2436.5249999999996"/>
  </r>
  <r>
    <x v="3"/>
    <x v="0"/>
    <x v="3"/>
    <x v="325"/>
    <x v="10"/>
    <x v="0"/>
    <n v="38.18"/>
    <n v="2.38"/>
    <x v="0"/>
    <s v="DOMINIO"/>
    <x v="1"/>
    <m/>
    <m/>
    <n v="2560"/>
    <n v="2176"/>
    <n v="2448"/>
  </r>
  <r>
    <x v="3"/>
    <x v="0"/>
    <x v="3"/>
    <x v="326"/>
    <x v="10"/>
    <x v="0"/>
    <n v="38.18"/>
    <n v="2.38"/>
    <x v="3"/>
    <s v="DOMINIO"/>
    <x v="1"/>
    <m/>
    <m/>
    <n v="2617"/>
    <n v="2224.4499999999998"/>
    <n v="2502.5062499999999"/>
  </r>
  <r>
    <x v="3"/>
    <x v="0"/>
    <x v="3"/>
    <x v="284"/>
    <x v="10"/>
    <x v="0"/>
    <n v="37.35"/>
    <n v="2.38"/>
    <x v="3"/>
    <s v="DOMINIO"/>
    <x v="1"/>
    <m/>
    <m/>
    <n v="2617"/>
    <n v="2224.4499999999998"/>
    <n v="2502.5062499999999"/>
  </r>
  <r>
    <x v="3"/>
    <x v="0"/>
    <x v="3"/>
    <x v="328"/>
    <x v="10"/>
    <x v="0"/>
    <n v="37.270000000000003"/>
    <n v="2.2799999999999998"/>
    <x v="1"/>
    <s v="DOMINIO"/>
    <x v="1"/>
    <m/>
    <m/>
    <n v="2594"/>
    <n v="2204.9"/>
    <n v="2480.5124999999998"/>
  </r>
  <r>
    <x v="3"/>
    <x v="0"/>
    <x v="3"/>
    <x v="329"/>
    <x v="10"/>
    <x v="0"/>
    <n v="38.18"/>
    <n v="2.38"/>
    <x v="1"/>
    <s v="DOMINIO"/>
    <x v="1"/>
    <m/>
    <m/>
    <n v="2594"/>
    <n v="2204.9"/>
    <n v="2480.5124999999998"/>
  </r>
  <r>
    <x v="3"/>
    <x v="0"/>
    <x v="3"/>
    <x v="22"/>
    <x v="10"/>
    <x v="0"/>
    <n v="38.18"/>
    <n v="2.38"/>
    <x v="2"/>
    <s v="DOMINIO"/>
    <x v="1"/>
    <m/>
    <m/>
    <n v="2571"/>
    <n v="2185.35"/>
    <n v="2458.5187499999997"/>
  </r>
  <r>
    <x v="3"/>
    <x v="0"/>
    <x v="3"/>
    <x v="378"/>
    <x v="10"/>
    <x v="0"/>
    <n v="37.35"/>
    <n v="2.38"/>
    <x v="2"/>
    <s v="DOMINIO"/>
    <x v="1"/>
    <m/>
    <m/>
    <n v="2571"/>
    <n v="2185.35"/>
    <n v="2458.5187499999997"/>
  </r>
  <r>
    <x v="3"/>
    <x v="0"/>
    <x v="3"/>
    <x v="407"/>
    <x v="10"/>
    <x v="0"/>
    <n v="37.340000000000003"/>
    <n v="2.38"/>
    <x v="0"/>
    <s v="DOMINIO"/>
    <x v="1"/>
    <m/>
    <m/>
    <n v="2560"/>
    <n v="2176"/>
    <n v="2448"/>
  </r>
  <r>
    <x v="3"/>
    <x v="0"/>
    <x v="3"/>
    <x v="408"/>
    <x v="10"/>
    <x v="0"/>
    <n v="37.35"/>
    <n v="2.38"/>
    <x v="0"/>
    <s v="DOMINIO"/>
    <x v="1"/>
    <m/>
    <m/>
    <n v="2560"/>
    <n v="2176"/>
    <n v="2448"/>
  </r>
  <r>
    <x v="3"/>
    <x v="0"/>
    <x v="3"/>
    <x v="330"/>
    <x v="6"/>
    <x v="0"/>
    <n v="38.18"/>
    <n v="2.38"/>
    <x v="0"/>
    <s v="DOMINIO"/>
    <x v="1"/>
    <m/>
    <m/>
    <n v="2571"/>
    <n v="2185.35"/>
    <n v="2458.5187499999997"/>
  </r>
  <r>
    <x v="3"/>
    <x v="0"/>
    <x v="3"/>
    <x v="331"/>
    <x v="6"/>
    <x v="0"/>
    <n v="38.18"/>
    <n v="2.38"/>
    <x v="3"/>
    <s v="DOMINIO"/>
    <x v="1"/>
    <m/>
    <m/>
    <n v="2629"/>
    <n v="2234.65"/>
    <n v="2513.9812499999998"/>
  </r>
  <r>
    <x v="3"/>
    <x v="0"/>
    <x v="3"/>
    <x v="24"/>
    <x v="6"/>
    <x v="0"/>
    <n v="37.35"/>
    <n v="2.38"/>
    <x v="3"/>
    <s v="DOMINIO"/>
    <x v="1"/>
    <m/>
    <m/>
    <n v="2629"/>
    <n v="2234.65"/>
    <n v="2513.9812499999998"/>
  </r>
  <r>
    <x v="3"/>
    <x v="0"/>
    <x v="3"/>
    <x v="333"/>
    <x v="6"/>
    <x v="0"/>
    <n v="37.270000000000003"/>
    <n v="2.2799999999999998"/>
    <x v="1"/>
    <s v="DOMINIO"/>
    <x v="1"/>
    <m/>
    <m/>
    <n v="2606"/>
    <n v="2215.1"/>
    <n v="2491.9874999999997"/>
  </r>
  <r>
    <x v="3"/>
    <x v="0"/>
    <x v="3"/>
    <x v="335"/>
    <x v="6"/>
    <x v="0"/>
    <n v="38.18"/>
    <n v="2.38"/>
    <x v="1"/>
    <s v="DOMINIO"/>
    <x v="1"/>
    <m/>
    <m/>
    <n v="2606"/>
    <n v="2215.1"/>
    <n v="2491.9874999999997"/>
  </r>
  <r>
    <x v="3"/>
    <x v="0"/>
    <x v="3"/>
    <x v="26"/>
    <x v="6"/>
    <x v="0"/>
    <n v="38.18"/>
    <n v="2.38"/>
    <x v="2"/>
    <s v="DOMINIO"/>
    <x v="1"/>
    <m/>
    <m/>
    <n v="2583"/>
    <n v="2195.5499999999997"/>
    <n v="2469.9937499999996"/>
  </r>
  <r>
    <x v="3"/>
    <x v="0"/>
    <x v="3"/>
    <x v="380"/>
    <x v="6"/>
    <x v="0"/>
    <n v="37.35"/>
    <n v="2.38"/>
    <x v="2"/>
    <s v="DOMINIO"/>
    <x v="1"/>
    <m/>
    <m/>
    <n v="2583"/>
    <n v="2195.5499999999997"/>
    <n v="2469.9937499999996"/>
  </r>
  <r>
    <x v="3"/>
    <x v="0"/>
    <x v="3"/>
    <x v="270"/>
    <x v="6"/>
    <x v="0"/>
    <n v="37.340000000000003"/>
    <n v="2.38"/>
    <x v="0"/>
    <s v="DOMINIO"/>
    <x v="1"/>
    <m/>
    <m/>
    <n v="2571"/>
    <n v="2185.35"/>
    <n v="2458.5187499999997"/>
  </r>
  <r>
    <x v="3"/>
    <x v="0"/>
    <x v="3"/>
    <x v="409"/>
    <x v="6"/>
    <x v="0"/>
    <n v="37.35"/>
    <n v="2.38"/>
    <x v="0"/>
    <s v="DOMINIO"/>
    <x v="1"/>
    <m/>
    <m/>
    <n v="2571"/>
    <n v="2185.35"/>
    <n v="2458.5187499999997"/>
  </r>
  <r>
    <x v="3"/>
    <x v="0"/>
    <x v="3"/>
    <x v="242"/>
    <x v="7"/>
    <x v="0"/>
    <n v="38.18"/>
    <n v="2.38"/>
    <x v="0"/>
    <s v="DOMINIO"/>
    <x v="1"/>
    <m/>
    <m/>
    <n v="2583"/>
    <n v="2195.5499999999997"/>
    <n v="2469.9937499999996"/>
  </r>
  <r>
    <x v="3"/>
    <x v="0"/>
    <x v="3"/>
    <x v="243"/>
    <x v="7"/>
    <x v="0"/>
    <n v="38.18"/>
    <n v="2.38"/>
    <x v="3"/>
    <s v="DOMINIO"/>
    <x v="1"/>
    <m/>
    <m/>
    <n v="2640"/>
    <n v="2244"/>
    <n v="2524.4999999999995"/>
  </r>
  <r>
    <x v="3"/>
    <x v="0"/>
    <x v="3"/>
    <x v="28"/>
    <x v="7"/>
    <x v="0"/>
    <n v="37.35"/>
    <n v="2.38"/>
    <x v="3"/>
    <s v="DOMINIO"/>
    <x v="1"/>
    <m/>
    <m/>
    <n v="2640"/>
    <n v="2244"/>
    <n v="2524.4999999999995"/>
  </r>
  <r>
    <x v="3"/>
    <x v="0"/>
    <x v="3"/>
    <x v="337"/>
    <x v="7"/>
    <x v="0"/>
    <n v="37.270000000000003"/>
    <n v="2.2799999999999998"/>
    <x v="1"/>
    <s v="DOMINIO"/>
    <x v="1"/>
    <m/>
    <m/>
    <n v="2617"/>
    <n v="2224.4499999999998"/>
    <n v="2502.5062499999999"/>
  </r>
  <r>
    <x v="3"/>
    <x v="0"/>
    <x v="3"/>
    <x v="339"/>
    <x v="7"/>
    <x v="0"/>
    <n v="38.18"/>
    <n v="2.38"/>
    <x v="1"/>
    <s v="DOMINIO"/>
    <x v="1"/>
    <m/>
    <m/>
    <n v="2617"/>
    <n v="2224.4499999999998"/>
    <n v="2502.5062499999999"/>
  </r>
  <r>
    <x v="3"/>
    <x v="0"/>
    <x v="3"/>
    <x v="30"/>
    <x v="7"/>
    <x v="0"/>
    <n v="38.18"/>
    <n v="2.38"/>
    <x v="2"/>
    <s v="DOMINIO"/>
    <x v="1"/>
    <m/>
    <m/>
    <n v="2594"/>
    <n v="2204.9"/>
    <n v="2480.5124999999998"/>
  </r>
  <r>
    <x v="3"/>
    <x v="0"/>
    <x v="3"/>
    <x v="382"/>
    <x v="7"/>
    <x v="0"/>
    <n v="37.35"/>
    <n v="2.38"/>
    <x v="2"/>
    <s v="DOMINIO"/>
    <x v="1"/>
    <m/>
    <m/>
    <n v="2594"/>
    <n v="2204.9"/>
    <n v="2480.5124999999998"/>
  </r>
  <r>
    <x v="3"/>
    <x v="0"/>
    <x v="3"/>
    <x v="31"/>
    <x v="7"/>
    <x v="0"/>
    <n v="37.340000000000003"/>
    <n v="2.38"/>
    <x v="0"/>
    <s v="DOMINIO"/>
    <x v="1"/>
    <m/>
    <m/>
    <n v="2583"/>
    <n v="2195.5499999999997"/>
    <n v="2469.9937499999996"/>
  </r>
  <r>
    <x v="3"/>
    <x v="0"/>
    <x v="3"/>
    <x v="410"/>
    <x v="7"/>
    <x v="0"/>
    <n v="37.35"/>
    <n v="2.38"/>
    <x v="0"/>
    <s v="DOMINIO"/>
    <x v="1"/>
    <m/>
    <m/>
    <n v="2583"/>
    <n v="2195.5499999999997"/>
    <n v="2469.9937499999996"/>
  </r>
  <r>
    <x v="3"/>
    <x v="0"/>
    <x v="3"/>
    <x v="341"/>
    <x v="11"/>
    <x v="0"/>
    <n v="38.18"/>
    <n v="2.38"/>
    <x v="0"/>
    <s v="DOMINIO"/>
    <x v="1"/>
    <m/>
    <m/>
    <n v="2594"/>
    <n v="2204.9"/>
    <n v="2480.5124999999998"/>
  </r>
  <r>
    <x v="3"/>
    <x v="0"/>
    <x v="3"/>
    <x v="342"/>
    <x v="11"/>
    <x v="0"/>
    <n v="38.18"/>
    <n v="2.38"/>
    <x v="3"/>
    <s v="DOMINIO"/>
    <x v="1"/>
    <m/>
    <m/>
    <n v="2652"/>
    <n v="2254.1999999999998"/>
    <n v="2535.9749999999995"/>
  </r>
  <r>
    <x v="3"/>
    <x v="0"/>
    <x v="3"/>
    <x v="33"/>
    <x v="11"/>
    <x v="0"/>
    <n v="37.35"/>
    <n v="2.38"/>
    <x v="3"/>
    <s v="DOMINIO"/>
    <x v="1"/>
    <m/>
    <m/>
    <n v="2652"/>
    <n v="2254.1999999999998"/>
    <n v="2535.9749999999995"/>
  </r>
  <r>
    <x v="3"/>
    <x v="0"/>
    <x v="3"/>
    <x v="344"/>
    <x v="11"/>
    <x v="0"/>
    <n v="37.270000000000003"/>
    <n v="2.2799999999999998"/>
    <x v="1"/>
    <s v="DOMINIO"/>
    <x v="1"/>
    <m/>
    <m/>
    <n v="2629"/>
    <n v="2234.65"/>
    <n v="2513.9812499999998"/>
  </r>
  <r>
    <x v="3"/>
    <x v="0"/>
    <x v="3"/>
    <x v="346"/>
    <x v="11"/>
    <x v="0"/>
    <n v="38.18"/>
    <n v="2.38"/>
    <x v="1"/>
    <s v="DOMINIO"/>
    <x v="1"/>
    <m/>
    <m/>
    <n v="2629"/>
    <n v="2234.65"/>
    <n v="2513.9812499999998"/>
  </r>
  <r>
    <x v="3"/>
    <x v="0"/>
    <x v="3"/>
    <x v="35"/>
    <x v="11"/>
    <x v="0"/>
    <n v="38.18"/>
    <n v="2.38"/>
    <x v="2"/>
    <s v="DOMINIO"/>
    <x v="1"/>
    <m/>
    <m/>
    <n v="2606"/>
    <n v="2215.1"/>
    <n v="2491.9874999999997"/>
  </r>
  <r>
    <x v="3"/>
    <x v="0"/>
    <x v="3"/>
    <x v="384"/>
    <x v="11"/>
    <x v="0"/>
    <n v="37.35"/>
    <n v="2.38"/>
    <x v="2"/>
    <s v="DOMINIO"/>
    <x v="1"/>
    <m/>
    <m/>
    <n v="2606"/>
    <n v="2215.1"/>
    <n v="2491.9874999999997"/>
  </r>
  <r>
    <x v="3"/>
    <x v="0"/>
    <x v="3"/>
    <x v="36"/>
    <x v="11"/>
    <x v="0"/>
    <n v="37.340000000000003"/>
    <n v="2.38"/>
    <x v="0"/>
    <s v="DOMINIO"/>
    <x v="1"/>
    <m/>
    <m/>
    <n v="2594"/>
    <n v="2204.9"/>
    <n v="2480.5124999999998"/>
  </r>
  <r>
    <x v="3"/>
    <x v="0"/>
    <x v="3"/>
    <x v="411"/>
    <x v="11"/>
    <x v="0"/>
    <n v="37.35"/>
    <n v="2.38"/>
    <x v="0"/>
    <s v="DOMINIO"/>
    <x v="1"/>
    <m/>
    <m/>
    <n v="2594"/>
    <n v="2204.9"/>
    <n v="2480.5124999999998"/>
  </r>
  <r>
    <x v="3"/>
    <x v="0"/>
    <x v="10"/>
    <x v="210"/>
    <x v="8"/>
    <x v="0"/>
    <n v="43.21"/>
    <n v="2.2799999999999998"/>
    <x v="2"/>
    <s v="DOMINIO"/>
    <x v="1"/>
    <m/>
    <m/>
    <n v="2724"/>
    <n v="2315.4"/>
    <n v="2604.8249999999998"/>
  </r>
  <r>
    <x v="3"/>
    <x v="0"/>
    <x v="10"/>
    <x v="358"/>
    <x v="1"/>
    <x v="0"/>
    <n v="43.21"/>
    <n v="2.2799999999999998"/>
    <x v="3"/>
    <s v="DOMINIO"/>
    <x v="1"/>
    <m/>
    <m/>
    <n v="2828"/>
    <n v="2403.7999999999997"/>
    <n v="2704.2749999999992"/>
  </r>
  <r>
    <x v="3"/>
    <x v="0"/>
    <x v="10"/>
    <x v="294"/>
    <x v="1"/>
    <x v="0"/>
    <n v="43.21"/>
    <n v="2.2799999999999998"/>
    <x v="2"/>
    <s v="DOMINIO"/>
    <x v="1"/>
    <m/>
    <m/>
    <n v="2782"/>
    <n v="2364.6999999999998"/>
    <n v="2660.2874999999999"/>
  </r>
  <r>
    <x v="3"/>
    <x v="0"/>
    <x v="10"/>
    <x v="412"/>
    <x v="1"/>
    <x v="0"/>
    <n v="43.21"/>
    <n v="2.2799999999999998"/>
    <x v="0"/>
    <s v="DOMINIO"/>
    <x v="1"/>
    <m/>
    <m/>
    <n v="2770"/>
    <n v="2354.5"/>
    <n v="2648.8125"/>
  </r>
  <r>
    <x v="3"/>
    <x v="0"/>
    <x v="10"/>
    <x v="11"/>
    <x v="3"/>
    <x v="0"/>
    <n v="43.21"/>
    <n v="2.2799999999999998"/>
    <x v="3"/>
    <s v="DOMINIO"/>
    <x v="1"/>
    <m/>
    <m/>
    <n v="2839"/>
    <n v="2413.15"/>
    <n v="2714.7937499999998"/>
  </r>
  <r>
    <x v="3"/>
    <x v="0"/>
    <x v="10"/>
    <x v="301"/>
    <x v="3"/>
    <x v="0"/>
    <n v="43.21"/>
    <n v="2.2799999999999998"/>
    <x v="2"/>
    <s v="DOMINIO"/>
    <x v="1"/>
    <m/>
    <m/>
    <n v="2793"/>
    <n v="2374.0499999999997"/>
    <n v="2670.8062499999992"/>
  </r>
  <r>
    <x v="3"/>
    <x v="0"/>
    <x v="10"/>
    <x v="413"/>
    <x v="3"/>
    <x v="0"/>
    <n v="43.21"/>
    <n v="2.2799999999999998"/>
    <x v="0"/>
    <s v="DOMINIO"/>
    <x v="1"/>
    <m/>
    <m/>
    <n v="2782"/>
    <n v="2364.6999999999998"/>
    <n v="2660.2874999999999"/>
  </r>
  <r>
    <x v="3"/>
    <x v="0"/>
    <x v="10"/>
    <x v="366"/>
    <x v="4"/>
    <x v="0"/>
    <n v="43.21"/>
    <n v="2.2799999999999998"/>
    <x v="3"/>
    <s v="DOMINIO"/>
    <x v="1"/>
    <m/>
    <m/>
    <n v="2851"/>
    <n v="2423.35"/>
    <n v="2726.2687499999997"/>
  </r>
  <r>
    <x v="3"/>
    <x v="0"/>
    <x v="10"/>
    <x v="309"/>
    <x v="4"/>
    <x v="0"/>
    <n v="43.21"/>
    <n v="2.2799999999999998"/>
    <x v="2"/>
    <s v="DOMINIO"/>
    <x v="1"/>
    <m/>
    <m/>
    <n v="2805"/>
    <n v="2384.25"/>
    <n v="2682.2812499999995"/>
  </r>
  <r>
    <x v="3"/>
    <x v="0"/>
    <x v="10"/>
    <x v="414"/>
    <x v="4"/>
    <x v="0"/>
    <n v="43.21"/>
    <n v="2.2799999999999998"/>
    <x v="0"/>
    <s v="DOMINIO"/>
    <x v="1"/>
    <m/>
    <m/>
    <n v="2793"/>
    <n v="2374.0499999999997"/>
    <n v="2670.8062499999992"/>
  </r>
  <r>
    <x v="3"/>
    <x v="0"/>
    <x v="10"/>
    <x v="369"/>
    <x v="9"/>
    <x v="0"/>
    <n v="43.21"/>
    <n v="2.2799999999999998"/>
    <x v="3"/>
    <s v="DOMINIO"/>
    <x v="1"/>
    <m/>
    <m/>
    <n v="2862"/>
    <n v="2432.6999999999998"/>
    <n v="2736.7874999999995"/>
  </r>
  <r>
    <x v="3"/>
    <x v="0"/>
    <x v="10"/>
    <x v="317"/>
    <x v="9"/>
    <x v="0"/>
    <n v="43.21"/>
    <n v="2.2799999999999998"/>
    <x v="2"/>
    <s v="DOMINIO"/>
    <x v="1"/>
    <m/>
    <m/>
    <n v="2816"/>
    <n v="2393.6"/>
    <n v="2692.7999999999997"/>
  </r>
  <r>
    <x v="3"/>
    <x v="0"/>
    <x v="10"/>
    <x v="255"/>
    <x v="9"/>
    <x v="0"/>
    <n v="43.21"/>
    <n v="2.2799999999999998"/>
    <x v="0"/>
    <s v="DOMINIO"/>
    <x v="1"/>
    <m/>
    <m/>
    <n v="2805"/>
    <n v="2384.25"/>
    <n v="2682.2812499999995"/>
  </r>
  <r>
    <x v="3"/>
    <x v="0"/>
    <x v="10"/>
    <x v="18"/>
    <x v="5"/>
    <x v="0"/>
    <n v="43.21"/>
    <n v="2.2799999999999998"/>
    <x v="3"/>
    <s v="DOMINIO"/>
    <x v="1"/>
    <m/>
    <m/>
    <n v="2874"/>
    <n v="2442.9"/>
    <n v="2748.2624999999998"/>
  </r>
  <r>
    <x v="3"/>
    <x v="0"/>
    <x v="10"/>
    <x v="324"/>
    <x v="5"/>
    <x v="0"/>
    <n v="43.21"/>
    <n v="2.2799999999999998"/>
    <x v="2"/>
    <s v="DOMINIO"/>
    <x v="1"/>
    <m/>
    <m/>
    <n v="2828"/>
    <n v="2403.7999999999997"/>
    <n v="2704.2749999999992"/>
  </r>
  <r>
    <x v="3"/>
    <x v="0"/>
    <x v="10"/>
    <x v="6"/>
    <x v="5"/>
    <x v="0"/>
    <n v="43.21"/>
    <n v="2.2799999999999998"/>
    <x v="0"/>
    <s v="DOMINIO"/>
    <x v="1"/>
    <m/>
    <m/>
    <n v="2816"/>
    <n v="2393.6"/>
    <n v="2692.7999999999997"/>
  </r>
  <r>
    <x v="3"/>
    <x v="0"/>
    <x v="10"/>
    <x v="21"/>
    <x v="10"/>
    <x v="0"/>
    <n v="43.21"/>
    <n v="2.2799999999999998"/>
    <x v="3"/>
    <s v="DOMINIO"/>
    <x v="1"/>
    <m/>
    <m/>
    <n v="2885"/>
    <n v="2452.25"/>
    <n v="2758.78125"/>
  </r>
  <r>
    <x v="3"/>
    <x v="0"/>
    <x v="10"/>
    <x v="263"/>
    <x v="10"/>
    <x v="0"/>
    <n v="43.21"/>
    <n v="2.2799999999999998"/>
    <x v="2"/>
    <s v="DOMINIO"/>
    <x v="1"/>
    <m/>
    <m/>
    <n v="2839"/>
    <n v="2413.15"/>
    <n v="2714.7937499999998"/>
  </r>
  <r>
    <x v="3"/>
    <x v="0"/>
    <x v="10"/>
    <x v="415"/>
    <x v="10"/>
    <x v="0"/>
    <n v="43.21"/>
    <n v="2.2799999999999998"/>
    <x v="0"/>
    <s v="DOMINIO"/>
    <x v="1"/>
    <m/>
    <m/>
    <n v="2828"/>
    <n v="2403.7999999999997"/>
    <n v="2704.2749999999992"/>
  </r>
  <r>
    <x v="3"/>
    <x v="0"/>
    <x v="10"/>
    <x v="25"/>
    <x v="6"/>
    <x v="0"/>
    <n v="43.21"/>
    <n v="2.2799999999999998"/>
    <x v="3"/>
    <s v="DOMINIO"/>
    <x v="1"/>
    <m/>
    <m/>
    <n v="2897"/>
    <n v="2462.4499999999998"/>
    <n v="2770.2562499999999"/>
  </r>
  <r>
    <x v="3"/>
    <x v="0"/>
    <x v="10"/>
    <x v="268"/>
    <x v="6"/>
    <x v="0"/>
    <n v="43.21"/>
    <n v="2.2799999999999998"/>
    <x v="2"/>
    <s v="DOMINIO"/>
    <x v="1"/>
    <m/>
    <m/>
    <n v="2851"/>
    <n v="2423.35"/>
    <n v="2726.2687499999997"/>
  </r>
  <r>
    <x v="3"/>
    <x v="0"/>
    <x v="10"/>
    <x v="416"/>
    <x v="6"/>
    <x v="0"/>
    <n v="43.21"/>
    <n v="2.2799999999999998"/>
    <x v="0"/>
    <s v="DOMINIO"/>
    <x v="1"/>
    <m/>
    <m/>
    <n v="2839"/>
    <n v="2413.15"/>
    <n v="2714.7937499999998"/>
  </r>
  <r>
    <x v="3"/>
    <x v="0"/>
    <x v="10"/>
    <x v="29"/>
    <x v="7"/>
    <x v="0"/>
    <n v="43.21"/>
    <n v="2.2799999999999998"/>
    <x v="3"/>
    <s v="DOMINIO"/>
    <x v="1"/>
    <m/>
    <m/>
    <n v="2908"/>
    <n v="2471.7999999999997"/>
    <n v="2780.7749999999996"/>
  </r>
  <r>
    <x v="3"/>
    <x v="0"/>
    <x v="10"/>
    <x v="340"/>
    <x v="7"/>
    <x v="0"/>
    <n v="43.21"/>
    <n v="2.2799999999999998"/>
    <x v="2"/>
    <s v="DOMINIO"/>
    <x v="1"/>
    <m/>
    <m/>
    <n v="2862"/>
    <n v="2432.6999999999998"/>
    <n v="2736.7874999999995"/>
  </r>
  <r>
    <x v="3"/>
    <x v="0"/>
    <x v="10"/>
    <x v="417"/>
    <x v="7"/>
    <x v="0"/>
    <n v="43.21"/>
    <n v="2.2799999999999998"/>
    <x v="0"/>
    <s v="DOMINIO"/>
    <x v="1"/>
    <m/>
    <m/>
    <n v="2851"/>
    <n v="2423.35"/>
    <n v="2726.2687499999997"/>
  </r>
  <r>
    <x v="3"/>
    <x v="0"/>
    <x v="10"/>
    <x v="34"/>
    <x v="11"/>
    <x v="0"/>
    <n v="43.21"/>
    <n v="2.2799999999999998"/>
    <x v="3"/>
    <s v="DOMINIO"/>
    <x v="1"/>
    <m/>
    <m/>
    <n v="2920"/>
    <n v="2482"/>
    <n v="2792.25"/>
  </r>
  <r>
    <x v="3"/>
    <x v="0"/>
    <x v="10"/>
    <x v="347"/>
    <x v="11"/>
    <x v="0"/>
    <n v="43.21"/>
    <n v="2.2799999999999998"/>
    <x v="2"/>
    <s v="DOMINIO"/>
    <x v="1"/>
    <m/>
    <m/>
    <n v="2874"/>
    <n v="2442.9"/>
    <n v="2748.2624999999998"/>
  </r>
  <r>
    <x v="3"/>
    <x v="0"/>
    <x v="10"/>
    <x v="418"/>
    <x v="11"/>
    <x v="0"/>
    <n v="43.21"/>
    <n v="2.2799999999999998"/>
    <x v="0"/>
    <s v="DOMINIO"/>
    <x v="1"/>
    <m/>
    <m/>
    <n v="2862"/>
    <n v="2432.6999999999998"/>
    <n v="2736.7874999999995"/>
  </r>
  <r>
    <x v="3"/>
    <x v="0"/>
    <x v="4"/>
    <x v="205"/>
    <x v="8"/>
    <x v="0"/>
    <n v="43.35"/>
    <n v="2.38"/>
    <x v="1"/>
    <s v="DOMINIO"/>
    <x v="1"/>
    <m/>
    <m/>
    <n v="2662"/>
    <n v="2262.6999999999998"/>
    <n v="2545.5374999999995"/>
  </r>
  <r>
    <x v="3"/>
    <x v="0"/>
    <x v="4"/>
    <x v="208"/>
    <x v="8"/>
    <x v="0"/>
    <n v="43.35"/>
    <n v="2.38"/>
    <x v="2"/>
    <s v="DOMINIO"/>
    <x v="1"/>
    <m/>
    <m/>
    <n v="2639"/>
    <n v="2243.15"/>
    <n v="2523.5437499999998"/>
  </r>
  <r>
    <x v="3"/>
    <x v="0"/>
    <x v="4"/>
    <x v="357"/>
    <x v="1"/>
    <x v="0"/>
    <n v="43.35"/>
    <n v="2.38"/>
    <x v="0"/>
    <s v="DOMINIO"/>
    <x v="1"/>
    <m/>
    <m/>
    <n v="2685"/>
    <n v="2282.25"/>
    <n v="2567.53125"/>
  </r>
  <r>
    <x v="3"/>
    <x v="0"/>
    <x v="4"/>
    <x v="289"/>
    <x v="1"/>
    <x v="0"/>
    <n v="43.35"/>
    <n v="2.38"/>
    <x v="3"/>
    <s v="DOMINIO"/>
    <x v="1"/>
    <m/>
    <m/>
    <n v="2743"/>
    <n v="2331.5499999999997"/>
    <n v="2622.9937499999992"/>
  </r>
  <r>
    <x v="3"/>
    <x v="0"/>
    <x v="4"/>
    <x v="291"/>
    <x v="1"/>
    <x v="0"/>
    <n v="43.35"/>
    <n v="2.38"/>
    <x v="1"/>
    <s v="DOMINIO"/>
    <x v="1"/>
    <m/>
    <m/>
    <n v="2720"/>
    <n v="2312"/>
    <n v="2601"/>
  </r>
  <r>
    <x v="3"/>
    <x v="0"/>
    <x v="4"/>
    <x v="359"/>
    <x v="1"/>
    <x v="0"/>
    <n v="43.35"/>
    <n v="2.38"/>
    <x v="2"/>
    <s v="DOMINIO"/>
    <x v="1"/>
    <m/>
    <m/>
    <n v="2697"/>
    <n v="2292.4499999999998"/>
    <n v="2579.0062499999999"/>
  </r>
  <r>
    <x v="3"/>
    <x v="0"/>
    <x v="4"/>
    <x v="296"/>
    <x v="3"/>
    <x v="0"/>
    <n v="43.35"/>
    <n v="2.38"/>
    <x v="3"/>
    <s v="DOMINIO"/>
    <x v="1"/>
    <m/>
    <m/>
    <n v="2754"/>
    <n v="2340.9"/>
    <n v="2633.5124999999998"/>
  </r>
  <r>
    <x v="3"/>
    <x v="0"/>
    <x v="4"/>
    <x v="362"/>
    <x v="3"/>
    <x v="0"/>
    <n v="43.35"/>
    <n v="2.38"/>
    <x v="2"/>
    <s v="DOMINIO"/>
    <x v="1"/>
    <m/>
    <m/>
    <n v="2708"/>
    <n v="2301.7999999999997"/>
    <n v="2589.5249999999996"/>
  </r>
  <r>
    <x v="3"/>
    <x v="0"/>
    <x v="4"/>
    <x v="365"/>
    <x v="4"/>
    <x v="0"/>
    <n v="43.35"/>
    <n v="2.38"/>
    <x v="0"/>
    <s v="DOMINIO"/>
    <x v="1"/>
    <m/>
    <m/>
    <n v="2708"/>
    <n v="2301.7999999999997"/>
    <n v="2589.5249999999996"/>
  </r>
  <r>
    <x v="3"/>
    <x v="0"/>
    <x v="4"/>
    <x v="306"/>
    <x v="4"/>
    <x v="0"/>
    <n v="43.35"/>
    <n v="2.38"/>
    <x v="1"/>
    <s v="DOMINIO"/>
    <x v="1"/>
    <m/>
    <m/>
    <n v="2743"/>
    <n v="2331.5499999999997"/>
    <n v="2622.9937499999992"/>
  </r>
  <r>
    <x v="3"/>
    <x v="0"/>
    <x v="4"/>
    <x v="232"/>
    <x v="4"/>
    <x v="0"/>
    <n v="43.35"/>
    <n v="2.38"/>
    <x v="2"/>
    <s v="DOMINIO"/>
    <x v="1"/>
    <m/>
    <m/>
    <n v="2720"/>
    <n v="2312"/>
    <n v="2601"/>
  </r>
  <r>
    <x v="3"/>
    <x v="0"/>
    <x v="4"/>
    <x v="368"/>
    <x v="9"/>
    <x v="0"/>
    <n v="43.35"/>
    <n v="2.38"/>
    <x v="0"/>
    <s v="DOMINIO"/>
    <x v="1"/>
    <m/>
    <m/>
    <n v="2720"/>
    <n v="2312"/>
    <n v="2601"/>
  </r>
  <r>
    <x v="3"/>
    <x v="0"/>
    <x v="4"/>
    <x v="14"/>
    <x v="9"/>
    <x v="0"/>
    <n v="43.35"/>
    <n v="2.38"/>
    <x v="3"/>
    <s v="DOMINIO"/>
    <x v="1"/>
    <m/>
    <m/>
    <n v="2777"/>
    <n v="2360.4499999999998"/>
    <n v="2655.5062499999995"/>
  </r>
  <r>
    <x v="3"/>
    <x v="0"/>
    <x v="4"/>
    <x v="370"/>
    <x v="9"/>
    <x v="0"/>
    <n v="43.35"/>
    <n v="2.38"/>
    <x v="2"/>
    <s v="DOMINIO"/>
    <x v="1"/>
    <m/>
    <m/>
    <n v="2731"/>
    <n v="2321.35"/>
    <n v="2611.5187500000002"/>
  </r>
  <r>
    <x v="3"/>
    <x v="0"/>
    <x v="4"/>
    <x v="373"/>
    <x v="5"/>
    <x v="0"/>
    <n v="43.35"/>
    <n v="2.38"/>
    <x v="0"/>
    <s v="DOMINIO"/>
    <x v="1"/>
    <m/>
    <m/>
    <n v="2731"/>
    <n v="2321.35"/>
    <n v="2611.5187500000002"/>
  </r>
  <r>
    <x v="3"/>
    <x v="0"/>
    <x v="4"/>
    <x v="16"/>
    <x v="5"/>
    <x v="0"/>
    <n v="43.35"/>
    <n v="2.38"/>
    <x v="3"/>
    <s v="DOMINIO"/>
    <x v="1"/>
    <m/>
    <m/>
    <n v="2789"/>
    <n v="2370.65"/>
    <n v="2666.9812499999998"/>
  </r>
  <r>
    <x v="3"/>
    <x v="0"/>
    <x v="4"/>
    <x v="322"/>
    <x v="5"/>
    <x v="0"/>
    <n v="43.35"/>
    <n v="2.38"/>
    <x v="1"/>
    <s v="DOMINIO"/>
    <x v="1"/>
    <m/>
    <m/>
    <n v="2766"/>
    <n v="2351.1"/>
    <n v="2644.9874999999997"/>
  </r>
  <r>
    <x v="3"/>
    <x v="0"/>
    <x v="4"/>
    <x v="80"/>
    <x v="10"/>
    <x v="0"/>
    <n v="43.35"/>
    <n v="2.38"/>
    <x v="0"/>
    <s v="DOMINIO"/>
    <x v="1"/>
    <m/>
    <m/>
    <n v="2743"/>
    <n v="2331.5499999999997"/>
    <n v="2622.9937499999992"/>
  </r>
  <r>
    <x v="3"/>
    <x v="0"/>
    <x v="4"/>
    <x v="20"/>
    <x v="10"/>
    <x v="0"/>
    <n v="43.35"/>
    <n v="2.38"/>
    <x v="3"/>
    <s v="DOMINIO"/>
    <x v="1"/>
    <m/>
    <m/>
    <n v="2800"/>
    <n v="2380"/>
    <n v="2677.5"/>
  </r>
  <r>
    <x v="3"/>
    <x v="0"/>
    <x v="4"/>
    <x v="241"/>
    <x v="10"/>
    <x v="0"/>
    <n v="43.35"/>
    <n v="2.38"/>
    <x v="1"/>
    <s v="DOMINIO"/>
    <x v="1"/>
    <m/>
    <m/>
    <n v="2777"/>
    <n v="2360.4499999999998"/>
    <n v="2655.5062499999995"/>
  </r>
  <r>
    <x v="3"/>
    <x v="0"/>
    <x v="4"/>
    <x v="377"/>
    <x v="10"/>
    <x v="0"/>
    <n v="43.35"/>
    <n v="2.38"/>
    <x v="2"/>
    <s v="DOMINIO"/>
    <x v="1"/>
    <m/>
    <m/>
    <n v="2754"/>
    <n v="2340.9"/>
    <n v="2633.5124999999998"/>
  </r>
  <r>
    <x v="3"/>
    <x v="0"/>
    <x v="4"/>
    <x v="82"/>
    <x v="6"/>
    <x v="0"/>
    <n v="43.35"/>
    <n v="2.38"/>
    <x v="0"/>
    <s v="DOMINIO"/>
    <x v="1"/>
    <m/>
    <m/>
    <n v="2754"/>
    <n v="2340.9"/>
    <n v="2633.5124999999998"/>
  </r>
  <r>
    <x v="3"/>
    <x v="0"/>
    <x v="4"/>
    <x v="23"/>
    <x v="6"/>
    <x v="0"/>
    <n v="43.35"/>
    <n v="2.38"/>
    <x v="3"/>
    <s v="DOMINIO"/>
    <x v="1"/>
    <m/>
    <m/>
    <n v="2811"/>
    <n v="2389.35"/>
    <n v="2688.0187499999997"/>
  </r>
  <r>
    <x v="3"/>
    <x v="0"/>
    <x v="4"/>
    <x v="334"/>
    <x v="6"/>
    <x v="0"/>
    <n v="43.35"/>
    <n v="2.38"/>
    <x v="1"/>
    <s v="DOMINIO"/>
    <x v="1"/>
    <m/>
    <m/>
    <n v="2789"/>
    <n v="2370.65"/>
    <n v="2666.9812499999998"/>
  </r>
  <r>
    <x v="3"/>
    <x v="0"/>
    <x v="4"/>
    <x v="379"/>
    <x v="6"/>
    <x v="0"/>
    <n v="43.35"/>
    <n v="2.38"/>
    <x v="2"/>
    <s v="DOMINIO"/>
    <x v="1"/>
    <m/>
    <m/>
    <n v="2766"/>
    <n v="2351.1"/>
    <n v="2644.9874999999997"/>
  </r>
  <r>
    <x v="3"/>
    <x v="0"/>
    <x v="4"/>
    <x v="84"/>
    <x v="7"/>
    <x v="0"/>
    <n v="43.35"/>
    <n v="2.38"/>
    <x v="0"/>
    <s v="DOMINIO"/>
    <x v="1"/>
    <m/>
    <m/>
    <n v="2766"/>
    <n v="2351.1"/>
    <n v="2644.9874999999997"/>
  </r>
  <r>
    <x v="3"/>
    <x v="0"/>
    <x v="4"/>
    <x v="27"/>
    <x v="7"/>
    <x v="0"/>
    <n v="43.35"/>
    <n v="2.38"/>
    <x v="3"/>
    <s v="DOMINIO"/>
    <x v="1"/>
    <m/>
    <m/>
    <n v="2823"/>
    <n v="2399.5499999999997"/>
    <n v="2699.4937499999996"/>
  </r>
  <r>
    <x v="3"/>
    <x v="0"/>
    <x v="4"/>
    <x v="338"/>
    <x v="7"/>
    <x v="0"/>
    <n v="43.35"/>
    <n v="2.38"/>
    <x v="1"/>
    <s v="DOMINIO"/>
    <x v="1"/>
    <m/>
    <m/>
    <n v="2800"/>
    <n v="2380"/>
    <n v="2677.5"/>
  </r>
  <r>
    <x v="3"/>
    <x v="0"/>
    <x v="4"/>
    <x v="381"/>
    <x v="7"/>
    <x v="0"/>
    <n v="43.35"/>
    <n v="2.38"/>
    <x v="2"/>
    <s v="DOMINIO"/>
    <x v="1"/>
    <m/>
    <m/>
    <n v="2777"/>
    <n v="2360.4499999999998"/>
    <n v="2655.5062499999995"/>
  </r>
  <r>
    <x v="3"/>
    <x v="0"/>
    <x v="4"/>
    <x v="86"/>
    <x v="11"/>
    <x v="0"/>
    <n v="43.35"/>
    <n v="2.38"/>
    <x v="0"/>
    <s v="DOMINIO"/>
    <x v="1"/>
    <m/>
    <m/>
    <n v="2777"/>
    <n v="2360.4499999999998"/>
    <n v="2655.5062499999995"/>
  </r>
  <r>
    <x v="3"/>
    <x v="0"/>
    <x v="4"/>
    <x v="32"/>
    <x v="11"/>
    <x v="0"/>
    <n v="43.35"/>
    <n v="2.38"/>
    <x v="3"/>
    <s v="DOMINIO"/>
    <x v="1"/>
    <m/>
    <m/>
    <n v="2834"/>
    <n v="2408.9"/>
    <n v="2710.0125000000003"/>
  </r>
  <r>
    <x v="3"/>
    <x v="0"/>
    <x v="4"/>
    <x v="345"/>
    <x v="11"/>
    <x v="0"/>
    <n v="43.35"/>
    <n v="2.38"/>
    <x v="1"/>
    <s v="DOMINIO"/>
    <x v="1"/>
    <m/>
    <m/>
    <n v="2811"/>
    <n v="2389.35"/>
    <n v="2688.0187499999997"/>
  </r>
  <r>
    <x v="3"/>
    <x v="0"/>
    <x v="4"/>
    <x v="383"/>
    <x v="11"/>
    <x v="0"/>
    <n v="43.35"/>
    <n v="2.38"/>
    <x v="2"/>
    <s v="DOMINIO"/>
    <x v="1"/>
    <m/>
    <m/>
    <n v="2789"/>
    <n v="2370.65"/>
    <n v="2666.9812499999998"/>
  </r>
  <r>
    <x v="3"/>
    <x v="0"/>
    <x v="5"/>
    <x v="201"/>
    <x v="8"/>
    <x v="0"/>
    <n v="46.75"/>
    <n v="2.38"/>
    <x v="3"/>
    <s v="DOMINIO"/>
    <x v="1"/>
    <m/>
    <m/>
    <n v="2764"/>
    <n v="2349.4"/>
    <n v="2643.0749999999998"/>
  </r>
  <r>
    <x v="3"/>
    <x v="0"/>
    <x v="5"/>
    <x v="419"/>
    <x v="1"/>
    <x v="0"/>
    <n v="46.75"/>
    <n v="2.38"/>
    <x v="3"/>
    <s v="DOMINIO"/>
    <x v="1"/>
    <m/>
    <m/>
    <n v="2822"/>
    <n v="2398.6999999999998"/>
    <n v="2698.5374999999999"/>
  </r>
  <r>
    <x v="3"/>
    <x v="0"/>
    <x v="5"/>
    <x v="3"/>
    <x v="1"/>
    <x v="0"/>
    <n v="47.74"/>
    <n v="2.38"/>
    <x v="0"/>
    <s v="DOMINIO"/>
    <x v="1"/>
    <m/>
    <m/>
    <n v="2764"/>
    <n v="2349.4"/>
    <n v="2643.0749999999998"/>
  </r>
  <r>
    <x v="3"/>
    <x v="0"/>
    <x v="5"/>
    <x v="239"/>
    <x v="3"/>
    <x v="0"/>
    <n v="46.75"/>
    <n v="2.38"/>
    <x v="3"/>
    <s v="DOMINIO"/>
    <x v="1"/>
    <m/>
    <m/>
    <n v="2833"/>
    <n v="2408.0499999999997"/>
    <n v="2709.0562499999996"/>
  </r>
  <r>
    <x v="3"/>
    <x v="0"/>
    <x v="5"/>
    <x v="5"/>
    <x v="4"/>
    <x v="0"/>
    <n v="47.74"/>
    <n v="2.38"/>
    <x v="0"/>
    <s v="DOMINIO"/>
    <x v="1"/>
    <m/>
    <m/>
    <n v="2787"/>
    <n v="2368.9499999999998"/>
    <n v="2665.0687499999995"/>
  </r>
  <r>
    <x v="3"/>
    <x v="0"/>
    <x v="5"/>
    <x v="420"/>
    <x v="9"/>
    <x v="0"/>
    <n v="47.74"/>
    <n v="2.38"/>
    <x v="0"/>
    <s v="DOMINIO"/>
    <x v="1"/>
    <m/>
    <m/>
    <n v="2799"/>
    <n v="2379.15"/>
    <n v="2676.5437499999998"/>
  </r>
  <r>
    <x v="3"/>
    <x v="0"/>
    <x v="5"/>
    <x v="421"/>
    <x v="5"/>
    <x v="0"/>
    <n v="47.74"/>
    <n v="2.38"/>
    <x v="0"/>
    <s v="DOMINIO"/>
    <x v="1"/>
    <m/>
    <m/>
    <n v="2810"/>
    <n v="2388.5"/>
    <n v="2687.0625"/>
  </r>
  <r>
    <x v="3"/>
    <x v="0"/>
    <x v="5"/>
    <x v="283"/>
    <x v="10"/>
    <x v="0"/>
    <n v="46.75"/>
    <n v="2.38"/>
    <x v="3"/>
    <s v="DOMINIO"/>
    <x v="1"/>
    <m/>
    <m/>
    <n v="2879"/>
    <n v="2447.15"/>
    <n v="2753.0437499999998"/>
  </r>
  <r>
    <x v="3"/>
    <x v="0"/>
    <x v="5"/>
    <x v="422"/>
    <x v="10"/>
    <x v="0"/>
    <n v="47.74"/>
    <n v="2.38"/>
    <x v="0"/>
    <s v="DOMINIO"/>
    <x v="1"/>
    <m/>
    <m/>
    <n v="2822"/>
    <n v="2398.6999999999998"/>
    <n v="2698.5374999999999"/>
  </r>
  <r>
    <x v="3"/>
    <x v="0"/>
    <x v="5"/>
    <x v="269"/>
    <x v="6"/>
    <x v="0"/>
    <n v="47.74"/>
    <n v="2.38"/>
    <x v="0"/>
    <s v="DOMINIO"/>
    <x v="1"/>
    <m/>
    <m/>
    <n v="2833"/>
    <n v="2408.0499999999997"/>
    <n v="2709.0562499999996"/>
  </r>
  <r>
    <x v="3"/>
    <x v="0"/>
    <x v="5"/>
    <x v="8"/>
    <x v="7"/>
    <x v="0"/>
    <n v="46.75"/>
    <n v="2.38"/>
    <x v="3"/>
    <s v="DOMINIO"/>
    <x v="1"/>
    <m/>
    <m/>
    <n v="2902"/>
    <n v="2466.6999999999998"/>
    <n v="2775.0374999999995"/>
  </r>
  <r>
    <x v="3"/>
    <x v="0"/>
    <x v="5"/>
    <x v="423"/>
    <x v="7"/>
    <x v="0"/>
    <n v="47.74"/>
    <n v="2.38"/>
    <x v="0"/>
    <s v="DOMINIO"/>
    <x v="1"/>
    <m/>
    <m/>
    <n v="2845"/>
    <n v="2418.25"/>
    <n v="2720.53125"/>
  </r>
  <r>
    <x v="3"/>
    <x v="0"/>
    <x v="5"/>
    <x v="285"/>
    <x v="11"/>
    <x v="0"/>
    <n v="46.75"/>
    <n v="2.38"/>
    <x v="3"/>
    <s v="DOMINIO"/>
    <x v="1"/>
    <m/>
    <m/>
    <n v="2914"/>
    <n v="2476.9"/>
    <n v="2786.5124999999998"/>
  </r>
  <r>
    <x v="3"/>
    <x v="0"/>
    <x v="5"/>
    <x v="424"/>
    <x v="11"/>
    <x v="0"/>
    <n v="47.74"/>
    <n v="2.38"/>
    <x v="0"/>
    <s v="DOMINIO"/>
    <x v="1"/>
    <m/>
    <m/>
    <n v="2856"/>
    <n v="2427.6"/>
    <n v="2731.05"/>
  </r>
  <r>
    <x v="3"/>
    <x v="1"/>
    <x v="6"/>
    <x v="107"/>
    <x v="8"/>
    <x v="0"/>
    <n v="2.09"/>
    <n v="0"/>
    <x v="4"/>
    <s v="DOMINIO"/>
    <x v="1"/>
    <m/>
    <m/>
    <n v="55"/>
    <n v="55"/>
    <n v="61.875"/>
  </r>
  <r>
    <x v="3"/>
    <x v="1"/>
    <x v="6"/>
    <x v="108"/>
    <x v="8"/>
    <x v="0"/>
    <n v="2.06"/>
    <n v="0"/>
    <x v="4"/>
    <s v="DOMINIO"/>
    <x v="1"/>
    <m/>
    <m/>
    <n v="50"/>
    <n v="50"/>
    <n v="56.25"/>
  </r>
  <r>
    <x v="3"/>
    <x v="1"/>
    <x v="6"/>
    <x v="110"/>
    <x v="8"/>
    <x v="0"/>
    <n v="3.3"/>
    <n v="0"/>
    <x v="4"/>
    <s v="DOMINIO"/>
    <x v="1"/>
    <m/>
    <m/>
    <n v="85"/>
    <n v="85"/>
    <n v="95.625"/>
  </r>
  <r>
    <x v="3"/>
    <x v="1"/>
    <x v="6"/>
    <x v="111"/>
    <x v="8"/>
    <x v="0"/>
    <n v="3.54"/>
    <n v="0"/>
    <x v="4"/>
    <s v="DOMINIO"/>
    <x v="1"/>
    <m/>
    <m/>
    <n v="90"/>
    <n v="90"/>
    <n v="101.25"/>
  </r>
  <r>
    <x v="3"/>
    <x v="1"/>
    <x v="6"/>
    <x v="274"/>
    <x v="8"/>
    <x v="0"/>
    <n v="3.47"/>
    <n v="0"/>
    <x v="4"/>
    <s v="DOMINIO"/>
    <x v="1"/>
    <m/>
    <m/>
    <n v="90"/>
    <n v="90"/>
    <n v="101.25"/>
  </r>
  <r>
    <x v="3"/>
    <x v="1"/>
    <x v="6"/>
    <x v="112"/>
    <x v="8"/>
    <x v="0"/>
    <n v="2.74"/>
    <n v="0"/>
    <x v="4"/>
    <s v="DOMINIO"/>
    <x v="1"/>
    <m/>
    <m/>
    <n v="70"/>
    <n v="70"/>
    <n v="78.75"/>
  </r>
  <r>
    <x v="3"/>
    <x v="1"/>
    <x v="6"/>
    <x v="113"/>
    <x v="1"/>
    <x v="0"/>
    <n v="2.5"/>
    <n v="0"/>
    <x v="4"/>
    <s v="DOMINIO"/>
    <x v="1"/>
    <m/>
    <m/>
    <n v="65"/>
    <n v="65"/>
    <n v="73.125"/>
  </r>
  <r>
    <x v="3"/>
    <x v="1"/>
    <x v="6"/>
    <x v="166"/>
    <x v="1"/>
    <x v="0"/>
    <n v="2.4300000000000002"/>
    <n v="0"/>
    <x v="4"/>
    <s v="DOMINIO"/>
    <x v="1"/>
    <m/>
    <m/>
    <n v="60"/>
    <n v="60"/>
    <n v="67.5"/>
  </r>
  <r>
    <x v="3"/>
    <x v="1"/>
    <x v="6"/>
    <x v="114"/>
    <x v="1"/>
    <x v="0"/>
    <n v="2.4300000000000002"/>
    <n v="0"/>
    <x v="4"/>
    <s v="DOMINIO"/>
    <x v="1"/>
    <m/>
    <m/>
    <n v="60"/>
    <n v="60"/>
    <n v="67.5"/>
  </r>
  <r>
    <x v="3"/>
    <x v="1"/>
    <x v="6"/>
    <x v="115"/>
    <x v="1"/>
    <x v="0"/>
    <n v="2.69"/>
    <n v="0"/>
    <x v="4"/>
    <s v="DOMINIO"/>
    <x v="1"/>
    <m/>
    <m/>
    <n v="70"/>
    <n v="70"/>
    <n v="78.75"/>
  </r>
  <r>
    <x v="3"/>
    <x v="1"/>
    <x v="6"/>
    <x v="116"/>
    <x v="1"/>
    <x v="0"/>
    <n v="2.61"/>
    <n v="0"/>
    <x v="4"/>
    <s v="DOMINIO"/>
    <x v="1"/>
    <m/>
    <m/>
    <n v="65"/>
    <n v="65"/>
    <n v="73.125"/>
  </r>
  <r>
    <x v="3"/>
    <x v="1"/>
    <x v="6"/>
    <x v="117"/>
    <x v="1"/>
    <x v="0"/>
    <n v="2.61"/>
    <n v="0"/>
    <x v="4"/>
    <s v="DOMINIO"/>
    <x v="1"/>
    <m/>
    <m/>
    <n v="65"/>
    <n v="65"/>
    <n v="73.125"/>
  </r>
  <r>
    <x v="3"/>
    <x v="1"/>
    <x v="6"/>
    <x v="118"/>
    <x v="1"/>
    <x v="0"/>
    <n v="2.76"/>
    <n v="0"/>
    <x v="4"/>
    <s v="DOMINIO"/>
    <x v="1"/>
    <m/>
    <m/>
    <n v="70"/>
    <n v="70"/>
    <n v="78.75"/>
  </r>
  <r>
    <x v="3"/>
    <x v="1"/>
    <x v="6"/>
    <x v="119"/>
    <x v="3"/>
    <x v="0"/>
    <n v="2.5"/>
    <n v="0"/>
    <x v="4"/>
    <s v="DOMINIO"/>
    <x v="1"/>
    <m/>
    <m/>
    <n v="65"/>
    <n v="65"/>
    <n v="73.125"/>
  </r>
  <r>
    <x v="3"/>
    <x v="1"/>
    <x v="6"/>
    <x v="120"/>
    <x v="3"/>
    <x v="0"/>
    <n v="2.4300000000000002"/>
    <n v="0"/>
    <x v="4"/>
    <s v="DOMINIO"/>
    <x v="1"/>
    <m/>
    <m/>
    <n v="60"/>
    <n v="60"/>
    <n v="67.5"/>
  </r>
  <r>
    <x v="3"/>
    <x v="1"/>
    <x v="6"/>
    <x v="121"/>
    <x v="3"/>
    <x v="0"/>
    <n v="2.4300000000000002"/>
    <n v="0"/>
    <x v="4"/>
    <s v="DOMINIO"/>
    <x v="1"/>
    <m/>
    <m/>
    <n v="60"/>
    <n v="60"/>
    <n v="67.5"/>
  </r>
  <r>
    <x v="3"/>
    <x v="1"/>
    <x v="6"/>
    <x v="122"/>
    <x v="3"/>
    <x v="0"/>
    <n v="2.69"/>
    <n v="0"/>
    <x v="4"/>
    <s v="DOMINIO"/>
    <x v="1"/>
    <m/>
    <m/>
    <n v="70"/>
    <n v="70"/>
    <n v="78.75"/>
  </r>
  <r>
    <x v="3"/>
    <x v="1"/>
    <x v="6"/>
    <x v="167"/>
    <x v="3"/>
    <x v="0"/>
    <n v="2.61"/>
    <n v="0"/>
    <x v="4"/>
    <s v="DOMINIO"/>
    <x v="1"/>
    <m/>
    <m/>
    <n v="65"/>
    <n v="65"/>
    <n v="73.125"/>
  </r>
  <r>
    <x v="3"/>
    <x v="1"/>
    <x v="6"/>
    <x v="124"/>
    <x v="3"/>
    <x v="0"/>
    <n v="2.76"/>
    <n v="0"/>
    <x v="4"/>
    <s v="DOMINIO"/>
    <x v="1"/>
    <m/>
    <m/>
    <n v="70"/>
    <n v="70"/>
    <n v="78.75"/>
  </r>
  <r>
    <x v="3"/>
    <x v="1"/>
    <x v="6"/>
    <x v="125"/>
    <x v="4"/>
    <x v="0"/>
    <n v="2.5"/>
    <n v="0"/>
    <x v="4"/>
    <s v="DOMINIO"/>
    <x v="1"/>
    <m/>
    <m/>
    <n v="65"/>
    <n v="65"/>
    <n v="73.125"/>
  </r>
  <r>
    <x v="3"/>
    <x v="1"/>
    <x v="6"/>
    <x v="275"/>
    <x v="4"/>
    <x v="0"/>
    <n v="2.4300000000000002"/>
    <n v="0"/>
    <x v="4"/>
    <s v="DOMINIO"/>
    <x v="1"/>
    <m/>
    <m/>
    <n v="60"/>
    <n v="60"/>
    <n v="67.5"/>
  </r>
  <r>
    <x v="3"/>
    <x v="1"/>
    <x v="6"/>
    <x v="126"/>
    <x v="4"/>
    <x v="0"/>
    <n v="2.4300000000000002"/>
    <n v="0"/>
    <x v="4"/>
    <s v="DOMINIO"/>
    <x v="1"/>
    <m/>
    <m/>
    <n v="60"/>
    <n v="60"/>
    <n v="67.5"/>
  </r>
  <r>
    <x v="3"/>
    <x v="1"/>
    <x v="6"/>
    <x v="127"/>
    <x v="4"/>
    <x v="0"/>
    <n v="2.69"/>
    <n v="0"/>
    <x v="4"/>
    <s v="DOMINIO"/>
    <x v="1"/>
    <m/>
    <m/>
    <n v="70"/>
    <n v="70"/>
    <n v="78.75"/>
  </r>
  <r>
    <x v="3"/>
    <x v="1"/>
    <x v="6"/>
    <x v="128"/>
    <x v="4"/>
    <x v="0"/>
    <n v="2.61"/>
    <n v="0"/>
    <x v="4"/>
    <s v="DOMINIO"/>
    <x v="1"/>
    <m/>
    <m/>
    <n v="65"/>
    <n v="65"/>
    <n v="73.125"/>
  </r>
  <r>
    <x v="3"/>
    <x v="1"/>
    <x v="6"/>
    <x v="168"/>
    <x v="4"/>
    <x v="0"/>
    <n v="2.61"/>
    <n v="0"/>
    <x v="4"/>
    <s v="DOMINIO"/>
    <x v="1"/>
    <m/>
    <m/>
    <n v="65"/>
    <n v="65"/>
    <n v="73.125"/>
  </r>
  <r>
    <x v="3"/>
    <x v="1"/>
    <x v="6"/>
    <x v="130"/>
    <x v="9"/>
    <x v="0"/>
    <n v="2.5"/>
    <n v="0"/>
    <x v="4"/>
    <s v="DOMINIO"/>
    <x v="1"/>
    <m/>
    <m/>
    <n v="65"/>
    <n v="65"/>
    <n v="73.125"/>
  </r>
  <r>
    <x v="3"/>
    <x v="1"/>
    <x v="6"/>
    <x v="131"/>
    <x v="9"/>
    <x v="0"/>
    <n v="2.4300000000000002"/>
    <n v="0"/>
    <x v="4"/>
    <s v="DOMINIO"/>
    <x v="1"/>
    <m/>
    <m/>
    <n v="60"/>
    <n v="60"/>
    <n v="67.5"/>
  </r>
  <r>
    <x v="3"/>
    <x v="1"/>
    <x v="6"/>
    <x v="132"/>
    <x v="9"/>
    <x v="0"/>
    <n v="2.4300000000000002"/>
    <n v="0"/>
    <x v="4"/>
    <s v="DOMINIO"/>
    <x v="1"/>
    <m/>
    <m/>
    <n v="60"/>
    <n v="60"/>
    <n v="67.5"/>
  </r>
  <r>
    <x v="3"/>
    <x v="1"/>
    <x v="6"/>
    <x v="276"/>
    <x v="9"/>
    <x v="0"/>
    <n v="2.69"/>
    <n v="0"/>
    <x v="4"/>
    <s v="DOMINIO"/>
    <x v="1"/>
    <m/>
    <m/>
    <n v="70"/>
    <n v="70"/>
    <n v="78.75"/>
  </r>
  <r>
    <x v="3"/>
    <x v="1"/>
    <x v="6"/>
    <x v="387"/>
    <x v="9"/>
    <x v="0"/>
    <n v="2.61"/>
    <n v="0"/>
    <x v="4"/>
    <s v="DOMINIO"/>
    <x v="1"/>
    <m/>
    <m/>
    <n v="65"/>
    <n v="65"/>
    <n v="73.125"/>
  </r>
  <r>
    <x v="3"/>
    <x v="1"/>
    <x v="6"/>
    <x v="133"/>
    <x v="9"/>
    <x v="0"/>
    <n v="2.61"/>
    <n v="0"/>
    <x v="4"/>
    <s v="DOMINIO"/>
    <x v="1"/>
    <m/>
    <m/>
    <n v="65"/>
    <n v="65"/>
    <n v="73.125"/>
  </r>
  <r>
    <x v="3"/>
    <x v="1"/>
    <x v="6"/>
    <x v="134"/>
    <x v="9"/>
    <x v="0"/>
    <n v="2.76"/>
    <n v="0"/>
    <x v="4"/>
    <s v="DOMINIO"/>
    <x v="1"/>
    <m/>
    <m/>
    <n v="70"/>
    <n v="70"/>
    <n v="78.75"/>
  </r>
  <r>
    <x v="3"/>
    <x v="1"/>
    <x v="6"/>
    <x v="135"/>
    <x v="5"/>
    <x v="0"/>
    <n v="2.5"/>
    <n v="0"/>
    <x v="4"/>
    <s v="DOMINIO"/>
    <x v="1"/>
    <m/>
    <m/>
    <n v="65"/>
    <n v="65"/>
    <n v="73.125"/>
  </r>
  <r>
    <x v="3"/>
    <x v="1"/>
    <x v="6"/>
    <x v="136"/>
    <x v="5"/>
    <x v="0"/>
    <n v="2.4300000000000002"/>
    <n v="0"/>
    <x v="4"/>
    <s v="DOMINIO"/>
    <x v="1"/>
    <m/>
    <m/>
    <n v="60"/>
    <n v="60"/>
    <n v="67.5"/>
  </r>
  <r>
    <x v="3"/>
    <x v="1"/>
    <x v="6"/>
    <x v="137"/>
    <x v="5"/>
    <x v="0"/>
    <n v="2.4300000000000002"/>
    <n v="0"/>
    <x v="4"/>
    <s v="DOMINIO"/>
    <x v="1"/>
    <m/>
    <m/>
    <n v="60"/>
    <n v="60"/>
    <n v="67.5"/>
  </r>
  <r>
    <x v="3"/>
    <x v="1"/>
    <x v="6"/>
    <x v="138"/>
    <x v="5"/>
    <x v="0"/>
    <n v="2.69"/>
    <n v="0"/>
    <x v="4"/>
    <s v="DOMINIO"/>
    <x v="1"/>
    <m/>
    <m/>
    <n v="70"/>
    <n v="70"/>
    <n v="78.75"/>
  </r>
  <r>
    <x v="3"/>
    <x v="1"/>
    <x v="6"/>
    <x v="139"/>
    <x v="5"/>
    <x v="0"/>
    <n v="2.61"/>
    <n v="0"/>
    <x v="4"/>
    <s v="DOMINIO"/>
    <x v="1"/>
    <m/>
    <m/>
    <n v="65"/>
    <n v="65"/>
    <n v="73.125"/>
  </r>
  <r>
    <x v="3"/>
    <x v="1"/>
    <x v="6"/>
    <x v="140"/>
    <x v="5"/>
    <x v="0"/>
    <n v="2.61"/>
    <n v="0"/>
    <x v="4"/>
    <s v="DOMINIO"/>
    <x v="1"/>
    <m/>
    <m/>
    <n v="65"/>
    <n v="65"/>
    <n v="73.125"/>
  </r>
  <r>
    <x v="3"/>
    <x v="1"/>
    <x v="6"/>
    <x v="141"/>
    <x v="5"/>
    <x v="0"/>
    <n v="2.76"/>
    <n v="0"/>
    <x v="4"/>
    <s v="DOMINIO"/>
    <x v="1"/>
    <m/>
    <m/>
    <n v="70"/>
    <n v="70"/>
    <n v="78.75"/>
  </r>
  <r>
    <x v="3"/>
    <x v="1"/>
    <x v="6"/>
    <x v="142"/>
    <x v="10"/>
    <x v="0"/>
    <n v="2.5"/>
    <n v="0"/>
    <x v="4"/>
    <s v="DOMINIO"/>
    <x v="1"/>
    <m/>
    <m/>
    <n v="65"/>
    <n v="65"/>
    <n v="73.125"/>
  </r>
  <r>
    <x v="3"/>
    <x v="1"/>
    <x v="6"/>
    <x v="143"/>
    <x v="10"/>
    <x v="0"/>
    <n v="2.4300000000000002"/>
    <n v="0"/>
    <x v="4"/>
    <s v="DOMINIO"/>
    <x v="1"/>
    <m/>
    <m/>
    <n v="60"/>
    <n v="60"/>
    <n v="67.5"/>
  </r>
  <r>
    <x v="3"/>
    <x v="1"/>
    <x v="6"/>
    <x v="144"/>
    <x v="10"/>
    <x v="0"/>
    <n v="2.4300000000000002"/>
    <n v="0"/>
    <x v="4"/>
    <s v="DOMINIO"/>
    <x v="1"/>
    <m/>
    <m/>
    <n v="60"/>
    <n v="60"/>
    <n v="67.5"/>
  </r>
  <r>
    <x v="3"/>
    <x v="1"/>
    <x v="6"/>
    <x v="145"/>
    <x v="10"/>
    <x v="0"/>
    <n v="2.69"/>
    <n v="0"/>
    <x v="4"/>
    <s v="DOMINIO"/>
    <x v="1"/>
    <m/>
    <m/>
    <n v="70"/>
    <n v="70"/>
    <n v="78.75"/>
  </r>
  <r>
    <x v="3"/>
    <x v="1"/>
    <x v="6"/>
    <x v="146"/>
    <x v="10"/>
    <x v="0"/>
    <n v="2.61"/>
    <n v="0"/>
    <x v="4"/>
    <s v="DOMINIO"/>
    <x v="1"/>
    <m/>
    <m/>
    <n v="65"/>
    <n v="65"/>
    <n v="73.125"/>
  </r>
  <r>
    <x v="3"/>
    <x v="1"/>
    <x v="6"/>
    <x v="147"/>
    <x v="10"/>
    <x v="0"/>
    <n v="2.61"/>
    <n v="0"/>
    <x v="4"/>
    <s v="DOMINIO"/>
    <x v="1"/>
    <m/>
    <m/>
    <n v="65"/>
    <n v="65"/>
    <n v="73.125"/>
  </r>
  <r>
    <x v="3"/>
    <x v="1"/>
    <x v="6"/>
    <x v="148"/>
    <x v="10"/>
    <x v="0"/>
    <n v="2.76"/>
    <n v="0"/>
    <x v="4"/>
    <s v="DOMINIO"/>
    <x v="1"/>
    <m/>
    <m/>
    <n v="70"/>
    <n v="70"/>
    <n v="78.75"/>
  </r>
  <r>
    <x v="3"/>
    <x v="1"/>
    <x v="6"/>
    <x v="149"/>
    <x v="6"/>
    <x v="0"/>
    <n v="2.5"/>
    <n v="0"/>
    <x v="4"/>
    <s v="DOMINIO"/>
    <x v="1"/>
    <m/>
    <m/>
    <n v="65"/>
    <n v="65"/>
    <n v="73.125"/>
  </r>
  <r>
    <x v="3"/>
    <x v="1"/>
    <x v="6"/>
    <x v="169"/>
    <x v="6"/>
    <x v="0"/>
    <n v="2.4300000000000002"/>
    <n v="0"/>
    <x v="4"/>
    <s v="DOMINIO"/>
    <x v="1"/>
    <m/>
    <m/>
    <n v="60"/>
    <n v="60"/>
    <n v="67.5"/>
  </r>
  <r>
    <x v="3"/>
    <x v="1"/>
    <x v="6"/>
    <x v="170"/>
    <x v="6"/>
    <x v="0"/>
    <n v="2.4300000000000002"/>
    <n v="0"/>
    <x v="4"/>
    <s v="DOMINIO"/>
    <x v="1"/>
    <m/>
    <m/>
    <n v="60"/>
    <n v="60"/>
    <n v="67.5"/>
  </r>
  <r>
    <x v="3"/>
    <x v="1"/>
    <x v="6"/>
    <x v="388"/>
    <x v="6"/>
    <x v="0"/>
    <n v="2.69"/>
    <n v="0"/>
    <x v="4"/>
    <s v="DOMINIO"/>
    <x v="1"/>
    <m/>
    <m/>
    <n v="70"/>
    <n v="70"/>
    <n v="78.75"/>
  </r>
  <r>
    <x v="3"/>
    <x v="1"/>
    <x v="6"/>
    <x v="171"/>
    <x v="6"/>
    <x v="0"/>
    <n v="2.61"/>
    <n v="0"/>
    <x v="4"/>
    <s v="DOMINIO"/>
    <x v="1"/>
    <m/>
    <m/>
    <n v="65"/>
    <n v="65"/>
    <n v="73.125"/>
  </r>
  <r>
    <x v="3"/>
    <x v="1"/>
    <x v="6"/>
    <x v="172"/>
    <x v="6"/>
    <x v="0"/>
    <n v="2.61"/>
    <n v="0"/>
    <x v="4"/>
    <s v="DOMINIO"/>
    <x v="1"/>
    <m/>
    <m/>
    <n v="65"/>
    <n v="65"/>
    <n v="73.125"/>
  </r>
  <r>
    <x v="3"/>
    <x v="1"/>
    <x v="6"/>
    <x v="389"/>
    <x v="6"/>
    <x v="0"/>
    <n v="2.76"/>
    <n v="0"/>
    <x v="4"/>
    <s v="DOMINIO"/>
    <x v="1"/>
    <m/>
    <m/>
    <n v="70"/>
    <n v="70"/>
    <n v="78.75"/>
  </r>
  <r>
    <x v="3"/>
    <x v="1"/>
    <x v="6"/>
    <x v="173"/>
    <x v="7"/>
    <x v="0"/>
    <n v="2.5"/>
    <n v="0"/>
    <x v="4"/>
    <s v="DOMINIO"/>
    <x v="1"/>
    <m/>
    <m/>
    <n v="65"/>
    <n v="65"/>
    <n v="73.125"/>
  </r>
  <r>
    <x v="3"/>
    <x v="1"/>
    <x v="6"/>
    <x v="390"/>
    <x v="7"/>
    <x v="0"/>
    <n v="2.4300000000000002"/>
    <n v="0"/>
    <x v="4"/>
    <s v="DOMINIO"/>
    <x v="1"/>
    <m/>
    <m/>
    <n v="60"/>
    <n v="60"/>
    <n v="67.5"/>
  </r>
  <r>
    <x v="3"/>
    <x v="1"/>
    <x v="6"/>
    <x v="174"/>
    <x v="7"/>
    <x v="0"/>
    <n v="2.4300000000000002"/>
    <n v="0"/>
    <x v="4"/>
    <s v="DOMINIO"/>
    <x v="1"/>
    <m/>
    <m/>
    <n v="60"/>
    <n v="60"/>
    <n v="67.5"/>
  </r>
  <r>
    <x v="3"/>
    <x v="1"/>
    <x v="6"/>
    <x v="391"/>
    <x v="7"/>
    <x v="0"/>
    <n v="2.69"/>
    <n v="0"/>
    <x v="4"/>
    <s v="DOMINIO"/>
    <x v="1"/>
    <m/>
    <m/>
    <n v="70"/>
    <n v="70"/>
    <n v="78.75"/>
  </r>
  <r>
    <x v="3"/>
    <x v="1"/>
    <x v="6"/>
    <x v="175"/>
    <x v="7"/>
    <x v="0"/>
    <n v="2.61"/>
    <n v="0"/>
    <x v="4"/>
    <s v="DOMINIO"/>
    <x v="1"/>
    <m/>
    <m/>
    <n v="65"/>
    <n v="65"/>
    <n v="73.125"/>
  </r>
  <r>
    <x v="3"/>
    <x v="1"/>
    <x v="6"/>
    <x v="176"/>
    <x v="7"/>
    <x v="0"/>
    <n v="2.61"/>
    <n v="0"/>
    <x v="4"/>
    <s v="DOMINIO"/>
    <x v="1"/>
    <m/>
    <m/>
    <n v="65"/>
    <n v="65"/>
    <n v="73.125"/>
  </r>
  <r>
    <x v="3"/>
    <x v="1"/>
    <x v="6"/>
    <x v="150"/>
    <x v="7"/>
    <x v="0"/>
    <n v="2.76"/>
    <n v="0"/>
    <x v="4"/>
    <s v="DOMINIO"/>
    <x v="1"/>
    <m/>
    <m/>
    <n v="70"/>
    <n v="70"/>
    <n v="78.75"/>
  </r>
  <r>
    <x v="3"/>
    <x v="1"/>
    <x v="6"/>
    <x v="151"/>
    <x v="11"/>
    <x v="0"/>
    <n v="2.5"/>
    <n v="0"/>
    <x v="4"/>
    <s v="DOMINIO"/>
    <x v="1"/>
    <m/>
    <m/>
    <n v="65"/>
    <n v="65"/>
    <n v="73.125"/>
  </r>
  <r>
    <x v="3"/>
    <x v="1"/>
    <x v="6"/>
    <x v="177"/>
    <x v="11"/>
    <x v="0"/>
    <n v="2.4300000000000002"/>
    <n v="0"/>
    <x v="4"/>
    <s v="DOMINIO"/>
    <x v="1"/>
    <m/>
    <m/>
    <n v="60"/>
    <n v="60"/>
    <n v="67.5"/>
  </r>
  <r>
    <x v="3"/>
    <x v="1"/>
    <x v="6"/>
    <x v="152"/>
    <x v="11"/>
    <x v="0"/>
    <n v="2.4300000000000002"/>
    <n v="0"/>
    <x v="4"/>
    <s v="DOMINIO"/>
    <x v="1"/>
    <m/>
    <m/>
    <n v="60"/>
    <n v="60"/>
    <n v="67.5"/>
  </r>
  <r>
    <x v="3"/>
    <x v="1"/>
    <x v="6"/>
    <x v="178"/>
    <x v="11"/>
    <x v="0"/>
    <n v="2.69"/>
    <n v="0"/>
    <x v="4"/>
    <s v="DOMINIO"/>
    <x v="1"/>
    <m/>
    <m/>
    <n v="70"/>
    <n v="70"/>
    <n v="78.75"/>
  </r>
  <r>
    <x v="3"/>
    <x v="1"/>
    <x v="6"/>
    <x v="179"/>
    <x v="11"/>
    <x v="0"/>
    <n v="2.61"/>
    <n v="0"/>
    <x v="4"/>
    <s v="DOMINIO"/>
    <x v="1"/>
    <m/>
    <m/>
    <n v="65"/>
    <n v="65"/>
    <n v="73.125"/>
  </r>
  <r>
    <x v="3"/>
    <x v="1"/>
    <x v="6"/>
    <x v="153"/>
    <x v="11"/>
    <x v="0"/>
    <n v="2.61"/>
    <n v="0"/>
    <x v="4"/>
    <s v="DOMINIO"/>
    <x v="1"/>
    <m/>
    <m/>
    <n v="65"/>
    <n v="65"/>
    <n v="73.125"/>
  </r>
  <r>
    <x v="3"/>
    <x v="1"/>
    <x v="6"/>
    <x v="154"/>
    <x v="11"/>
    <x v="0"/>
    <n v="2.76"/>
    <n v="0"/>
    <x v="4"/>
    <s v="DOMINIO"/>
    <x v="1"/>
    <m/>
    <m/>
    <n v="70"/>
    <n v="70"/>
    <n v="78.75"/>
  </r>
  <r>
    <x v="3"/>
    <x v="2"/>
    <x v="7"/>
    <x v="113"/>
    <x v="20"/>
    <x v="0"/>
    <n v="12.5"/>
    <n v="0"/>
    <x v="4"/>
    <s v="DOMINIO"/>
    <x v="1"/>
    <m/>
    <m/>
    <n v="350"/>
    <n v="350"/>
    <n v="393.75"/>
  </r>
  <r>
    <x v="3"/>
    <x v="2"/>
    <x v="7"/>
    <x v="166"/>
    <x v="20"/>
    <x v="0"/>
    <n v="12.5"/>
    <n v="0"/>
    <x v="4"/>
    <s v="DOMINIO"/>
    <x v="1"/>
    <m/>
    <m/>
    <n v="350"/>
    <n v="350"/>
    <n v="393.75"/>
  </r>
  <r>
    <x v="3"/>
    <x v="2"/>
    <x v="7"/>
    <x v="114"/>
    <x v="20"/>
    <x v="0"/>
    <n v="12.5"/>
    <n v="0"/>
    <x v="4"/>
    <s v="DOMINIO"/>
    <x v="1"/>
    <m/>
    <m/>
    <n v="350"/>
    <n v="350"/>
    <n v="393.75"/>
  </r>
  <r>
    <x v="3"/>
    <x v="2"/>
    <x v="7"/>
    <x v="115"/>
    <x v="20"/>
    <x v="0"/>
    <n v="12.5"/>
    <n v="0"/>
    <x v="4"/>
    <s v="DOMINIO"/>
    <x v="1"/>
    <m/>
    <m/>
    <n v="350"/>
    <n v="350"/>
    <n v="393.75"/>
  </r>
  <r>
    <x v="3"/>
    <x v="2"/>
    <x v="7"/>
    <x v="116"/>
    <x v="20"/>
    <x v="0"/>
    <n v="12.5"/>
    <n v="0"/>
    <x v="4"/>
    <s v="DOMINIO"/>
    <x v="1"/>
    <m/>
    <m/>
    <n v="350"/>
    <n v="350"/>
    <n v="393.75"/>
  </r>
  <r>
    <x v="3"/>
    <x v="2"/>
    <x v="7"/>
    <x v="117"/>
    <x v="20"/>
    <x v="0"/>
    <n v="12.5"/>
    <n v="0"/>
    <x v="4"/>
    <s v="DOMINIO"/>
    <x v="1"/>
    <m/>
    <m/>
    <n v="350"/>
    <n v="350"/>
    <n v="393.75"/>
  </r>
  <r>
    <x v="3"/>
    <x v="2"/>
    <x v="7"/>
    <x v="118"/>
    <x v="20"/>
    <x v="0"/>
    <n v="12.5"/>
    <n v="0"/>
    <x v="4"/>
    <s v="DOMINIO"/>
    <x v="1"/>
    <m/>
    <m/>
    <n v="350"/>
    <n v="350"/>
    <n v="393.75"/>
  </r>
  <r>
    <x v="3"/>
    <x v="2"/>
    <x v="7"/>
    <x v="119"/>
    <x v="20"/>
    <x v="0"/>
    <n v="12.5"/>
    <n v="0"/>
    <x v="4"/>
    <s v="DOMINIO"/>
    <x v="1"/>
    <m/>
    <m/>
    <n v="350"/>
    <n v="350"/>
    <n v="393.75"/>
  </r>
  <r>
    <x v="3"/>
    <x v="2"/>
    <x v="7"/>
    <x v="120"/>
    <x v="20"/>
    <x v="0"/>
    <n v="12.5"/>
    <n v="0"/>
    <x v="4"/>
    <s v="DOMINIO"/>
    <x v="1"/>
    <m/>
    <m/>
    <n v="350"/>
    <n v="350"/>
    <n v="393.75"/>
  </r>
  <r>
    <x v="3"/>
    <x v="2"/>
    <x v="7"/>
    <x v="121"/>
    <x v="20"/>
    <x v="0"/>
    <n v="12.5"/>
    <n v="0"/>
    <x v="4"/>
    <s v="DOMINIO"/>
    <x v="1"/>
    <m/>
    <m/>
    <n v="350"/>
    <n v="350"/>
    <n v="393.75"/>
  </r>
  <r>
    <x v="3"/>
    <x v="2"/>
    <x v="7"/>
    <x v="122"/>
    <x v="20"/>
    <x v="0"/>
    <n v="12.5"/>
    <n v="0"/>
    <x v="4"/>
    <s v="DOMINIO"/>
    <x v="1"/>
    <m/>
    <m/>
    <n v="350"/>
    <n v="350"/>
    <n v="393.75"/>
  </r>
  <r>
    <x v="3"/>
    <x v="2"/>
    <x v="7"/>
    <x v="167"/>
    <x v="20"/>
    <x v="0"/>
    <n v="12.5"/>
    <n v="0"/>
    <x v="4"/>
    <s v="DOMINIO"/>
    <x v="1"/>
    <m/>
    <m/>
    <n v="350"/>
    <n v="350"/>
    <n v="393.75"/>
  </r>
  <r>
    <x v="3"/>
    <x v="2"/>
    <x v="7"/>
    <x v="123"/>
    <x v="20"/>
    <x v="0"/>
    <n v="12.5"/>
    <n v="0"/>
    <x v="4"/>
    <s v="DOMINIO"/>
    <x v="1"/>
    <m/>
    <m/>
    <n v="350"/>
    <n v="350"/>
    <n v="393.75"/>
  </r>
  <r>
    <x v="3"/>
    <x v="2"/>
    <x v="7"/>
    <x v="124"/>
    <x v="20"/>
    <x v="0"/>
    <n v="12.5"/>
    <n v="0"/>
    <x v="4"/>
    <s v="DOMINIO"/>
    <x v="1"/>
    <m/>
    <m/>
    <n v="350"/>
    <n v="350"/>
    <n v="393.75"/>
  </r>
  <r>
    <x v="3"/>
    <x v="2"/>
    <x v="7"/>
    <x v="125"/>
    <x v="20"/>
    <x v="0"/>
    <n v="12.5"/>
    <n v="0"/>
    <x v="4"/>
    <s v="DOMINIO"/>
    <x v="1"/>
    <m/>
    <m/>
    <n v="350"/>
    <n v="350"/>
    <n v="393.75"/>
  </r>
  <r>
    <x v="3"/>
    <x v="2"/>
    <x v="7"/>
    <x v="275"/>
    <x v="20"/>
    <x v="0"/>
    <n v="12.5"/>
    <n v="0"/>
    <x v="4"/>
    <s v="DOMINIO"/>
    <x v="1"/>
    <m/>
    <m/>
    <n v="350"/>
    <n v="350"/>
    <n v="393.75"/>
  </r>
  <r>
    <x v="3"/>
    <x v="2"/>
    <x v="7"/>
    <x v="126"/>
    <x v="20"/>
    <x v="0"/>
    <n v="12.5"/>
    <n v="0"/>
    <x v="4"/>
    <s v="DOMINIO"/>
    <x v="1"/>
    <m/>
    <m/>
    <n v="350"/>
    <n v="350"/>
    <n v="393.75"/>
  </r>
  <r>
    <x v="3"/>
    <x v="2"/>
    <x v="7"/>
    <x v="127"/>
    <x v="20"/>
    <x v="0"/>
    <n v="12.5"/>
    <n v="0"/>
    <x v="4"/>
    <s v="DOMINIO"/>
    <x v="1"/>
    <m/>
    <m/>
    <n v="350"/>
    <n v="350"/>
    <n v="393.75"/>
  </r>
  <r>
    <x v="3"/>
    <x v="2"/>
    <x v="7"/>
    <x v="128"/>
    <x v="20"/>
    <x v="0"/>
    <n v="12.5"/>
    <n v="0"/>
    <x v="4"/>
    <s v="DOMINIO"/>
    <x v="1"/>
    <m/>
    <m/>
    <n v="350"/>
    <n v="350"/>
    <n v="393.75"/>
  </r>
  <r>
    <x v="3"/>
    <x v="2"/>
    <x v="7"/>
    <x v="168"/>
    <x v="20"/>
    <x v="0"/>
    <n v="12.5"/>
    <n v="0"/>
    <x v="4"/>
    <s v="DOMINIO"/>
    <x v="1"/>
    <m/>
    <m/>
    <n v="350"/>
    <n v="350"/>
    <n v="393.75"/>
  </r>
  <r>
    <x v="3"/>
    <x v="2"/>
    <x v="7"/>
    <x v="129"/>
    <x v="20"/>
    <x v="0"/>
    <n v="12.5"/>
    <n v="0"/>
    <x v="4"/>
    <s v="DOMINIO"/>
    <x v="1"/>
    <m/>
    <m/>
    <n v="350"/>
    <n v="350"/>
    <n v="393.75"/>
  </r>
  <r>
    <x v="3"/>
    <x v="2"/>
    <x v="7"/>
    <x v="130"/>
    <x v="20"/>
    <x v="0"/>
    <n v="12.5"/>
    <n v="0"/>
    <x v="4"/>
    <s v="DOMINIO"/>
    <x v="1"/>
    <m/>
    <m/>
    <n v="350"/>
    <n v="350"/>
    <n v="393.75"/>
  </r>
  <r>
    <x v="3"/>
    <x v="2"/>
    <x v="7"/>
    <x v="131"/>
    <x v="20"/>
    <x v="0"/>
    <n v="12.5"/>
    <n v="0"/>
    <x v="4"/>
    <s v="DOMINIO"/>
    <x v="1"/>
    <m/>
    <m/>
    <n v="350"/>
    <n v="350"/>
    <n v="393.75"/>
  </r>
  <r>
    <x v="3"/>
    <x v="2"/>
    <x v="7"/>
    <x v="132"/>
    <x v="20"/>
    <x v="0"/>
    <n v="12.5"/>
    <n v="0"/>
    <x v="4"/>
    <s v="DOMINIO"/>
    <x v="1"/>
    <m/>
    <m/>
    <n v="350"/>
    <n v="350"/>
    <n v="393.75"/>
  </r>
  <r>
    <x v="3"/>
    <x v="2"/>
    <x v="7"/>
    <x v="276"/>
    <x v="20"/>
    <x v="0"/>
    <n v="12.5"/>
    <n v="0"/>
    <x v="4"/>
    <s v="DOMINIO"/>
    <x v="1"/>
    <m/>
    <m/>
    <n v="350"/>
    <n v="350"/>
    <n v="393.75"/>
  </r>
  <r>
    <x v="3"/>
    <x v="2"/>
    <x v="7"/>
    <x v="387"/>
    <x v="20"/>
    <x v="0"/>
    <n v="12.5"/>
    <n v="0"/>
    <x v="4"/>
    <s v="DOMINIO"/>
    <x v="1"/>
    <m/>
    <m/>
    <n v="350"/>
    <n v="350"/>
    <n v="393.75"/>
  </r>
  <r>
    <x v="3"/>
    <x v="2"/>
    <x v="7"/>
    <x v="133"/>
    <x v="20"/>
    <x v="0"/>
    <n v="12.5"/>
    <n v="0"/>
    <x v="4"/>
    <s v="DOMINIO"/>
    <x v="1"/>
    <m/>
    <m/>
    <n v="350"/>
    <n v="350"/>
    <n v="393.75"/>
  </r>
  <r>
    <x v="3"/>
    <x v="2"/>
    <x v="7"/>
    <x v="134"/>
    <x v="20"/>
    <x v="0"/>
    <n v="12.5"/>
    <n v="0"/>
    <x v="4"/>
    <s v="DOMINIO"/>
    <x v="1"/>
    <m/>
    <m/>
    <n v="350"/>
    <n v="350"/>
    <n v="393.75"/>
  </r>
  <r>
    <x v="3"/>
    <x v="2"/>
    <x v="7"/>
    <x v="135"/>
    <x v="20"/>
    <x v="0"/>
    <n v="12.5"/>
    <n v="0"/>
    <x v="4"/>
    <s v="DOMINIO"/>
    <x v="1"/>
    <m/>
    <m/>
    <n v="350"/>
    <n v="350"/>
    <n v="393.75"/>
  </r>
  <r>
    <x v="3"/>
    <x v="2"/>
    <x v="7"/>
    <x v="136"/>
    <x v="20"/>
    <x v="0"/>
    <n v="12.5"/>
    <n v="0"/>
    <x v="4"/>
    <s v="DOMINIO"/>
    <x v="1"/>
    <m/>
    <m/>
    <n v="350"/>
    <n v="350"/>
    <n v="393.75"/>
  </r>
  <r>
    <x v="3"/>
    <x v="2"/>
    <x v="7"/>
    <x v="138"/>
    <x v="20"/>
    <x v="0"/>
    <n v="12.5"/>
    <n v="0"/>
    <x v="4"/>
    <s v="DOMINIO"/>
    <x v="1"/>
    <m/>
    <m/>
    <n v="350"/>
    <n v="350"/>
    <n v="393.75"/>
  </r>
  <r>
    <x v="3"/>
    <x v="2"/>
    <x v="7"/>
    <x v="139"/>
    <x v="20"/>
    <x v="0"/>
    <n v="12.5"/>
    <n v="0"/>
    <x v="4"/>
    <s v="DOMINIO"/>
    <x v="1"/>
    <m/>
    <m/>
    <n v="350"/>
    <n v="350"/>
    <n v="393.75"/>
  </r>
  <r>
    <x v="3"/>
    <x v="2"/>
    <x v="7"/>
    <x v="141"/>
    <x v="20"/>
    <x v="0"/>
    <n v="12.5"/>
    <n v="0"/>
    <x v="4"/>
    <s v="DOMINIO"/>
    <x v="1"/>
    <m/>
    <m/>
    <n v="350"/>
    <n v="350"/>
    <n v="393.75"/>
  </r>
  <r>
    <x v="3"/>
    <x v="2"/>
    <x v="7"/>
    <x v="142"/>
    <x v="20"/>
    <x v="0"/>
    <n v="12.5"/>
    <n v="0"/>
    <x v="4"/>
    <s v="DOMINIO"/>
    <x v="1"/>
    <m/>
    <m/>
    <n v="350"/>
    <n v="350"/>
    <n v="393.75"/>
  </r>
  <r>
    <x v="3"/>
    <x v="2"/>
    <x v="7"/>
    <x v="143"/>
    <x v="20"/>
    <x v="0"/>
    <n v="12.5"/>
    <n v="0"/>
    <x v="4"/>
    <s v="DOMINIO"/>
    <x v="1"/>
    <m/>
    <m/>
    <n v="350"/>
    <n v="350"/>
    <n v="393.75"/>
  </r>
  <r>
    <x v="3"/>
    <x v="2"/>
    <x v="7"/>
    <x v="144"/>
    <x v="20"/>
    <x v="0"/>
    <n v="12.5"/>
    <n v="0"/>
    <x v="4"/>
    <s v="DOMINIO"/>
    <x v="1"/>
    <m/>
    <m/>
    <n v="350"/>
    <n v="350"/>
    <n v="393.75"/>
  </r>
  <r>
    <x v="3"/>
    <x v="2"/>
    <x v="7"/>
    <x v="145"/>
    <x v="20"/>
    <x v="0"/>
    <n v="12.5"/>
    <n v="0"/>
    <x v="4"/>
    <s v="DOMINIO"/>
    <x v="1"/>
    <m/>
    <m/>
    <n v="350"/>
    <n v="350"/>
    <n v="393.75"/>
  </r>
  <r>
    <x v="3"/>
    <x v="2"/>
    <x v="7"/>
    <x v="146"/>
    <x v="20"/>
    <x v="0"/>
    <n v="12.5"/>
    <n v="0"/>
    <x v="4"/>
    <s v="DOMINIO"/>
    <x v="1"/>
    <m/>
    <m/>
    <n v="350"/>
    <n v="350"/>
    <n v="393.75"/>
  </r>
  <r>
    <x v="3"/>
    <x v="2"/>
    <x v="7"/>
    <x v="147"/>
    <x v="8"/>
    <x v="0"/>
    <n v="12.5"/>
    <n v="0"/>
    <x v="4"/>
    <s v="DOMINIO"/>
    <x v="1"/>
    <m/>
    <m/>
    <n v="350"/>
    <n v="350"/>
    <n v="393.75"/>
  </r>
  <r>
    <x v="3"/>
    <x v="2"/>
    <x v="7"/>
    <x v="173"/>
    <x v="8"/>
    <x v="0"/>
    <n v="12.5"/>
    <n v="0"/>
    <x v="4"/>
    <s v="DOMINIO"/>
    <x v="1"/>
    <m/>
    <m/>
    <n v="300"/>
    <n v="300"/>
    <n v="337.5"/>
  </r>
  <r>
    <x v="3"/>
    <x v="2"/>
    <x v="7"/>
    <x v="174"/>
    <x v="8"/>
    <x v="0"/>
    <n v="12.5"/>
    <n v="0"/>
    <x v="4"/>
    <s v="DOMINIO"/>
    <x v="1"/>
    <m/>
    <m/>
    <n v="300"/>
    <n v="300"/>
    <n v="337.5"/>
  </r>
  <r>
    <x v="3"/>
    <x v="2"/>
    <x v="7"/>
    <x v="391"/>
    <x v="8"/>
    <x v="0"/>
    <n v="12.5"/>
    <n v="0"/>
    <x v="4"/>
    <s v="DOMINIO"/>
    <x v="1"/>
    <m/>
    <m/>
    <n v="300"/>
    <n v="300"/>
    <n v="337.5"/>
  </r>
  <r>
    <x v="3"/>
    <x v="2"/>
    <x v="7"/>
    <x v="175"/>
    <x v="8"/>
    <x v="0"/>
    <n v="12.5"/>
    <n v="0"/>
    <x v="4"/>
    <s v="DOMINIO"/>
    <x v="1"/>
    <m/>
    <m/>
    <n v="300"/>
    <n v="300"/>
    <n v="337.5"/>
  </r>
  <r>
    <x v="3"/>
    <x v="2"/>
    <x v="7"/>
    <x v="176"/>
    <x v="8"/>
    <x v="0"/>
    <n v="12.5"/>
    <n v="0"/>
    <x v="4"/>
    <s v="DOMINIO"/>
    <x v="1"/>
    <m/>
    <m/>
    <n v="300"/>
    <n v="300"/>
    <n v="337.5"/>
  </r>
  <r>
    <x v="3"/>
    <x v="2"/>
    <x v="7"/>
    <x v="150"/>
    <x v="8"/>
    <x v="0"/>
    <n v="12.5"/>
    <n v="0"/>
    <x v="4"/>
    <s v="DOMINIO"/>
    <x v="1"/>
    <m/>
    <m/>
    <n v="300"/>
    <n v="300"/>
    <n v="337.5"/>
  </r>
  <r>
    <x v="3"/>
    <x v="2"/>
    <x v="7"/>
    <x v="151"/>
    <x v="8"/>
    <x v="0"/>
    <n v="12.5"/>
    <n v="0"/>
    <x v="4"/>
    <s v="DOMINIO"/>
    <x v="1"/>
    <m/>
    <m/>
    <n v="300"/>
    <n v="300"/>
    <n v="337.5"/>
  </r>
  <r>
    <x v="3"/>
    <x v="2"/>
    <x v="7"/>
    <x v="177"/>
    <x v="8"/>
    <x v="0"/>
    <n v="12.5"/>
    <n v="0"/>
    <x v="4"/>
    <s v="DOMINIO"/>
    <x v="1"/>
    <m/>
    <m/>
    <n v="300"/>
    <n v="300"/>
    <n v="337.5"/>
  </r>
  <r>
    <x v="3"/>
    <x v="2"/>
    <x v="7"/>
    <x v="152"/>
    <x v="8"/>
    <x v="0"/>
    <n v="12.5"/>
    <n v="0"/>
    <x v="4"/>
    <s v="DOMINIO"/>
    <x v="1"/>
    <m/>
    <m/>
    <n v="300"/>
    <n v="300"/>
    <n v="337.5"/>
  </r>
  <r>
    <x v="3"/>
    <x v="2"/>
    <x v="7"/>
    <x v="178"/>
    <x v="8"/>
    <x v="0"/>
    <n v="12.5"/>
    <n v="0"/>
    <x v="4"/>
    <s v="DOMINIO"/>
    <x v="1"/>
    <m/>
    <m/>
    <n v="300"/>
    <n v="300"/>
    <n v="337.5"/>
  </r>
  <r>
    <x v="3"/>
    <x v="2"/>
    <x v="7"/>
    <x v="179"/>
    <x v="8"/>
    <x v="0"/>
    <n v="12.5"/>
    <n v="0"/>
    <x v="4"/>
    <s v="DOMINIO"/>
    <x v="1"/>
    <m/>
    <m/>
    <n v="300"/>
    <n v="300"/>
    <n v="337.5"/>
  </r>
  <r>
    <x v="3"/>
    <x v="2"/>
    <x v="7"/>
    <x v="153"/>
    <x v="8"/>
    <x v="0"/>
    <n v="12.5"/>
    <n v="0"/>
    <x v="4"/>
    <s v="DOMINIO"/>
    <x v="1"/>
    <m/>
    <m/>
    <n v="300"/>
    <n v="300"/>
    <n v="337.5"/>
  </r>
  <r>
    <x v="3"/>
    <x v="2"/>
    <x v="7"/>
    <x v="154"/>
    <x v="8"/>
    <x v="0"/>
    <n v="12.5"/>
    <n v="0"/>
    <x v="4"/>
    <s v="DOMINIO"/>
    <x v="1"/>
    <m/>
    <m/>
    <n v="300"/>
    <n v="300"/>
    <n v="337.5"/>
  </r>
  <r>
    <x v="4"/>
    <x v="0"/>
    <x v="0"/>
    <x v="199"/>
    <x v="8"/>
    <x v="0"/>
    <n v="31.07"/>
    <n v="2.86"/>
    <x v="9"/>
    <s v="DOMINIO"/>
    <x v="1"/>
    <m/>
    <m/>
    <n v="2311"/>
    <n v="2010.57"/>
    <n v="2261.8912499999997"/>
  </r>
  <r>
    <x v="4"/>
    <x v="0"/>
    <x v="0"/>
    <x v="399"/>
    <x v="1"/>
    <x v="2"/>
    <n v="31.07"/>
    <n v="2.86"/>
    <x v="9"/>
    <s v="DOMINIO"/>
    <x v="1"/>
    <m/>
    <m/>
    <n v="2370"/>
    <n v="2061.9"/>
    <n v="2319.6374999999998"/>
  </r>
  <r>
    <x v="4"/>
    <x v="0"/>
    <x v="0"/>
    <x v="296"/>
    <x v="3"/>
    <x v="0"/>
    <n v="31.07"/>
    <n v="2.86"/>
    <x v="9"/>
    <s v="DOMINIO"/>
    <x v="0"/>
    <m/>
    <m/>
    <n v="2382"/>
    <n v="2072.34"/>
    <n v="2331.3825000000002"/>
  </r>
  <r>
    <x v="4"/>
    <x v="0"/>
    <x v="0"/>
    <x v="20"/>
    <x v="10"/>
    <x v="0"/>
    <n v="31.07"/>
    <n v="2.86"/>
    <x v="9"/>
    <s v="DOMINIO"/>
    <x v="0"/>
    <m/>
    <m/>
    <n v="2429"/>
    <n v="2113.23"/>
    <n v="2377.38375"/>
  </r>
  <r>
    <x v="4"/>
    <x v="0"/>
    <x v="0"/>
    <x v="350"/>
    <x v="12"/>
    <x v="0"/>
    <n v="31.07"/>
    <n v="2.86"/>
    <x v="9"/>
    <s v="DOMINIO"/>
    <x v="1"/>
    <m/>
    <m/>
    <n v="2470"/>
    <n v="2148.9"/>
    <n v="2417.5124999999998"/>
  </r>
  <r>
    <x v="4"/>
    <x v="0"/>
    <x v="3"/>
    <x v="205"/>
    <x v="8"/>
    <x v="0"/>
    <n v="36.9"/>
    <n v="2.2400000000000002"/>
    <x v="7"/>
    <s v="DOMINIO"/>
    <x v="1"/>
    <m/>
    <m/>
    <n v="2390"/>
    <n v="2079.3000000000002"/>
    <n v="2339.2125000000001"/>
  </r>
  <r>
    <x v="4"/>
    <x v="0"/>
    <x v="3"/>
    <x v="205"/>
    <x v="8"/>
    <x v="2"/>
    <n v="36.9"/>
    <n v="2.2400000000000002"/>
    <x v="6"/>
    <s v="DOMINIO"/>
    <x v="0"/>
    <m/>
    <m/>
    <n v="2472"/>
    <n v="2150.64"/>
    <n v="2419.4699999999998"/>
  </r>
  <r>
    <x v="4"/>
    <x v="0"/>
    <x v="3"/>
    <x v="208"/>
    <x v="8"/>
    <x v="0"/>
    <n v="37.29"/>
    <n v="2.2400000000000002"/>
    <x v="7"/>
    <s v="DOMINIO"/>
    <x v="1"/>
    <m/>
    <m/>
    <n v="2390"/>
    <n v="2079.3000000000002"/>
    <n v="2339.2125000000001"/>
  </r>
  <r>
    <x v="4"/>
    <x v="0"/>
    <x v="3"/>
    <x v="292"/>
    <x v="1"/>
    <x v="2"/>
    <n v="36.9"/>
    <n v="2.2400000000000002"/>
    <x v="6"/>
    <s v="DOMINIO"/>
    <x v="1"/>
    <m/>
    <m/>
    <n v="2531"/>
    <n v="2201.9699999999998"/>
    <n v="2477.2162499999995"/>
  </r>
  <r>
    <x v="4"/>
    <x v="0"/>
    <x v="3"/>
    <x v="359"/>
    <x v="1"/>
    <x v="0"/>
    <n v="37.29"/>
    <n v="2.2400000000000002"/>
    <x v="7"/>
    <s v="DOMINIO"/>
    <x v="2"/>
    <m/>
    <s v="Assetplan - Asociado Est 252"/>
    <n v="2449"/>
    <n v="2130.63"/>
    <n v="2396.9587499999998"/>
  </r>
  <r>
    <x v="4"/>
    <x v="0"/>
    <x v="3"/>
    <x v="295"/>
    <x v="3"/>
    <x v="2"/>
    <n v="46.18"/>
    <n v="2.2400000000000002"/>
    <x v="5"/>
    <s v="DOMINIO"/>
    <x v="2"/>
    <m/>
    <s v="Assetplan"/>
    <n v="2496"/>
    <n v="2171.52"/>
    <n v="2442.9599999999996"/>
  </r>
  <r>
    <x v="4"/>
    <x v="0"/>
    <x v="3"/>
    <x v="299"/>
    <x v="3"/>
    <x v="2"/>
    <n v="36.9"/>
    <n v="2.2400000000000002"/>
    <x v="6"/>
    <s v="DOMINIO"/>
    <x v="2"/>
    <m/>
    <s v="Assetplan"/>
    <n v="2543"/>
    <n v="2212.41"/>
    <n v="2488.9612499999998"/>
  </r>
  <r>
    <x v="4"/>
    <x v="0"/>
    <x v="3"/>
    <x v="363"/>
    <x v="3"/>
    <x v="0"/>
    <n v="37.29"/>
    <n v="2.2400000000000002"/>
    <x v="6"/>
    <s v="DOMINIO"/>
    <x v="2"/>
    <m/>
    <s v="Assetplan - Asociado Est 101"/>
    <n v="2543"/>
    <n v="2212.41"/>
    <n v="2488.9612499999998"/>
  </r>
  <r>
    <x v="4"/>
    <x v="0"/>
    <x v="3"/>
    <x v="311"/>
    <x v="9"/>
    <x v="2"/>
    <n v="37"/>
    <n v="2.2400000000000002"/>
    <x v="7"/>
    <s v="DOMINIO"/>
    <x v="0"/>
    <m/>
    <m/>
    <n v="2484"/>
    <n v="2161.08"/>
    <n v="2431.2149999999997"/>
  </r>
  <r>
    <x v="4"/>
    <x v="0"/>
    <x v="3"/>
    <x v="315"/>
    <x v="9"/>
    <x v="2"/>
    <n v="36.9"/>
    <n v="2.2400000000000002"/>
    <x v="6"/>
    <s v="DOMINIO"/>
    <x v="0"/>
    <m/>
    <m/>
    <n v="2566"/>
    <n v="2232.42"/>
    <n v="2511.4724999999999"/>
  </r>
  <r>
    <x v="4"/>
    <x v="0"/>
    <x v="3"/>
    <x v="326"/>
    <x v="10"/>
    <x v="2"/>
    <n v="37"/>
    <n v="2.2400000000000002"/>
    <x v="7"/>
    <s v="DOMINIO"/>
    <x v="0"/>
    <m/>
    <m/>
    <n v="2508"/>
    <n v="2181.96"/>
    <n v="2454.7049999999999"/>
  </r>
  <r>
    <x v="4"/>
    <x v="0"/>
    <x v="3"/>
    <x v="241"/>
    <x v="10"/>
    <x v="0"/>
    <n v="36.9"/>
    <n v="2.2400000000000002"/>
    <x v="7"/>
    <s v="DOMINIO"/>
    <x v="2"/>
    <m/>
    <s v="Assetplan - Asociado Est 354"/>
    <n v="2508"/>
    <n v="2181.96"/>
    <n v="2454.7049999999999"/>
  </r>
  <r>
    <x v="4"/>
    <x v="0"/>
    <x v="3"/>
    <x v="329"/>
    <x v="10"/>
    <x v="2"/>
    <n v="36.9"/>
    <n v="2.2400000000000002"/>
    <x v="6"/>
    <s v="DOMINIO"/>
    <x v="1"/>
    <m/>
    <m/>
    <n v="2590"/>
    <n v="2253.3000000000002"/>
    <n v="2534.9625000000001"/>
  </r>
  <r>
    <x v="4"/>
    <x v="0"/>
    <x v="3"/>
    <x v="263"/>
    <x v="10"/>
    <x v="0"/>
    <n v="36.9"/>
    <n v="2.2400000000000002"/>
    <x v="6"/>
    <s v="DOMINIO"/>
    <x v="0"/>
    <m/>
    <m/>
    <n v="2590"/>
    <n v="2253.3000000000002"/>
    <n v="2534.9625000000001"/>
  </r>
  <r>
    <x v="4"/>
    <x v="0"/>
    <x v="3"/>
    <x v="331"/>
    <x v="6"/>
    <x v="2"/>
    <n v="37"/>
    <n v="2.2400000000000002"/>
    <x v="7"/>
    <s v="DOMINIO"/>
    <x v="2"/>
    <m/>
    <s v="Assetplan"/>
    <n v="2519"/>
    <n v="2191.5300000000002"/>
    <n v="2465.4712500000001"/>
  </r>
  <r>
    <x v="4"/>
    <x v="0"/>
    <x v="3"/>
    <x v="334"/>
    <x v="6"/>
    <x v="2"/>
    <n v="36.9"/>
    <n v="2.2400000000000002"/>
    <x v="6"/>
    <s v="DOMINIO"/>
    <x v="0"/>
    <m/>
    <m/>
    <n v="2602"/>
    <n v="2263.7399999999998"/>
    <n v="2546.7074999999995"/>
  </r>
  <r>
    <x v="4"/>
    <x v="0"/>
    <x v="3"/>
    <x v="335"/>
    <x v="6"/>
    <x v="0"/>
    <n v="36.9"/>
    <n v="2.2400000000000002"/>
    <x v="7"/>
    <s v="DOMINIO"/>
    <x v="1"/>
    <m/>
    <m/>
    <n v="2519"/>
    <n v="2191.5300000000002"/>
    <n v="2465.4712500000001"/>
  </r>
  <r>
    <x v="4"/>
    <x v="0"/>
    <x v="3"/>
    <x v="335"/>
    <x v="6"/>
    <x v="2"/>
    <n v="36.9"/>
    <n v="2.2400000000000002"/>
    <x v="6"/>
    <s v="DOMINIO"/>
    <x v="0"/>
    <m/>
    <m/>
    <n v="2602"/>
    <n v="2263.7399999999998"/>
    <n v="2546.7074999999995"/>
  </r>
  <r>
    <x v="4"/>
    <x v="0"/>
    <x v="3"/>
    <x v="268"/>
    <x v="6"/>
    <x v="0"/>
    <n v="36.9"/>
    <n v="2.2400000000000002"/>
    <x v="6"/>
    <s v="DOMINIO"/>
    <x v="0"/>
    <m/>
    <m/>
    <n v="2602"/>
    <n v="2263.7399999999998"/>
    <n v="2546.7074999999995"/>
  </r>
  <r>
    <x v="4"/>
    <x v="0"/>
    <x v="3"/>
    <x v="381"/>
    <x v="7"/>
    <x v="0"/>
    <n v="37.29"/>
    <n v="2.2400000000000002"/>
    <x v="7"/>
    <s v="DOMINIO"/>
    <x v="0"/>
    <m/>
    <m/>
    <n v="2531"/>
    <n v="2201.9699999999998"/>
    <n v="2477.2162499999995"/>
  </r>
  <r>
    <x v="4"/>
    <x v="0"/>
    <x v="3"/>
    <x v="340"/>
    <x v="7"/>
    <x v="0"/>
    <n v="36.9"/>
    <n v="2.2400000000000002"/>
    <x v="6"/>
    <s v="DOMINIO"/>
    <x v="2"/>
    <m/>
    <s v="Assetplan - Asociado Est 56"/>
    <n v="2614"/>
    <n v="2274.1799999999998"/>
    <n v="2558.4524999999994"/>
  </r>
  <r>
    <x v="4"/>
    <x v="0"/>
    <x v="3"/>
    <x v="342"/>
    <x v="11"/>
    <x v="2"/>
    <n v="37"/>
    <n v="2.2400000000000002"/>
    <x v="7"/>
    <s v="DOMINIO"/>
    <x v="0"/>
    <m/>
    <m/>
    <n v="2543"/>
    <n v="2212.41"/>
    <n v="2488.9612499999998"/>
  </r>
  <r>
    <x v="4"/>
    <x v="0"/>
    <x v="3"/>
    <x v="346"/>
    <x v="11"/>
    <x v="2"/>
    <n v="36.9"/>
    <n v="2.2400000000000002"/>
    <x v="6"/>
    <s v="DOMINIO"/>
    <x v="1"/>
    <m/>
    <m/>
    <n v="2625"/>
    <n v="2283.75"/>
    <n v="2569.21875"/>
  </r>
  <r>
    <x v="4"/>
    <x v="0"/>
    <x v="3"/>
    <x v="346"/>
    <x v="11"/>
    <x v="0"/>
    <n v="36.9"/>
    <n v="2.2400000000000002"/>
    <x v="7"/>
    <s v="DOMINIO"/>
    <x v="0"/>
    <m/>
    <m/>
    <n v="2543"/>
    <n v="2212.41"/>
    <n v="2488.9612499999998"/>
  </r>
  <r>
    <x v="4"/>
    <x v="0"/>
    <x v="3"/>
    <x v="384"/>
    <x v="11"/>
    <x v="0"/>
    <n v="37.29"/>
    <n v="2.2400000000000002"/>
    <x v="6"/>
    <s v="DOMINIO"/>
    <x v="0"/>
    <m/>
    <m/>
    <n v="2625"/>
    <n v="2283.75"/>
    <n v="2569.21875"/>
  </r>
  <r>
    <x v="4"/>
    <x v="0"/>
    <x v="3"/>
    <x v="349"/>
    <x v="12"/>
    <x v="2"/>
    <n v="37"/>
    <n v="2.2400000000000002"/>
    <x v="7"/>
    <s v="DOMINIO"/>
    <x v="1"/>
    <m/>
    <m/>
    <n v="2549"/>
    <n v="2217.63"/>
    <n v="2494.8337500000002"/>
  </r>
  <r>
    <x v="4"/>
    <x v="0"/>
    <x v="3"/>
    <x v="354"/>
    <x v="12"/>
    <x v="0"/>
    <n v="36.9"/>
    <n v="2.2400000000000002"/>
    <x v="7"/>
    <s v="DOMINIO"/>
    <x v="1"/>
    <m/>
    <m/>
    <n v="2549"/>
    <n v="2217.63"/>
    <n v="2494.8337500000002"/>
  </r>
  <r>
    <x v="4"/>
    <x v="0"/>
    <x v="3"/>
    <x v="385"/>
    <x v="12"/>
    <x v="0"/>
    <n v="37.29"/>
    <n v="2.2400000000000002"/>
    <x v="7"/>
    <s v="DOMINIO"/>
    <x v="0"/>
    <m/>
    <m/>
    <n v="2549"/>
    <n v="2217.63"/>
    <n v="2494.8337500000002"/>
  </r>
  <r>
    <x v="4"/>
    <x v="0"/>
    <x v="4"/>
    <x v="211"/>
    <x v="8"/>
    <x v="0"/>
    <n v="42.83"/>
    <n v="2.2400000000000002"/>
    <x v="6"/>
    <s v="DOMINIO"/>
    <x v="2"/>
    <m/>
    <s v="Assetplan con Est. 367"/>
    <n v="2642"/>
    <n v="2298.54"/>
    <n v="2585.8575000000001"/>
  </r>
  <r>
    <x v="4"/>
    <x v="0"/>
    <x v="4"/>
    <x v="356"/>
    <x v="1"/>
    <x v="2"/>
    <n v="42.83"/>
    <n v="2.2400000000000002"/>
    <x v="5"/>
    <s v="DOMINIO"/>
    <x v="2"/>
    <m/>
    <s v="Assetplan"/>
    <n v="2654"/>
    <n v="2308.98"/>
    <n v="2597.6024999999995"/>
  </r>
  <r>
    <x v="4"/>
    <x v="0"/>
    <x v="4"/>
    <x v="412"/>
    <x v="1"/>
    <x v="0"/>
    <n v="42.83"/>
    <n v="2.2400000000000002"/>
    <x v="5"/>
    <s v="DOMINIO"/>
    <x v="1"/>
    <m/>
    <m/>
    <n v="2654"/>
    <n v="2308.98"/>
    <n v="2597.6024999999995"/>
  </r>
  <r>
    <x v="4"/>
    <x v="0"/>
    <x v="4"/>
    <x v="255"/>
    <x v="9"/>
    <x v="0"/>
    <n v="42.83"/>
    <n v="2.2400000000000002"/>
    <x v="5"/>
    <s v="DOMINIO"/>
    <x v="2"/>
    <m/>
    <s v="Assetplan - Asociado Est 107"/>
    <n v="2689"/>
    <n v="2339.4299999999998"/>
    <n v="2631.8587499999999"/>
  </r>
  <r>
    <x v="4"/>
    <x v="0"/>
    <x v="4"/>
    <x v="404"/>
    <x v="9"/>
    <x v="0"/>
    <n v="42.83"/>
    <n v="2.2400000000000002"/>
    <x v="5"/>
    <s v="DOMINIO"/>
    <x v="2"/>
    <m/>
    <s v="Assetplan - Asociado Est 109"/>
    <n v="2689"/>
    <n v="2339.4299999999998"/>
    <n v="2631.8587499999999"/>
  </r>
  <r>
    <x v="4"/>
    <x v="0"/>
    <x v="4"/>
    <x v="324"/>
    <x v="5"/>
    <x v="2"/>
    <n v="42.83"/>
    <n v="2.2400000000000002"/>
    <x v="9"/>
    <s v="DOMINIO"/>
    <x v="2"/>
    <m/>
    <s v="Assetplan con Est. 350"/>
    <n v="2724"/>
    <n v="2369.88"/>
    <n v="2666.1150000000002"/>
  </r>
  <r>
    <x v="4"/>
    <x v="0"/>
    <x v="4"/>
    <x v="421"/>
    <x v="5"/>
    <x v="0"/>
    <n v="42.92"/>
    <n v="2.2400000000000002"/>
    <x v="6"/>
    <s v="DOMINIO"/>
    <x v="2"/>
    <m/>
    <s v="Assetplan con Est. 363"/>
    <n v="2748"/>
    <n v="2390.7599999999998"/>
    <n v="2689.6049999999996"/>
  </r>
  <r>
    <x v="4"/>
    <x v="0"/>
    <x v="4"/>
    <x v="80"/>
    <x v="10"/>
    <x v="2"/>
    <n v="42.83"/>
    <n v="2.2400000000000002"/>
    <x v="5"/>
    <s v="DOMINIO"/>
    <x v="2"/>
    <m/>
    <s v="Assetplan"/>
    <n v="2712"/>
    <n v="2359.44"/>
    <n v="2654.37"/>
  </r>
  <r>
    <x v="4"/>
    <x v="0"/>
    <x v="4"/>
    <x v="26"/>
    <x v="6"/>
    <x v="2"/>
    <n v="43.07"/>
    <n v="2.2400000000000002"/>
    <x v="6"/>
    <s v="DOMINIO"/>
    <x v="2"/>
    <m/>
    <s v="Assetplan con Est. 360"/>
    <n v="2771"/>
    <n v="2410.77"/>
    <n v="2712.11625"/>
  </r>
  <r>
    <x v="4"/>
    <x v="0"/>
    <x v="4"/>
    <x v="30"/>
    <x v="7"/>
    <x v="2"/>
    <n v="43.07"/>
    <n v="2.2400000000000002"/>
    <x v="6"/>
    <s v="DOMINIO"/>
    <x v="2"/>
    <m/>
    <s v="Assetplan con Est. 374"/>
    <n v="2783"/>
    <n v="2421.21"/>
    <n v="2723.8612499999999"/>
  </r>
  <r>
    <x v="4"/>
    <x v="0"/>
    <x v="5"/>
    <x v="198"/>
    <x v="8"/>
    <x v="0"/>
    <n v="46.18"/>
    <n v="2.2400000000000002"/>
    <x v="9"/>
    <s v="DOMINIO"/>
    <x v="1"/>
    <m/>
    <m/>
    <n v="2670"/>
    <n v="2322.9"/>
    <n v="2613.2624999999998"/>
  </r>
  <r>
    <x v="4"/>
    <x v="0"/>
    <x v="5"/>
    <x v="356"/>
    <x v="1"/>
    <x v="0"/>
    <n v="46.18"/>
    <n v="2.2400000000000002"/>
    <x v="5"/>
    <s v="DOMINIO"/>
    <x v="2"/>
    <m/>
    <s v="Assetplan"/>
    <n v="2705"/>
    <n v="2353.35"/>
    <n v="2647.5187499999997"/>
  </r>
  <r>
    <x v="4"/>
    <x v="0"/>
    <x v="5"/>
    <x v="357"/>
    <x v="1"/>
    <x v="0"/>
    <n v="46.56"/>
    <n v="2.2400000000000002"/>
    <x v="5"/>
    <s v="DOMINIO"/>
    <x v="2"/>
    <m/>
    <s v="Assetplan"/>
    <n v="2705"/>
    <n v="2353.35"/>
    <n v="2647.5187499999997"/>
  </r>
  <r>
    <x v="4"/>
    <x v="0"/>
    <x v="5"/>
    <x v="287"/>
    <x v="1"/>
    <x v="0"/>
    <n v="46.56"/>
    <n v="2.2400000000000002"/>
    <x v="9"/>
    <s v="DOMINIO"/>
    <x v="2"/>
    <m/>
    <s v="Assetplan con Est. 395"/>
    <n v="2729"/>
    <n v="2374.23"/>
    <n v="2671.0087499999995"/>
  </r>
  <r>
    <x v="4"/>
    <x v="0"/>
    <x v="5"/>
    <x v="288"/>
    <x v="1"/>
    <x v="0"/>
    <n v="46.18"/>
    <n v="2.2400000000000002"/>
    <x v="9"/>
    <s v="DOMINIO"/>
    <x v="2"/>
    <m/>
    <s v="Assetplan con Est. 396"/>
    <n v="2729"/>
    <n v="2374.23"/>
    <n v="2671.0087499999995"/>
  </r>
  <r>
    <x v="4"/>
    <x v="0"/>
    <x v="5"/>
    <x v="277"/>
    <x v="1"/>
    <x v="0"/>
    <n v="46.18"/>
    <n v="2.2400000000000002"/>
    <x v="9"/>
    <s v="DOMINIO"/>
    <x v="2"/>
    <m/>
    <s v="Assetplan con Est. 397"/>
    <n v="2729"/>
    <n v="2374.23"/>
    <n v="2671.0087499999995"/>
  </r>
  <r>
    <x v="4"/>
    <x v="0"/>
    <x v="5"/>
    <x v="359"/>
    <x v="1"/>
    <x v="2"/>
    <n v="46.7"/>
    <n v="2.2400000000000002"/>
    <x v="9"/>
    <s v="DOMINIO"/>
    <x v="2"/>
    <m/>
    <s v="Assetplan con Est. 423"/>
    <n v="2729"/>
    <n v="2374.23"/>
    <n v="2671.0087499999995"/>
  </r>
  <r>
    <x v="4"/>
    <x v="0"/>
    <x v="5"/>
    <x v="412"/>
    <x v="1"/>
    <x v="2"/>
    <n v="46.18"/>
    <n v="2.2400000000000002"/>
    <x v="9"/>
    <s v="DOMINIO"/>
    <x v="2"/>
    <m/>
    <s v="Assetplan con Est. 424"/>
    <n v="2729"/>
    <n v="2374.23"/>
    <n v="2671.0087499999995"/>
  </r>
  <r>
    <x v="4"/>
    <x v="0"/>
    <x v="5"/>
    <x v="400"/>
    <x v="1"/>
    <x v="2"/>
    <n v="46.56"/>
    <n v="2.2400000000000002"/>
    <x v="9"/>
    <s v="DOMINIO"/>
    <x v="2"/>
    <m/>
    <s v="Assetplan"/>
    <n v="2729"/>
    <n v="2374.23"/>
    <n v="2671.0087499999995"/>
  </r>
  <r>
    <x v="4"/>
    <x v="0"/>
    <x v="5"/>
    <x v="361"/>
    <x v="3"/>
    <x v="0"/>
    <n v="46.56"/>
    <n v="2.2400000000000002"/>
    <x v="5"/>
    <s v="DOMINIO"/>
    <x v="2"/>
    <m/>
    <s v="Assetplan con Est. 389"/>
    <n v="2717"/>
    <n v="2363.79"/>
    <n v="2659.2637500000001"/>
  </r>
  <r>
    <x v="4"/>
    <x v="0"/>
    <x v="5"/>
    <x v="295"/>
    <x v="3"/>
    <x v="0"/>
    <n v="46.56"/>
    <n v="2.2400000000000002"/>
    <x v="9"/>
    <s v="DOMINIO"/>
    <x v="2"/>
    <m/>
    <s v="Assetplan con Est. 398"/>
    <n v="2741"/>
    <n v="2384.67"/>
    <n v="2682.7537499999999"/>
  </r>
  <r>
    <x v="4"/>
    <x v="0"/>
    <x v="5"/>
    <x v="10"/>
    <x v="3"/>
    <x v="0"/>
    <n v="46.18"/>
    <n v="2.2400000000000002"/>
    <x v="9"/>
    <s v="DOMINIO"/>
    <x v="2"/>
    <m/>
    <s v="Assetplan con Est. 378"/>
    <n v="2741"/>
    <n v="2384.67"/>
    <n v="2682.7537499999999"/>
  </r>
  <r>
    <x v="4"/>
    <x v="0"/>
    <x v="5"/>
    <x v="11"/>
    <x v="3"/>
    <x v="0"/>
    <n v="46.7"/>
    <n v="2.2400000000000002"/>
    <x v="9"/>
    <s v="DOMINIO"/>
    <x v="2"/>
    <m/>
    <s v="Assetplan con Est. 399"/>
    <n v="2741"/>
    <n v="2384.67"/>
    <n v="2682.7537499999999"/>
  </r>
  <r>
    <x v="4"/>
    <x v="0"/>
    <x v="5"/>
    <x v="363"/>
    <x v="3"/>
    <x v="2"/>
    <n v="46.18"/>
    <n v="2.2400000000000002"/>
    <x v="9"/>
    <s v="DOMINIO"/>
    <x v="2"/>
    <m/>
    <s v="Assetplan - Asociado Est 387"/>
    <n v="2741"/>
    <n v="2384.67"/>
    <n v="2682.7537499999999"/>
  </r>
  <r>
    <x v="4"/>
    <x v="0"/>
    <x v="5"/>
    <x v="413"/>
    <x v="3"/>
    <x v="2"/>
    <n v="46.18"/>
    <n v="2.2400000000000002"/>
    <x v="9"/>
    <s v="DOMINIO"/>
    <x v="2"/>
    <m/>
    <s v="Assetplan con Est. 284"/>
    <n v="2741"/>
    <n v="2384.67"/>
    <n v="2682.7537499999999"/>
  </r>
  <r>
    <x v="4"/>
    <x v="0"/>
    <x v="5"/>
    <x v="250"/>
    <x v="3"/>
    <x v="2"/>
    <n v="46.56"/>
    <n v="2.2400000000000002"/>
    <x v="9"/>
    <s v="DOMINIO"/>
    <x v="2"/>
    <m/>
    <s v="Assetplan"/>
    <n v="2741"/>
    <n v="2384.67"/>
    <n v="2682.7537499999999"/>
  </r>
  <r>
    <x v="4"/>
    <x v="0"/>
    <x v="5"/>
    <x v="364"/>
    <x v="4"/>
    <x v="0"/>
    <n v="46.18"/>
    <n v="2.2400000000000002"/>
    <x v="5"/>
    <s v="DOMINIO"/>
    <x v="2"/>
    <m/>
    <s v="Assetplan - Asociado Est 58"/>
    <n v="2729"/>
    <n v="2374.23"/>
    <n v="2671.0087499999995"/>
  </r>
  <r>
    <x v="4"/>
    <x v="0"/>
    <x v="5"/>
    <x v="366"/>
    <x v="4"/>
    <x v="0"/>
    <n v="46.7"/>
    <n v="2.2400000000000002"/>
    <x v="9"/>
    <s v="DOMINIO"/>
    <x v="2"/>
    <m/>
    <s v="Assetplan con Est. 402"/>
    <n v="2752"/>
    <n v="2394.2399999999998"/>
    <n v="2693.5199999999995"/>
  </r>
  <r>
    <x v="4"/>
    <x v="0"/>
    <x v="5"/>
    <x v="13"/>
    <x v="4"/>
    <x v="2"/>
    <n v="46.18"/>
    <n v="2.2400000000000002"/>
    <x v="9"/>
    <s v="DOMINIO"/>
    <x v="2"/>
    <m/>
    <s v="Assetplan con Est. 377"/>
    <n v="2752"/>
    <n v="2394.2399999999998"/>
    <n v="2693.5199999999995"/>
  </r>
  <r>
    <x v="4"/>
    <x v="0"/>
    <x v="5"/>
    <x v="414"/>
    <x v="4"/>
    <x v="2"/>
    <n v="46.18"/>
    <n v="2.2400000000000002"/>
    <x v="9"/>
    <s v="DOMINIO"/>
    <x v="2"/>
    <m/>
    <s v="Assetplan con Est. 425"/>
    <n v="2752"/>
    <n v="2394.2399999999998"/>
    <n v="2693.5199999999995"/>
  </r>
  <r>
    <x v="4"/>
    <x v="0"/>
    <x v="5"/>
    <x v="254"/>
    <x v="4"/>
    <x v="2"/>
    <n v="46.56"/>
    <n v="2.2400000000000002"/>
    <x v="9"/>
    <s v="DOMINIO"/>
    <x v="2"/>
    <m/>
    <s v="Assetplan con Est. 431"/>
    <n v="2752"/>
    <n v="2394.2399999999998"/>
    <n v="2693.5199999999995"/>
  </r>
  <r>
    <x v="4"/>
    <x v="0"/>
    <x v="5"/>
    <x v="311"/>
    <x v="9"/>
    <x v="0"/>
    <n v="46.18"/>
    <n v="2.2400000000000002"/>
    <x v="9"/>
    <s v="DOMINIO"/>
    <x v="2"/>
    <m/>
    <s v="Assetplan con Est. 388"/>
    <n v="2764"/>
    <n v="2404.6799999999998"/>
    <n v="2705.2649999999999"/>
  </r>
  <r>
    <x v="4"/>
    <x v="0"/>
    <x v="5"/>
    <x v="370"/>
    <x v="9"/>
    <x v="2"/>
    <n v="46.7"/>
    <n v="2.2400000000000002"/>
    <x v="9"/>
    <s v="DOMINIO"/>
    <x v="2"/>
    <m/>
    <s v="Assetplan con Est. 432"/>
    <n v="2764"/>
    <n v="2404.6799999999998"/>
    <n v="2705.2649999999999"/>
  </r>
  <r>
    <x v="4"/>
    <x v="0"/>
    <x v="5"/>
    <x v="371"/>
    <x v="9"/>
    <x v="2"/>
    <n v="46.18"/>
    <n v="2.2400000000000002"/>
    <x v="9"/>
    <s v="DOMINIO"/>
    <x v="2"/>
    <m/>
    <s v="Assetplan con Est. 433"/>
    <n v="2764"/>
    <n v="2404.6799999999998"/>
    <n v="2705.2649999999999"/>
  </r>
  <r>
    <x v="4"/>
    <x v="0"/>
    <x v="5"/>
    <x v="255"/>
    <x v="9"/>
    <x v="2"/>
    <n v="46.18"/>
    <n v="2.2400000000000002"/>
    <x v="9"/>
    <s v="DOMINIO"/>
    <x v="2"/>
    <m/>
    <s v="Assetplan con Est. 434"/>
    <n v="2764"/>
    <n v="2404.6799999999998"/>
    <n v="2705.2649999999999"/>
  </r>
  <r>
    <x v="4"/>
    <x v="0"/>
    <x v="5"/>
    <x v="425"/>
    <x v="9"/>
    <x v="2"/>
    <n v="46.18"/>
    <n v="2.2400000000000002"/>
    <x v="5"/>
    <s v="DOMINIO"/>
    <x v="2"/>
    <m/>
    <s v="Assetplan con Est. 300"/>
    <n v="2741"/>
    <n v="2384.67"/>
    <n v="2682.7537499999999"/>
  </r>
  <r>
    <x v="4"/>
    <x v="0"/>
    <x v="5"/>
    <x v="373"/>
    <x v="5"/>
    <x v="0"/>
    <n v="46.56"/>
    <n v="2.2400000000000002"/>
    <x v="5"/>
    <s v="DOMINIO"/>
    <x v="2"/>
    <m/>
    <s v="Assetplan con Est. 404"/>
    <n v="2752"/>
    <n v="2394.2399999999998"/>
    <n v="2693.5199999999995"/>
  </r>
  <r>
    <x v="4"/>
    <x v="0"/>
    <x v="5"/>
    <x v="374"/>
    <x v="5"/>
    <x v="2"/>
    <n v="46.7"/>
    <n v="2.2400000000000002"/>
    <x v="9"/>
    <s v="DOMINIO"/>
    <x v="2"/>
    <m/>
    <s v="Assetplan con Est. 302"/>
    <n v="2776"/>
    <n v="2415.12"/>
    <n v="2717.0099999999993"/>
  </r>
  <r>
    <x v="4"/>
    <x v="0"/>
    <x v="5"/>
    <x v="375"/>
    <x v="5"/>
    <x v="2"/>
    <n v="46.18"/>
    <n v="2.2400000000000002"/>
    <x v="9"/>
    <s v="DOMINIO"/>
    <x v="2"/>
    <m/>
    <s v="Assetplan con Est. 304"/>
    <n v="2776"/>
    <n v="2415.12"/>
    <n v="2717.0099999999993"/>
  </r>
  <r>
    <x v="4"/>
    <x v="0"/>
    <x v="5"/>
    <x v="6"/>
    <x v="5"/>
    <x v="2"/>
    <n v="46.18"/>
    <n v="2.2400000000000002"/>
    <x v="9"/>
    <s v="DOMINIO"/>
    <x v="2"/>
    <m/>
    <s v="Assetplan con Est. 305"/>
    <n v="2776"/>
    <n v="2415.12"/>
    <n v="2717.0099999999993"/>
  </r>
  <r>
    <x v="4"/>
    <x v="0"/>
    <x v="5"/>
    <x v="406"/>
    <x v="5"/>
    <x v="2"/>
    <n v="46.56"/>
    <n v="2.2400000000000002"/>
    <x v="9"/>
    <s v="DOMINIO"/>
    <x v="2"/>
    <m/>
    <s v="Assetplan con Est. 308"/>
    <n v="2776"/>
    <n v="2415.12"/>
    <n v="2717.0099999999993"/>
  </r>
  <r>
    <x v="4"/>
    <x v="0"/>
    <x v="5"/>
    <x v="325"/>
    <x v="10"/>
    <x v="0"/>
    <n v="46.56"/>
    <n v="2.2400000000000002"/>
    <x v="9"/>
    <s v="DOMINIO"/>
    <x v="2"/>
    <m/>
    <s v="Assetplan con Est. 412"/>
    <n v="2788"/>
    <n v="2425.56"/>
    <n v="2728.7549999999997"/>
  </r>
  <r>
    <x v="4"/>
    <x v="0"/>
    <x v="5"/>
    <x v="284"/>
    <x v="10"/>
    <x v="0"/>
    <n v="46.18"/>
    <n v="2.2400000000000002"/>
    <x v="9"/>
    <s v="DOMINIO"/>
    <x v="2"/>
    <m/>
    <s v="Assetplan con Est. 413"/>
    <n v="2788"/>
    <n v="2425.56"/>
    <n v="2728.7549999999997"/>
  </r>
  <r>
    <x v="4"/>
    <x v="0"/>
    <x v="5"/>
    <x v="21"/>
    <x v="10"/>
    <x v="0"/>
    <n v="46.7"/>
    <n v="2.2400000000000002"/>
    <x v="9"/>
    <s v="DOMINIO"/>
    <x v="2"/>
    <m/>
    <s v="Assetplan con Est. 384"/>
    <n v="2788"/>
    <n v="2425.56"/>
    <n v="2728.7549999999997"/>
  </r>
  <r>
    <x v="4"/>
    <x v="0"/>
    <x v="5"/>
    <x v="377"/>
    <x v="10"/>
    <x v="2"/>
    <n v="46.7"/>
    <n v="2.2400000000000002"/>
    <x v="9"/>
    <s v="DOMINIO"/>
    <x v="2"/>
    <m/>
    <s v="Assetplan con Est. 317"/>
    <n v="2788"/>
    <n v="2425.56"/>
    <n v="2728.7549999999997"/>
  </r>
  <r>
    <x v="4"/>
    <x v="0"/>
    <x v="5"/>
    <x v="415"/>
    <x v="10"/>
    <x v="2"/>
    <n v="46.18"/>
    <n v="2.2400000000000002"/>
    <x v="9"/>
    <s v="DOMINIO"/>
    <x v="2"/>
    <m/>
    <s v="Assetplan con Est. 318"/>
    <n v="2788"/>
    <n v="2425.56"/>
    <n v="2728.7549999999997"/>
  </r>
  <r>
    <x v="4"/>
    <x v="0"/>
    <x v="5"/>
    <x v="426"/>
    <x v="10"/>
    <x v="2"/>
    <n v="46.56"/>
    <n v="2.2400000000000002"/>
    <x v="5"/>
    <s v="DOMINIO"/>
    <x v="2"/>
    <m/>
    <s v="Assetplan con Est. 319"/>
    <n v="2764"/>
    <n v="2404.6799999999998"/>
    <n v="2705.2649999999999"/>
  </r>
  <r>
    <x v="4"/>
    <x v="0"/>
    <x v="5"/>
    <x v="427"/>
    <x v="10"/>
    <x v="2"/>
    <n v="46.18"/>
    <n v="2.2400000000000002"/>
    <x v="5"/>
    <s v="DOMINIO"/>
    <x v="2"/>
    <m/>
    <s v="Assetplan con Est. 326"/>
    <n v="2764"/>
    <n v="2404.6799999999998"/>
    <n v="2705.2649999999999"/>
  </r>
  <r>
    <x v="4"/>
    <x v="0"/>
    <x v="5"/>
    <x v="82"/>
    <x v="6"/>
    <x v="0"/>
    <n v="46.56"/>
    <n v="2.2400000000000002"/>
    <x v="5"/>
    <s v="DOMINIO"/>
    <x v="2"/>
    <m/>
    <s v="Assetplan"/>
    <n v="2776"/>
    <n v="2415.12"/>
    <n v="2717.0099999999993"/>
  </r>
  <r>
    <x v="4"/>
    <x v="0"/>
    <x v="5"/>
    <x v="83"/>
    <x v="7"/>
    <x v="0"/>
    <n v="46.18"/>
    <n v="2.2400000000000002"/>
    <x v="5"/>
    <s v="DOMINIO"/>
    <x v="2"/>
    <m/>
    <s v="Assetplan con Est. 414"/>
    <n v="2788"/>
    <n v="2425.56"/>
    <n v="2728.7549999999997"/>
  </r>
  <r>
    <x v="4"/>
    <x v="0"/>
    <x v="5"/>
    <x v="84"/>
    <x v="7"/>
    <x v="0"/>
    <n v="46.56"/>
    <n v="2.2400000000000002"/>
    <x v="5"/>
    <s v="DOMINIO"/>
    <x v="2"/>
    <m/>
    <s v="Assetplan - Asociado Est 325"/>
    <n v="2788"/>
    <n v="2425.56"/>
    <n v="2728.7549999999997"/>
  </r>
  <r>
    <x v="4"/>
    <x v="0"/>
    <x v="5"/>
    <x v="242"/>
    <x v="7"/>
    <x v="0"/>
    <n v="46.56"/>
    <n v="2.2400000000000002"/>
    <x v="9"/>
    <s v="DOMINIO"/>
    <x v="2"/>
    <m/>
    <s v="Assetplan con Est. 435"/>
    <n v="2811"/>
    <n v="2445.5700000000002"/>
    <n v="2751.2662499999997"/>
  </r>
  <r>
    <x v="4"/>
    <x v="0"/>
    <x v="5"/>
    <x v="428"/>
    <x v="7"/>
    <x v="2"/>
    <n v="46.56"/>
    <n v="2.2400000000000002"/>
    <x v="5"/>
    <s v="DOMINIO"/>
    <x v="2"/>
    <m/>
    <s v="Assetplan con Est. 327"/>
    <n v="2788"/>
    <n v="2425.56"/>
    <n v="2728.7549999999997"/>
  </r>
  <r>
    <x v="4"/>
    <x v="0"/>
    <x v="5"/>
    <x v="429"/>
    <x v="7"/>
    <x v="2"/>
    <n v="46.18"/>
    <n v="2.2400000000000002"/>
    <x v="5"/>
    <s v="DOMINIO"/>
    <x v="2"/>
    <m/>
    <s v="Assetplan con Est. 329"/>
    <n v="2788"/>
    <n v="2425.56"/>
    <n v="2728.7549999999997"/>
  </r>
  <r>
    <x v="4"/>
    <x v="0"/>
    <x v="5"/>
    <x v="430"/>
    <x v="11"/>
    <x v="2"/>
    <n v="46.56"/>
    <n v="2.2400000000000002"/>
    <x v="5"/>
    <s v="DOMINIO"/>
    <x v="2"/>
    <m/>
    <s v="Assetplan - Asociado Est 394"/>
    <n v="2799"/>
    <n v="2435.13"/>
    <n v="2739.5212500000002"/>
  </r>
  <r>
    <x v="4"/>
    <x v="0"/>
    <x v="5"/>
    <x v="431"/>
    <x v="11"/>
    <x v="2"/>
    <n v="46.18"/>
    <n v="2.2400000000000002"/>
    <x v="5"/>
    <s v="DOMINIO"/>
    <x v="2"/>
    <m/>
    <s v="Assetplan - Asociado Est 408"/>
    <n v="2799"/>
    <n v="2435.13"/>
    <n v="2739.5212500000002"/>
  </r>
  <r>
    <x v="4"/>
    <x v="0"/>
    <x v="5"/>
    <x v="87"/>
    <x v="12"/>
    <x v="0"/>
    <n v="46.18"/>
    <n v="2.2400000000000002"/>
    <x v="5"/>
    <s v="DOMINIO"/>
    <x v="2"/>
    <m/>
    <s v="Assetplan con Est. 372"/>
    <n v="2805"/>
    <n v="2440.35"/>
    <n v="2745.3937499999997"/>
  </r>
  <r>
    <x v="4"/>
    <x v="0"/>
    <x v="5"/>
    <x v="349"/>
    <x v="12"/>
    <x v="0"/>
    <n v="46.18"/>
    <n v="2.2400000000000002"/>
    <x v="9"/>
    <s v="DOMINIO"/>
    <x v="2"/>
    <m/>
    <s v="Assetplan con Est. 422"/>
    <n v="2829"/>
    <n v="2461.23"/>
    <n v="2768.88375"/>
  </r>
  <r>
    <x v="4"/>
    <x v="0"/>
    <x v="5"/>
    <x v="432"/>
    <x v="12"/>
    <x v="2"/>
    <n v="46.56"/>
    <n v="2.2400000000000002"/>
    <x v="9"/>
    <s v="DOMINIO"/>
    <x v="2"/>
    <m/>
    <s v="Assetplan con Est. 400"/>
    <n v="2829"/>
    <n v="2461.23"/>
    <n v="2768.88375"/>
  </r>
  <r>
    <x v="4"/>
    <x v="1"/>
    <x v="6"/>
    <x v="150"/>
    <x v="22"/>
    <x v="3"/>
    <n v="9.4700000000000006"/>
    <n v="0"/>
    <x v="4"/>
    <s v="DOMINIO"/>
    <x v="1"/>
    <s v="E - 303"/>
    <m/>
    <n v="207"/>
    <n v="207"/>
    <n v="232.875"/>
  </r>
  <r>
    <x v="4"/>
    <x v="2"/>
    <x v="7"/>
    <x v="171"/>
    <x v="20"/>
    <x v="1"/>
    <n v="12.5"/>
    <n v="0"/>
    <x v="4"/>
    <s v="DOMINIO"/>
    <x v="0"/>
    <m/>
    <m/>
    <n v="300"/>
    <n v="300"/>
    <n v="337.5"/>
  </r>
  <r>
    <x v="4"/>
    <x v="2"/>
    <x v="7"/>
    <x v="174"/>
    <x v="20"/>
    <x v="1"/>
    <n v="12.5"/>
    <n v="0"/>
    <x v="4"/>
    <s v="DOMINIO"/>
    <x v="0"/>
    <m/>
    <m/>
    <n v="300"/>
    <n v="300"/>
    <n v="337.5"/>
  </r>
  <r>
    <x v="4"/>
    <x v="2"/>
    <x v="7"/>
    <x v="176"/>
    <x v="20"/>
    <x v="1"/>
    <n v="12.5"/>
    <n v="0"/>
    <x v="4"/>
    <s v="DOMINIO"/>
    <x v="0"/>
    <m/>
    <m/>
    <n v="300"/>
    <n v="300"/>
    <n v="337.5"/>
  </r>
  <r>
    <x v="4"/>
    <x v="2"/>
    <x v="7"/>
    <x v="158"/>
    <x v="20"/>
    <x v="1"/>
    <n v="12.5"/>
    <n v="0"/>
    <x v="4"/>
    <s v="DOMINIO"/>
    <x v="2"/>
    <m/>
    <s v="Assetplan - Asociado Dpto 916A"/>
    <n v="350"/>
    <n v="350"/>
    <n v="393.75"/>
  </r>
  <r>
    <x v="4"/>
    <x v="2"/>
    <x v="7"/>
    <x v="182"/>
    <x v="20"/>
    <x v="1"/>
    <n v="12.5"/>
    <n v="0"/>
    <x v="4"/>
    <s v="DOMINIO"/>
    <x v="1"/>
    <m/>
    <m/>
    <n v="300"/>
    <n v="300"/>
    <n v="337.5"/>
  </r>
  <r>
    <x v="4"/>
    <x v="2"/>
    <x v="7"/>
    <x v="394"/>
    <x v="20"/>
    <x v="1"/>
    <n v="12.5"/>
    <n v="0"/>
    <x v="4"/>
    <s v="DOMINIO"/>
    <x v="1"/>
    <m/>
    <m/>
    <n v="300"/>
    <n v="300"/>
    <n v="337.5"/>
  </r>
  <r>
    <x v="4"/>
    <x v="2"/>
    <x v="7"/>
    <x v="189"/>
    <x v="20"/>
    <x v="1"/>
    <n v="12.5"/>
    <n v="0"/>
    <x v="4"/>
    <s v="DOMINIO"/>
    <x v="0"/>
    <m/>
    <m/>
    <n v="300"/>
    <n v="300"/>
    <n v="337.5"/>
  </r>
  <r>
    <x v="4"/>
    <x v="2"/>
    <x v="7"/>
    <x v="193"/>
    <x v="20"/>
    <x v="1"/>
    <n v="12.5"/>
    <n v="0"/>
    <x v="4"/>
    <s v="DOMINIO"/>
    <x v="0"/>
    <m/>
    <m/>
    <n v="300"/>
    <n v="300"/>
    <n v="337.5"/>
  </r>
  <r>
    <x v="4"/>
    <x v="2"/>
    <x v="7"/>
    <x v="194"/>
    <x v="20"/>
    <x v="1"/>
    <n v="12.5"/>
    <n v="0"/>
    <x v="4"/>
    <s v="DOMINIO"/>
    <x v="0"/>
    <m/>
    <m/>
    <n v="300"/>
    <n v="300"/>
    <n v="337.5"/>
  </r>
  <r>
    <x v="4"/>
    <x v="2"/>
    <x v="7"/>
    <x v="196"/>
    <x v="20"/>
    <x v="1"/>
    <n v="12.5"/>
    <n v="0"/>
    <x v="4"/>
    <s v="DOMINIO"/>
    <x v="2"/>
    <m/>
    <s v="Assetplan - Asociado Dpto 315 A"/>
    <n v="300"/>
    <n v="300"/>
    <n v="337.5"/>
  </r>
  <r>
    <x v="4"/>
    <x v="2"/>
    <x v="7"/>
    <x v="197"/>
    <x v="20"/>
    <x v="1"/>
    <n v="12.5"/>
    <n v="0"/>
    <x v="4"/>
    <s v="DOMINIO"/>
    <x v="0"/>
    <m/>
    <m/>
    <n v="300"/>
    <n v="300"/>
    <n v="337.5"/>
  </r>
  <r>
    <x v="4"/>
    <x v="2"/>
    <x v="7"/>
    <x v="9"/>
    <x v="20"/>
    <x v="1"/>
    <n v="12.5"/>
    <n v="0"/>
    <x v="4"/>
    <s v="DOMINIO"/>
    <x v="0"/>
    <m/>
    <m/>
    <n v="300"/>
    <n v="300"/>
    <n v="337.5"/>
  </r>
  <r>
    <x v="4"/>
    <x v="2"/>
    <x v="7"/>
    <x v="198"/>
    <x v="20"/>
    <x v="1"/>
    <n v="12.5"/>
    <n v="0"/>
    <x v="4"/>
    <s v="DOMINIO"/>
    <x v="0"/>
    <m/>
    <m/>
    <n v="300"/>
    <n v="300"/>
    <n v="337.5"/>
  </r>
  <r>
    <x v="4"/>
    <x v="2"/>
    <x v="7"/>
    <x v="202"/>
    <x v="20"/>
    <x v="1"/>
    <n v="12.5"/>
    <n v="0"/>
    <x v="4"/>
    <s v="DOMINIO"/>
    <x v="1"/>
    <s v="E - 119"/>
    <m/>
    <n v="250"/>
    <n v="250"/>
    <n v="281.25"/>
  </r>
  <r>
    <x v="4"/>
    <x v="2"/>
    <x v="7"/>
    <x v="203"/>
    <x v="20"/>
    <x v="1"/>
    <n v="12.5"/>
    <n v="0"/>
    <x v="4"/>
    <s v="DOMINIO"/>
    <x v="2"/>
    <s v="E - 118"/>
    <s v="Assetplan - Asociado Dpto 520 A"/>
    <n v="250"/>
    <n v="250"/>
    <n v="281.25"/>
  </r>
  <r>
    <x v="4"/>
    <x v="2"/>
    <x v="7"/>
    <x v="204"/>
    <x v="20"/>
    <x v="1"/>
    <n v="12.5"/>
    <n v="0"/>
    <x v="4"/>
    <s v="DOMINIO"/>
    <x v="1"/>
    <s v="E - 117"/>
    <m/>
    <n v="250"/>
    <n v="250"/>
    <n v="281.25"/>
  </r>
  <r>
    <x v="4"/>
    <x v="2"/>
    <x v="7"/>
    <x v="205"/>
    <x v="20"/>
    <x v="1"/>
    <n v="12.5"/>
    <n v="0"/>
    <x v="4"/>
    <s v="DOMINIO"/>
    <x v="1"/>
    <s v="E - 116"/>
    <m/>
    <n v="250"/>
    <n v="250"/>
    <n v="281.25"/>
  </r>
  <r>
    <x v="4"/>
    <x v="2"/>
    <x v="7"/>
    <x v="210"/>
    <x v="20"/>
    <x v="1"/>
    <n v="12.5"/>
    <n v="0"/>
    <x v="4"/>
    <s v="DOMINIO"/>
    <x v="1"/>
    <s v="E - 111"/>
    <m/>
    <n v="250"/>
    <n v="250"/>
    <n v="281.25"/>
  </r>
  <r>
    <x v="4"/>
    <x v="2"/>
    <x v="7"/>
    <x v="211"/>
    <x v="20"/>
    <x v="1"/>
    <n v="12.5"/>
    <n v="0"/>
    <x v="4"/>
    <s v="DOMINIO"/>
    <x v="1"/>
    <s v="E - 110"/>
    <m/>
    <n v="250"/>
    <n v="250"/>
    <n v="281.25"/>
  </r>
  <r>
    <x v="4"/>
    <x v="2"/>
    <x v="7"/>
    <x v="212"/>
    <x v="20"/>
    <x v="1"/>
    <n v="12.5"/>
    <n v="0"/>
    <x v="4"/>
    <s v="DOMINIO"/>
    <x v="1"/>
    <s v="E - 109"/>
    <m/>
    <n v="250"/>
    <n v="250"/>
    <n v="281.25"/>
  </r>
  <r>
    <x v="4"/>
    <x v="2"/>
    <x v="7"/>
    <x v="213"/>
    <x v="20"/>
    <x v="1"/>
    <n v="12.5"/>
    <n v="0"/>
    <x v="4"/>
    <s v="DOMINIO"/>
    <x v="1"/>
    <s v="E - 108"/>
    <m/>
    <n v="250"/>
    <n v="250"/>
    <n v="281.25"/>
  </r>
  <r>
    <x v="4"/>
    <x v="2"/>
    <x v="7"/>
    <x v="217"/>
    <x v="20"/>
    <x v="1"/>
    <n v="12.5"/>
    <n v="0"/>
    <x v="4"/>
    <s v="DOMINIO"/>
    <x v="0"/>
    <m/>
    <m/>
    <n v="300"/>
    <n v="300"/>
    <n v="337.5"/>
  </r>
  <r>
    <x v="4"/>
    <x v="2"/>
    <x v="7"/>
    <x v="433"/>
    <x v="21"/>
    <x v="1"/>
    <n v="12.5"/>
    <n v="0"/>
    <x v="4"/>
    <s v="DOMINIO"/>
    <x v="0"/>
    <m/>
    <m/>
    <n v="300"/>
    <n v="300"/>
    <n v="337.5"/>
  </r>
  <r>
    <x v="4"/>
    <x v="2"/>
    <x v="7"/>
    <x v="434"/>
    <x v="21"/>
    <x v="1"/>
    <n v="12.5"/>
    <n v="0"/>
    <x v="4"/>
    <s v="DOMINIO"/>
    <x v="1"/>
    <m/>
    <m/>
    <n v="350"/>
    <n v="350"/>
    <n v="393.75"/>
  </r>
  <r>
    <x v="4"/>
    <x v="2"/>
    <x v="7"/>
    <x v="435"/>
    <x v="21"/>
    <x v="1"/>
    <n v="12.5"/>
    <n v="0"/>
    <x v="4"/>
    <s v="DOMINIO"/>
    <x v="1"/>
    <m/>
    <m/>
    <n v="350"/>
    <n v="350"/>
    <n v="393.75"/>
  </r>
  <r>
    <x v="4"/>
    <x v="2"/>
    <x v="7"/>
    <x v="436"/>
    <x v="21"/>
    <x v="1"/>
    <n v="12.5"/>
    <n v="0"/>
    <x v="4"/>
    <s v="DOMINIO"/>
    <x v="1"/>
    <m/>
    <m/>
    <n v="350"/>
    <n v="350"/>
    <n v="393.75"/>
  </r>
  <r>
    <x v="4"/>
    <x v="2"/>
    <x v="7"/>
    <x v="437"/>
    <x v="21"/>
    <x v="1"/>
    <n v="12.5"/>
    <n v="0"/>
    <x v="4"/>
    <s v="DOMINIO"/>
    <x v="1"/>
    <m/>
    <m/>
    <n v="250"/>
    <n v="250"/>
    <n v="281.25"/>
  </r>
  <r>
    <x v="4"/>
    <x v="2"/>
    <x v="7"/>
    <x v="438"/>
    <x v="21"/>
    <x v="1"/>
    <n v="12.5"/>
    <n v="0"/>
    <x v="4"/>
    <s v="DOMINIO"/>
    <x v="1"/>
    <m/>
    <m/>
    <n v="350"/>
    <n v="350"/>
    <n v="393.75"/>
  </r>
  <r>
    <x v="4"/>
    <x v="2"/>
    <x v="7"/>
    <x v="439"/>
    <x v="21"/>
    <x v="1"/>
    <n v="12.5"/>
    <n v="0"/>
    <x v="4"/>
    <s v="DOMINIO"/>
    <x v="1"/>
    <m/>
    <m/>
    <n v="300"/>
    <n v="300"/>
    <n v="337.5"/>
  </r>
  <r>
    <x v="4"/>
    <x v="2"/>
    <x v="7"/>
    <x v="440"/>
    <x v="21"/>
    <x v="1"/>
    <n v="12.5"/>
    <n v="0"/>
    <x v="4"/>
    <s v="DOMINIO"/>
    <x v="1"/>
    <m/>
    <m/>
    <n v="350"/>
    <n v="350"/>
    <n v="393.75"/>
  </r>
  <r>
    <x v="4"/>
    <x v="2"/>
    <x v="7"/>
    <x v="441"/>
    <x v="21"/>
    <x v="1"/>
    <n v="12.5"/>
    <n v="0"/>
    <x v="4"/>
    <s v="DOMINIO"/>
    <x v="1"/>
    <m/>
    <m/>
    <n v="350"/>
    <n v="350"/>
    <n v="393.75"/>
  </r>
  <r>
    <x v="4"/>
    <x v="2"/>
    <x v="7"/>
    <x v="442"/>
    <x v="21"/>
    <x v="1"/>
    <n v="12.5"/>
    <n v="0"/>
    <x v="4"/>
    <s v="DOMINIO"/>
    <x v="1"/>
    <m/>
    <m/>
    <n v="300"/>
    <n v="300"/>
    <n v="337.5"/>
  </r>
  <r>
    <x v="4"/>
    <x v="2"/>
    <x v="7"/>
    <x v="443"/>
    <x v="21"/>
    <x v="1"/>
    <n v="12.5"/>
    <n v="0"/>
    <x v="4"/>
    <s v="DOMINIO"/>
    <x v="2"/>
    <m/>
    <s v="Assetplan - Asociado Dpto 519 A"/>
    <n v="250"/>
    <n v="250"/>
    <n v="281.25"/>
  </r>
  <r>
    <x v="4"/>
    <x v="2"/>
    <x v="7"/>
    <x v="444"/>
    <x v="21"/>
    <x v="1"/>
    <n v="12.5"/>
    <n v="0"/>
    <x v="4"/>
    <s v="DOMINIO"/>
    <x v="1"/>
    <m/>
    <m/>
    <n v="250"/>
    <n v="250"/>
    <n v="281.25"/>
  </r>
  <r>
    <x v="4"/>
    <x v="2"/>
    <x v="7"/>
    <x v="445"/>
    <x v="21"/>
    <x v="1"/>
    <n v="12.5"/>
    <n v="0"/>
    <x v="4"/>
    <s v="DOMINIO"/>
    <x v="1"/>
    <m/>
    <m/>
    <n v="350"/>
    <n v="350"/>
    <n v="393.75"/>
  </r>
  <r>
    <x v="4"/>
    <x v="2"/>
    <x v="7"/>
    <x v="446"/>
    <x v="21"/>
    <x v="1"/>
    <n v="12.5"/>
    <n v="0"/>
    <x v="4"/>
    <s v="DOMINIO"/>
    <x v="1"/>
    <m/>
    <m/>
    <n v="350"/>
    <n v="350"/>
    <n v="393.75"/>
  </r>
  <r>
    <x v="4"/>
    <x v="2"/>
    <x v="7"/>
    <x v="447"/>
    <x v="21"/>
    <x v="1"/>
    <n v="12.5"/>
    <n v="0"/>
    <x v="4"/>
    <s v="DOMINIO"/>
    <x v="1"/>
    <m/>
    <m/>
    <n v="350"/>
    <n v="350"/>
    <n v="393.75"/>
  </r>
  <r>
    <x v="4"/>
    <x v="2"/>
    <x v="7"/>
    <x v="448"/>
    <x v="21"/>
    <x v="1"/>
    <n v="12.5"/>
    <n v="0"/>
    <x v="4"/>
    <s v="DOMINIO"/>
    <x v="1"/>
    <m/>
    <m/>
    <n v="250"/>
    <n v="250"/>
    <n v="281.25"/>
  </r>
  <r>
    <x v="4"/>
    <x v="2"/>
    <x v="7"/>
    <x v="449"/>
    <x v="21"/>
    <x v="1"/>
    <n v="12.5"/>
    <n v="0"/>
    <x v="4"/>
    <s v="DOMINIO"/>
    <x v="1"/>
    <m/>
    <m/>
    <n v="250"/>
    <n v="250"/>
    <n v="281.25"/>
  </r>
  <r>
    <x v="4"/>
    <x v="2"/>
    <x v="7"/>
    <x v="450"/>
    <x v="21"/>
    <x v="1"/>
    <n v="12.5"/>
    <n v="0"/>
    <x v="4"/>
    <s v="DOMINIO"/>
    <x v="1"/>
    <m/>
    <m/>
    <n v="350"/>
    <n v="350"/>
    <n v="393.75"/>
  </r>
  <r>
    <x v="4"/>
    <x v="2"/>
    <x v="7"/>
    <x v="451"/>
    <x v="21"/>
    <x v="1"/>
    <n v="12.5"/>
    <n v="0"/>
    <x v="4"/>
    <s v="DOMINIO"/>
    <x v="1"/>
    <m/>
    <m/>
    <n v="350"/>
    <n v="350"/>
    <n v="393.75"/>
  </r>
  <r>
    <x v="4"/>
    <x v="2"/>
    <x v="7"/>
    <x v="452"/>
    <x v="21"/>
    <x v="1"/>
    <n v="12.5"/>
    <n v="0"/>
    <x v="4"/>
    <s v="DOMINIO"/>
    <x v="0"/>
    <m/>
    <m/>
    <n v="300"/>
    <n v="300"/>
    <n v="337.5"/>
  </r>
  <r>
    <x v="4"/>
    <x v="2"/>
    <x v="7"/>
    <x v="453"/>
    <x v="21"/>
    <x v="1"/>
    <n v="12.5"/>
    <n v="0"/>
    <x v="4"/>
    <s v="DOMINIO"/>
    <x v="1"/>
    <m/>
    <m/>
    <n v="350"/>
    <n v="350"/>
    <n v="393.75"/>
  </r>
  <r>
    <x v="4"/>
    <x v="2"/>
    <x v="7"/>
    <x v="289"/>
    <x v="21"/>
    <x v="1"/>
    <n v="12.5"/>
    <n v="0"/>
    <x v="4"/>
    <s v="DOMINIO"/>
    <x v="0"/>
    <m/>
    <m/>
    <n v="300"/>
    <n v="300"/>
    <n v="337.5"/>
  </r>
  <r>
    <x v="4"/>
    <x v="2"/>
    <x v="7"/>
    <x v="1"/>
    <x v="21"/>
    <x v="1"/>
    <n v="12.5"/>
    <n v="0"/>
    <x v="4"/>
    <s v="DOMINIO"/>
    <x v="1"/>
    <m/>
    <m/>
    <n v="350"/>
    <n v="350"/>
    <n v="393.75"/>
  </r>
  <r>
    <x v="4"/>
    <x v="2"/>
    <x v="7"/>
    <x v="290"/>
    <x v="21"/>
    <x v="1"/>
    <n v="12.5"/>
    <n v="0"/>
    <x v="4"/>
    <s v="DOMINIO"/>
    <x v="1"/>
    <s v="E - 221"/>
    <m/>
    <n v="250"/>
    <n v="250"/>
    <n v="281.25"/>
  </r>
  <r>
    <x v="4"/>
    <x v="2"/>
    <x v="7"/>
    <x v="291"/>
    <x v="21"/>
    <x v="1"/>
    <n v="12.5"/>
    <n v="0"/>
    <x v="4"/>
    <s v="DOMINIO"/>
    <x v="1"/>
    <s v="E - 220"/>
    <m/>
    <n v="250"/>
    <n v="250"/>
    <n v="281.25"/>
  </r>
  <r>
    <x v="4"/>
    <x v="2"/>
    <x v="7"/>
    <x v="292"/>
    <x v="21"/>
    <x v="1"/>
    <n v="12.5"/>
    <n v="0"/>
    <x v="4"/>
    <s v="DOMINIO"/>
    <x v="1"/>
    <s v="E - 219"/>
    <m/>
    <n v="250"/>
    <n v="250"/>
    <n v="281.25"/>
  </r>
  <r>
    <x v="4"/>
    <x v="2"/>
    <x v="7"/>
    <x v="293"/>
    <x v="21"/>
    <x v="1"/>
    <n v="12.5"/>
    <n v="0"/>
    <x v="4"/>
    <s v="DOMINIO"/>
    <x v="1"/>
    <s v="E - 218"/>
    <m/>
    <n v="250"/>
    <n v="250"/>
    <n v="281.25"/>
  </r>
  <r>
    <x v="4"/>
    <x v="2"/>
    <x v="7"/>
    <x v="359"/>
    <x v="21"/>
    <x v="1"/>
    <n v="12.5"/>
    <n v="0"/>
    <x v="4"/>
    <s v="DOMINIO"/>
    <x v="1"/>
    <m/>
    <m/>
    <n v="350"/>
    <n v="350"/>
    <n v="393.75"/>
  </r>
  <r>
    <x v="4"/>
    <x v="2"/>
    <x v="7"/>
    <x v="294"/>
    <x v="21"/>
    <x v="1"/>
    <n v="12.5"/>
    <n v="0"/>
    <x v="4"/>
    <s v="DOMINIO"/>
    <x v="1"/>
    <m/>
    <m/>
    <n v="250"/>
    <n v="250"/>
    <n v="281.25"/>
  </r>
  <r>
    <x v="4"/>
    <x v="2"/>
    <x v="7"/>
    <x v="399"/>
    <x v="21"/>
    <x v="1"/>
    <n v="12.5"/>
    <n v="0"/>
    <x v="4"/>
    <s v="DOMINIO"/>
    <x v="1"/>
    <s v="E - 213"/>
    <m/>
    <n v="250"/>
    <n v="250"/>
    <n v="281.25"/>
  </r>
  <r>
    <x v="4"/>
    <x v="2"/>
    <x v="7"/>
    <x v="412"/>
    <x v="21"/>
    <x v="1"/>
    <n v="12.5"/>
    <n v="0"/>
    <x v="4"/>
    <s v="DOMINIO"/>
    <x v="1"/>
    <s v="E - 212"/>
    <m/>
    <n v="250"/>
    <n v="250"/>
    <n v="281.25"/>
  </r>
  <r>
    <x v="4"/>
    <x v="2"/>
    <x v="7"/>
    <x v="400"/>
    <x v="21"/>
    <x v="1"/>
    <n v="12.5"/>
    <n v="0"/>
    <x v="4"/>
    <s v="DOMINIO"/>
    <x v="1"/>
    <s v="E - 211"/>
    <m/>
    <n v="250"/>
    <n v="250"/>
    <n v="281.25"/>
  </r>
  <r>
    <x v="4"/>
    <x v="2"/>
    <x v="7"/>
    <x v="245"/>
    <x v="21"/>
    <x v="1"/>
    <n v="12.5"/>
    <n v="0"/>
    <x v="4"/>
    <s v="DOMINIO"/>
    <x v="1"/>
    <s v="E - 210"/>
    <m/>
    <n v="250"/>
    <n v="250"/>
    <n v="281.25"/>
  </r>
  <r>
    <x v="4"/>
    <x v="2"/>
    <x v="7"/>
    <x v="247"/>
    <x v="21"/>
    <x v="1"/>
    <n v="12.5"/>
    <n v="0"/>
    <x v="4"/>
    <s v="DOMINIO"/>
    <x v="1"/>
    <m/>
    <m/>
    <n v="350"/>
    <n v="350"/>
    <n v="393.75"/>
  </r>
  <r>
    <x v="4"/>
    <x v="2"/>
    <x v="7"/>
    <x v="454"/>
    <x v="21"/>
    <x v="1"/>
    <n v="12.5"/>
    <n v="0"/>
    <x v="4"/>
    <s v="DOMINIO"/>
    <x v="0"/>
    <m/>
    <m/>
    <n v="300"/>
    <n v="300"/>
    <n v="337.5"/>
  </r>
  <r>
    <x v="4"/>
    <x v="2"/>
    <x v="7"/>
    <x v="455"/>
    <x v="22"/>
    <x v="1"/>
    <n v="12.5"/>
    <n v="0"/>
    <x v="4"/>
    <s v="DOMINIO"/>
    <x v="1"/>
    <m/>
    <m/>
    <n v="250"/>
    <n v="250"/>
    <n v="281.25"/>
  </r>
  <r>
    <x v="4"/>
    <x v="2"/>
    <x v="7"/>
    <x v="456"/>
    <x v="22"/>
    <x v="1"/>
    <n v="12.5"/>
    <n v="0"/>
    <x v="4"/>
    <s v="DOMINIO"/>
    <x v="1"/>
    <m/>
    <m/>
    <n v="250"/>
    <n v="250"/>
    <n v="281.25"/>
  </r>
  <r>
    <x v="4"/>
    <x v="2"/>
    <x v="7"/>
    <x v="457"/>
    <x v="22"/>
    <x v="1"/>
    <n v="12.5"/>
    <n v="0"/>
    <x v="4"/>
    <s v="DOMINIO"/>
    <x v="1"/>
    <m/>
    <m/>
    <n v="250"/>
    <n v="250"/>
    <n v="281.25"/>
  </r>
  <r>
    <x v="4"/>
    <x v="2"/>
    <x v="7"/>
    <x v="458"/>
    <x v="22"/>
    <x v="1"/>
    <n v="12.5"/>
    <n v="0"/>
    <x v="4"/>
    <s v="DOMINIO"/>
    <x v="1"/>
    <m/>
    <m/>
    <n v="250"/>
    <n v="250"/>
    <n v="281.25"/>
  </r>
  <r>
    <x v="4"/>
    <x v="2"/>
    <x v="7"/>
    <x v="459"/>
    <x v="22"/>
    <x v="1"/>
    <n v="12.5"/>
    <n v="0"/>
    <x v="4"/>
    <s v="DOMINIO"/>
    <x v="1"/>
    <m/>
    <m/>
    <n v="350"/>
    <n v="350"/>
    <n v="393.75"/>
  </r>
  <r>
    <x v="4"/>
    <x v="2"/>
    <x v="7"/>
    <x v="460"/>
    <x v="22"/>
    <x v="1"/>
    <n v="12.5"/>
    <n v="0"/>
    <x v="4"/>
    <s v="DOMINIO"/>
    <x v="1"/>
    <m/>
    <m/>
    <n v="350"/>
    <n v="350"/>
    <n v="393.75"/>
  </r>
  <r>
    <x v="4"/>
    <x v="2"/>
    <x v="7"/>
    <x v="461"/>
    <x v="22"/>
    <x v="1"/>
    <n v="12.5"/>
    <n v="0"/>
    <x v="4"/>
    <s v="DOMINIO"/>
    <x v="1"/>
    <m/>
    <m/>
    <n v="350"/>
    <n v="350"/>
    <n v="393.75"/>
  </r>
  <r>
    <x v="4"/>
    <x v="2"/>
    <x v="7"/>
    <x v="462"/>
    <x v="22"/>
    <x v="1"/>
    <n v="12.5"/>
    <n v="0"/>
    <x v="4"/>
    <s v="DOMINIO"/>
    <x v="1"/>
    <m/>
    <m/>
    <n v="350"/>
    <n v="350"/>
    <n v="393.75"/>
  </r>
  <r>
    <x v="4"/>
    <x v="2"/>
    <x v="7"/>
    <x v="463"/>
    <x v="22"/>
    <x v="1"/>
    <n v="12.5"/>
    <n v="0"/>
    <x v="4"/>
    <s v="DOMINIO"/>
    <x v="2"/>
    <m/>
    <s v="Assetplan - Asociado Dpto 214A"/>
    <n v="350"/>
    <n v="350"/>
    <n v="393.75"/>
  </r>
  <r>
    <x v="4"/>
    <x v="2"/>
    <x v="7"/>
    <x v="464"/>
    <x v="22"/>
    <x v="1"/>
    <n v="12.5"/>
    <n v="0"/>
    <x v="4"/>
    <s v="DOMINIO"/>
    <x v="1"/>
    <m/>
    <m/>
    <n v="350"/>
    <n v="350"/>
    <n v="393.75"/>
  </r>
  <r>
    <x v="4"/>
    <x v="2"/>
    <x v="7"/>
    <x v="465"/>
    <x v="22"/>
    <x v="1"/>
    <n v="12.5"/>
    <n v="0"/>
    <x v="4"/>
    <s v="DOMINIO"/>
    <x v="1"/>
    <m/>
    <m/>
    <n v="350"/>
    <n v="350"/>
    <n v="393.75"/>
  </r>
  <r>
    <x v="4"/>
    <x v="2"/>
    <x v="7"/>
    <x v="466"/>
    <x v="22"/>
    <x v="1"/>
    <n v="12.5"/>
    <n v="0"/>
    <x v="4"/>
    <s v="DOMINIO"/>
    <x v="1"/>
    <m/>
    <m/>
    <n v="250"/>
    <n v="250"/>
    <n v="281.25"/>
  </r>
  <r>
    <x v="4"/>
    <x v="2"/>
    <x v="7"/>
    <x v="467"/>
    <x v="22"/>
    <x v="1"/>
    <n v="12.5"/>
    <n v="0"/>
    <x v="4"/>
    <s v="DOMINIO"/>
    <x v="1"/>
    <m/>
    <m/>
    <n v="250"/>
    <n v="250"/>
    <n v="281.25"/>
  </r>
  <r>
    <x v="4"/>
    <x v="2"/>
    <x v="7"/>
    <x v="468"/>
    <x v="22"/>
    <x v="1"/>
    <n v="12.5"/>
    <n v="0"/>
    <x v="4"/>
    <s v="DOMINIO"/>
    <x v="1"/>
    <m/>
    <m/>
    <n v="350"/>
    <n v="350"/>
    <n v="393.75"/>
  </r>
  <r>
    <x v="4"/>
    <x v="2"/>
    <x v="7"/>
    <x v="469"/>
    <x v="22"/>
    <x v="1"/>
    <n v="12.5"/>
    <n v="0"/>
    <x v="4"/>
    <s v="DOMINIO"/>
    <x v="1"/>
    <m/>
    <m/>
    <n v="350"/>
    <n v="350"/>
    <n v="393.75"/>
  </r>
  <r>
    <x v="4"/>
    <x v="2"/>
    <x v="7"/>
    <x v="470"/>
    <x v="22"/>
    <x v="1"/>
    <n v="12.5"/>
    <n v="0"/>
    <x v="4"/>
    <s v="DOMINIO"/>
    <x v="1"/>
    <m/>
    <m/>
    <n v="250"/>
    <n v="250"/>
    <n v="281.25"/>
  </r>
  <r>
    <x v="4"/>
    <x v="2"/>
    <x v="7"/>
    <x v="471"/>
    <x v="22"/>
    <x v="1"/>
    <n v="12.5"/>
    <n v="0"/>
    <x v="4"/>
    <s v="DOMINIO"/>
    <x v="1"/>
    <m/>
    <m/>
    <n v="250"/>
    <n v="250"/>
    <n v="281.25"/>
  </r>
  <r>
    <x v="4"/>
    <x v="2"/>
    <x v="7"/>
    <x v="472"/>
    <x v="22"/>
    <x v="1"/>
    <n v="12.5"/>
    <n v="0"/>
    <x v="4"/>
    <s v="DOMINIO"/>
    <x v="1"/>
    <m/>
    <m/>
    <n v="350"/>
    <n v="350"/>
    <n v="393.75"/>
  </r>
  <r>
    <x v="4"/>
    <x v="2"/>
    <x v="7"/>
    <x v="473"/>
    <x v="22"/>
    <x v="1"/>
    <n v="12.5"/>
    <n v="0"/>
    <x v="4"/>
    <s v="DOMINIO"/>
    <x v="1"/>
    <m/>
    <m/>
    <n v="300"/>
    <n v="300"/>
    <n v="337.5"/>
  </r>
  <r>
    <x v="4"/>
    <x v="2"/>
    <x v="7"/>
    <x v="474"/>
    <x v="22"/>
    <x v="1"/>
    <n v="12.5"/>
    <n v="0"/>
    <x v="4"/>
    <s v="DOMINIO"/>
    <x v="1"/>
    <m/>
    <m/>
    <n v="250"/>
    <n v="250"/>
    <n v="281.25"/>
  </r>
  <r>
    <x v="4"/>
    <x v="2"/>
    <x v="7"/>
    <x v="475"/>
    <x v="22"/>
    <x v="1"/>
    <n v="12.5"/>
    <n v="0"/>
    <x v="4"/>
    <s v="DOMINIO"/>
    <x v="1"/>
    <m/>
    <m/>
    <n v="250"/>
    <n v="250"/>
    <n v="281.25"/>
  </r>
  <r>
    <x v="4"/>
    <x v="2"/>
    <x v="7"/>
    <x v="476"/>
    <x v="22"/>
    <x v="1"/>
    <n v="12.5"/>
    <n v="0"/>
    <x v="4"/>
    <s v="DOMINIO"/>
    <x v="1"/>
    <m/>
    <m/>
    <n v="250"/>
    <n v="250"/>
    <n v="281.25"/>
  </r>
  <r>
    <x v="4"/>
    <x v="2"/>
    <x v="7"/>
    <x v="477"/>
    <x v="22"/>
    <x v="1"/>
    <n v="12.5"/>
    <n v="0"/>
    <x v="4"/>
    <s v="DOMINIO"/>
    <x v="2"/>
    <m/>
    <s v="Assetplan - Asociado Dpto 319B"/>
    <n v="250"/>
    <n v="250"/>
    <n v="281.25"/>
  </r>
  <r>
    <x v="4"/>
    <x v="2"/>
    <x v="7"/>
    <x v="478"/>
    <x v="22"/>
    <x v="1"/>
    <n v="12.5"/>
    <n v="0"/>
    <x v="4"/>
    <s v="DOMINIO"/>
    <x v="1"/>
    <m/>
    <m/>
    <n v="350"/>
    <n v="350"/>
    <n v="393.75"/>
  </r>
  <r>
    <x v="4"/>
    <x v="2"/>
    <x v="7"/>
    <x v="479"/>
    <x v="22"/>
    <x v="1"/>
    <n v="12.5"/>
    <n v="0"/>
    <x v="4"/>
    <s v="DOMINIO"/>
    <x v="1"/>
    <m/>
    <m/>
    <n v="350"/>
    <n v="350"/>
    <n v="393.75"/>
  </r>
  <r>
    <x v="4"/>
    <x v="2"/>
    <x v="7"/>
    <x v="480"/>
    <x v="22"/>
    <x v="1"/>
    <n v="12.5"/>
    <n v="0"/>
    <x v="4"/>
    <s v="DOMINIO"/>
    <x v="1"/>
    <m/>
    <m/>
    <n v="250"/>
    <n v="250"/>
    <n v="281.25"/>
  </r>
  <r>
    <x v="4"/>
    <x v="2"/>
    <x v="7"/>
    <x v="481"/>
    <x v="22"/>
    <x v="1"/>
    <n v="12.5"/>
    <n v="0"/>
    <x v="4"/>
    <s v="DOMINIO"/>
    <x v="1"/>
    <m/>
    <m/>
    <n v="250"/>
    <n v="250"/>
    <n v="281.25"/>
  </r>
  <r>
    <x v="4"/>
    <x v="2"/>
    <x v="7"/>
    <x v="482"/>
    <x v="22"/>
    <x v="1"/>
    <n v="12.5"/>
    <n v="0"/>
    <x v="4"/>
    <s v="DOMINIO"/>
    <x v="1"/>
    <m/>
    <m/>
    <n v="350"/>
    <n v="350"/>
    <n v="393.75"/>
  </r>
  <r>
    <x v="4"/>
    <x v="2"/>
    <x v="7"/>
    <x v="483"/>
    <x v="22"/>
    <x v="1"/>
    <n v="12.5"/>
    <n v="0"/>
    <x v="4"/>
    <s v="DOMINIO"/>
    <x v="1"/>
    <m/>
    <m/>
    <n v="250"/>
    <n v="250"/>
    <n v="281.25"/>
  </r>
  <r>
    <x v="4"/>
    <x v="2"/>
    <x v="7"/>
    <x v="484"/>
    <x v="22"/>
    <x v="1"/>
    <n v="12.5"/>
    <n v="0"/>
    <x v="4"/>
    <s v="DOMINIO"/>
    <x v="1"/>
    <m/>
    <m/>
    <n v="350"/>
    <n v="350"/>
    <n v="393.75"/>
  </r>
  <r>
    <x v="4"/>
    <x v="2"/>
    <x v="7"/>
    <x v="485"/>
    <x v="22"/>
    <x v="1"/>
    <n v="12.5"/>
    <n v="0"/>
    <x v="4"/>
    <s v="DOMINIO"/>
    <x v="1"/>
    <m/>
    <m/>
    <n v="309"/>
    <n v="309"/>
    <n v="347.625"/>
  </r>
  <r>
    <x v="4"/>
    <x v="2"/>
    <x v="7"/>
    <x v="486"/>
    <x v="22"/>
    <x v="1"/>
    <n v="12.5"/>
    <n v="0"/>
    <x v="4"/>
    <s v="DOMINIO"/>
    <x v="1"/>
    <m/>
    <m/>
    <n v="250"/>
    <n v="250"/>
    <n v="281.25"/>
  </r>
  <r>
    <x v="4"/>
    <x v="2"/>
    <x v="7"/>
    <x v="487"/>
    <x v="22"/>
    <x v="1"/>
    <n v="12.5"/>
    <n v="0"/>
    <x v="4"/>
    <s v="DOMINIO"/>
    <x v="2"/>
    <m/>
    <s v="Assetplan - Asociado Dpto 522B"/>
    <n v="250"/>
    <n v="250"/>
    <n v="281.25"/>
  </r>
  <r>
    <x v="4"/>
    <x v="2"/>
    <x v="7"/>
    <x v="361"/>
    <x v="22"/>
    <x v="1"/>
    <n v="12.5"/>
    <n v="0"/>
    <x v="4"/>
    <s v="DOMINIO"/>
    <x v="2"/>
    <m/>
    <s v="Assetplan - Asociado Dpto 614B"/>
    <n v="350"/>
    <n v="350"/>
    <n v="393.75"/>
  </r>
  <r>
    <x v="4"/>
    <x v="2"/>
    <x v="7"/>
    <x v="295"/>
    <x v="22"/>
    <x v="1"/>
    <n v="12.5"/>
    <n v="0"/>
    <x v="4"/>
    <s v="DOMINIO"/>
    <x v="1"/>
    <s v="B - 63 Subte"/>
    <m/>
    <n v="350"/>
    <n v="350"/>
    <n v="393.75"/>
  </r>
  <r>
    <x v="4"/>
    <x v="2"/>
    <x v="7"/>
    <x v="296"/>
    <x v="22"/>
    <x v="1"/>
    <n v="12.5"/>
    <n v="0"/>
    <x v="4"/>
    <s v="DOMINIO"/>
    <x v="2"/>
    <m/>
    <s v="Assetplan - Asociado Dpto 619B"/>
    <n v="250"/>
    <n v="250"/>
    <n v="281.25"/>
  </r>
  <r>
    <x v="4"/>
    <x v="2"/>
    <x v="7"/>
    <x v="278"/>
    <x v="22"/>
    <x v="1"/>
    <n v="12.5"/>
    <n v="0"/>
    <x v="4"/>
    <s v="DOMINIO"/>
    <x v="2"/>
    <m/>
    <s v="Assetplan - Asociado Dpto 620B"/>
    <n v="250"/>
    <n v="250"/>
    <n v="281.25"/>
  </r>
  <r>
    <x v="4"/>
    <x v="2"/>
    <x v="7"/>
    <x v="12"/>
    <x v="22"/>
    <x v="1"/>
    <n v="12.5"/>
    <n v="0"/>
    <x v="4"/>
    <s v="DOMINIO"/>
    <x v="1"/>
    <s v="E - 324"/>
    <m/>
    <n v="250"/>
    <n v="250"/>
    <n v="281.25"/>
  </r>
  <r>
    <x v="4"/>
    <x v="2"/>
    <x v="7"/>
    <x v="362"/>
    <x v="22"/>
    <x v="1"/>
    <n v="12.5"/>
    <n v="0"/>
    <x v="4"/>
    <s v="DOMINIO"/>
    <x v="1"/>
    <s v="E - 323"/>
    <m/>
    <n v="250"/>
    <n v="250"/>
    <n v="281.25"/>
  </r>
  <r>
    <x v="4"/>
    <x v="2"/>
    <x v="7"/>
    <x v="363"/>
    <x v="22"/>
    <x v="1"/>
    <n v="12.5"/>
    <n v="0"/>
    <x v="4"/>
    <s v="DOMINIO"/>
    <x v="1"/>
    <s v="E - 322"/>
    <m/>
    <n v="250"/>
    <n v="250"/>
    <n v="281.25"/>
  </r>
  <r>
    <x v="4"/>
    <x v="2"/>
    <x v="7"/>
    <x v="301"/>
    <x v="22"/>
    <x v="1"/>
    <n v="12.5"/>
    <n v="0"/>
    <x v="4"/>
    <s v="DOMINIO"/>
    <x v="1"/>
    <s v="E - 321"/>
    <m/>
    <n v="250"/>
    <n v="250"/>
    <n v="281.25"/>
  </r>
  <r>
    <x v="4"/>
    <x v="2"/>
    <x v="7"/>
    <x v="4"/>
    <x v="22"/>
    <x v="1"/>
    <n v="12.5"/>
    <n v="0"/>
    <x v="4"/>
    <s v="DOMINIO"/>
    <x v="2"/>
    <m/>
    <s v="Assetplan - Asociado Dpto 714B"/>
    <n v="350"/>
    <n v="350"/>
    <n v="393.75"/>
  </r>
  <r>
    <x v="4"/>
    <x v="2"/>
    <x v="7"/>
    <x v="401"/>
    <x v="22"/>
    <x v="1"/>
    <n v="12.5"/>
    <n v="0"/>
    <x v="4"/>
    <s v="DOMINIO"/>
    <x v="2"/>
    <m/>
    <s v="Assetplan - Asociado Dpto 719B"/>
    <n v="250"/>
    <n v="250"/>
    <n v="281.25"/>
  </r>
  <r>
    <x v="4"/>
    <x v="2"/>
    <x v="7"/>
    <x v="413"/>
    <x v="22"/>
    <x v="1"/>
    <n v="12.5"/>
    <n v="0"/>
    <x v="4"/>
    <s v="DOMINIO"/>
    <x v="2"/>
    <m/>
    <s v="Assetplan - Asociado Dpto 721B"/>
    <n v="250"/>
    <n v="250"/>
    <n v="281.25"/>
  </r>
  <r>
    <x v="4"/>
    <x v="2"/>
    <x v="7"/>
    <x v="251"/>
    <x v="22"/>
    <x v="1"/>
    <n v="12.5"/>
    <n v="0"/>
    <x v="4"/>
    <s v="DOMINIO"/>
    <x v="1"/>
    <s v="E - 316"/>
    <m/>
    <n v="250"/>
    <n v="250"/>
    <n v="281.25"/>
  </r>
  <r>
    <x v="4"/>
    <x v="2"/>
    <x v="7"/>
    <x v="488"/>
    <x v="22"/>
    <x v="1"/>
    <n v="12.5"/>
    <n v="0"/>
    <x v="4"/>
    <s v="DOMINIO"/>
    <x v="1"/>
    <s v="E - 315"/>
    <m/>
    <n v="250"/>
    <n v="250"/>
    <n v="281.25"/>
  </r>
  <r>
    <x v="4"/>
    <x v="2"/>
    <x v="7"/>
    <x v="489"/>
    <x v="22"/>
    <x v="1"/>
    <n v="12.5"/>
    <n v="0"/>
    <x v="4"/>
    <s v="DOMINIO"/>
    <x v="1"/>
    <s v="E - 314"/>
    <m/>
    <n v="250"/>
    <n v="250"/>
    <n v="281.25"/>
  </r>
  <r>
    <x v="4"/>
    <x v="2"/>
    <x v="7"/>
    <x v="252"/>
    <x v="22"/>
    <x v="1"/>
    <n v="12.5"/>
    <n v="0"/>
    <x v="4"/>
    <s v="DOMINIO"/>
    <x v="1"/>
    <s v="E - 313"/>
    <m/>
    <n v="250"/>
    <n v="250"/>
    <n v="281.25"/>
  </r>
  <r>
    <x v="4"/>
    <x v="2"/>
    <x v="7"/>
    <x v="253"/>
    <x v="22"/>
    <x v="1"/>
    <n v="12.5"/>
    <n v="0"/>
    <x v="4"/>
    <s v="DOMINIO"/>
    <x v="2"/>
    <m/>
    <s v="Assetplan - Asociado Dpto 902A"/>
    <n v="250"/>
    <n v="250"/>
    <n v="281.25"/>
  </r>
  <r>
    <x v="4"/>
    <x v="2"/>
    <x v="7"/>
    <x v="490"/>
    <x v="22"/>
    <x v="1"/>
    <n v="12.5"/>
    <n v="0"/>
    <x v="4"/>
    <s v="DOMINIO"/>
    <x v="2"/>
    <m/>
    <s v="Assetplan - Asociado Dpto 722B"/>
    <n v="250"/>
    <n v="250"/>
    <n v="281.25"/>
  </r>
  <r>
    <x v="4"/>
    <x v="2"/>
    <x v="7"/>
    <x v="491"/>
    <x v="22"/>
    <x v="1"/>
    <n v="12.5"/>
    <n v="0"/>
    <x v="4"/>
    <s v="DOMINIO"/>
    <x v="2"/>
    <m/>
    <s v="Assetplan - Asociado Dpto 921B"/>
    <n v="250"/>
    <n v="250"/>
    <n v="281.25"/>
  </r>
  <r>
    <x v="4"/>
    <x v="2"/>
    <x v="7"/>
    <x v="492"/>
    <x v="22"/>
    <x v="1"/>
    <n v="12.5"/>
    <n v="0"/>
    <x v="4"/>
    <s v="DOMINIO"/>
    <x v="2"/>
    <m/>
    <s v="Assetplan - Asociado Dpto 922B"/>
    <n v="250"/>
    <n v="250"/>
    <n v="281.25"/>
  </r>
  <r>
    <x v="4"/>
    <x v="2"/>
    <x v="7"/>
    <x v="493"/>
    <x v="22"/>
    <x v="1"/>
    <n v="12.5"/>
    <n v="0"/>
    <x v="4"/>
    <s v="DOMINIO"/>
    <x v="1"/>
    <m/>
    <m/>
    <n v="300"/>
    <n v="300"/>
    <n v="337.5"/>
  </r>
  <r>
    <x v="4"/>
    <x v="2"/>
    <x v="7"/>
    <x v="494"/>
    <x v="23"/>
    <x v="1"/>
    <n v="12.5"/>
    <n v="0"/>
    <x v="4"/>
    <s v="DOMINIO"/>
    <x v="2"/>
    <m/>
    <s v="Assetplan"/>
    <n v="250"/>
    <n v="250"/>
    <n v="281.25"/>
  </r>
  <r>
    <x v="4"/>
    <x v="2"/>
    <x v="7"/>
    <x v="495"/>
    <x v="23"/>
    <x v="1"/>
    <n v="12.5"/>
    <n v="0"/>
    <x v="4"/>
    <s v="DOMINIO"/>
    <x v="2"/>
    <m/>
    <s v="Assetplan - Asociado Dpto 616B"/>
    <n v="250"/>
    <n v="250"/>
    <n v="281.25"/>
  </r>
  <r>
    <x v="4"/>
    <x v="2"/>
    <x v="7"/>
    <x v="496"/>
    <x v="23"/>
    <x v="1"/>
    <n v="12.5"/>
    <n v="0"/>
    <x v="4"/>
    <s v="DOMINIO"/>
    <x v="1"/>
    <m/>
    <m/>
    <n v="250"/>
    <n v="250"/>
    <n v="281.25"/>
  </r>
  <r>
    <x v="4"/>
    <x v="2"/>
    <x v="7"/>
    <x v="497"/>
    <x v="23"/>
    <x v="1"/>
    <n v="12.5"/>
    <n v="0"/>
    <x v="4"/>
    <s v="DOMINIO"/>
    <x v="1"/>
    <m/>
    <m/>
    <n v="250"/>
    <n v="250"/>
    <n v="281.25"/>
  </r>
  <r>
    <x v="4"/>
    <x v="2"/>
    <x v="7"/>
    <x v="498"/>
    <x v="23"/>
    <x v="1"/>
    <n v="12.5"/>
    <n v="0"/>
    <x v="4"/>
    <s v="DOMINIO"/>
    <x v="2"/>
    <m/>
    <s v="Assetplan - Asociado Dpto 711A"/>
    <n v="250"/>
    <n v="250"/>
    <n v="281.25"/>
  </r>
  <r>
    <x v="4"/>
    <x v="2"/>
    <x v="7"/>
    <x v="499"/>
    <x v="23"/>
    <x v="1"/>
    <n v="12.5"/>
    <n v="0"/>
    <x v="4"/>
    <s v="DOMINIO"/>
    <x v="2"/>
    <m/>
    <s v="Assetplan - Asociado Dpto 714 A"/>
    <n v="250"/>
    <n v="250"/>
    <n v="281.25"/>
  </r>
  <r>
    <x v="4"/>
    <x v="2"/>
    <x v="7"/>
    <x v="500"/>
    <x v="23"/>
    <x v="1"/>
    <n v="12.5"/>
    <n v="0"/>
    <x v="4"/>
    <s v="DOMINIO"/>
    <x v="1"/>
    <m/>
    <m/>
    <n v="250"/>
    <n v="250"/>
    <n v="281.25"/>
  </r>
  <r>
    <x v="4"/>
    <x v="2"/>
    <x v="7"/>
    <x v="501"/>
    <x v="23"/>
    <x v="1"/>
    <n v="12.5"/>
    <n v="0"/>
    <x v="4"/>
    <s v="DOMINIO"/>
    <x v="2"/>
    <m/>
    <s v="Assetplan - Asociado Dpto 813B"/>
    <n v="250"/>
    <n v="250"/>
    <n v="281.25"/>
  </r>
  <r>
    <x v="4"/>
    <x v="2"/>
    <x v="7"/>
    <x v="502"/>
    <x v="23"/>
    <x v="1"/>
    <n v="12.5"/>
    <n v="0"/>
    <x v="4"/>
    <s v="DOMINIO"/>
    <x v="2"/>
    <m/>
    <s v="Assetplan - Asociado Dpto 617A"/>
    <n v="250"/>
    <n v="250"/>
    <n v="281.25"/>
  </r>
  <r>
    <x v="4"/>
    <x v="2"/>
    <x v="7"/>
    <x v="503"/>
    <x v="23"/>
    <x v="1"/>
    <n v="12.5"/>
    <n v="0"/>
    <x v="4"/>
    <s v="DOMINIO"/>
    <x v="1"/>
    <m/>
    <m/>
    <n v="250"/>
    <n v="250"/>
    <n v="281.25"/>
  </r>
  <r>
    <x v="4"/>
    <x v="2"/>
    <x v="7"/>
    <x v="504"/>
    <x v="23"/>
    <x v="1"/>
    <n v="12.5"/>
    <n v="0"/>
    <x v="4"/>
    <s v="DOMINIO"/>
    <x v="1"/>
    <m/>
    <m/>
    <n v="250"/>
    <n v="250"/>
    <n v="281.25"/>
  </r>
  <r>
    <x v="4"/>
    <x v="2"/>
    <x v="7"/>
    <x v="505"/>
    <x v="23"/>
    <x v="1"/>
    <n v="12.5"/>
    <n v="0"/>
    <x v="4"/>
    <s v="DOMINIO"/>
    <x v="1"/>
    <m/>
    <m/>
    <n v="250"/>
    <n v="250"/>
    <n v="281.25"/>
  </r>
  <r>
    <x v="4"/>
    <x v="2"/>
    <x v="7"/>
    <x v="506"/>
    <x v="23"/>
    <x v="1"/>
    <n v="12.5"/>
    <n v="0"/>
    <x v="4"/>
    <s v="DOMINIO"/>
    <x v="2"/>
    <m/>
    <s v="Assetplan - Asociado Dpto 117A"/>
    <n v="250"/>
    <n v="250"/>
    <n v="281.25"/>
  </r>
  <r>
    <x v="4"/>
    <x v="2"/>
    <x v="7"/>
    <x v="507"/>
    <x v="23"/>
    <x v="1"/>
    <n v="12.5"/>
    <n v="0"/>
    <x v="4"/>
    <s v="DOMINIO"/>
    <x v="1"/>
    <m/>
    <m/>
    <n v="250"/>
    <n v="250"/>
    <n v="281.25"/>
  </r>
  <r>
    <x v="4"/>
    <x v="2"/>
    <x v="7"/>
    <x v="508"/>
    <x v="23"/>
    <x v="1"/>
    <n v="12.5"/>
    <n v="0"/>
    <x v="4"/>
    <s v="DOMINIO"/>
    <x v="2"/>
    <m/>
    <s v="Assetplan - Asociado Dpto 1014B"/>
    <n v="250"/>
    <n v="250"/>
    <n v="281.25"/>
  </r>
  <r>
    <x v="4"/>
    <x v="2"/>
    <x v="7"/>
    <x v="509"/>
    <x v="23"/>
    <x v="1"/>
    <n v="12.5"/>
    <n v="0"/>
    <x v="4"/>
    <s v="DOMINIO"/>
    <x v="2"/>
    <m/>
    <s v="Assetplan - Asociado Dpto 1101A"/>
    <n v="250"/>
    <n v="250"/>
    <n v="281.25"/>
  </r>
  <r>
    <x v="4"/>
    <x v="2"/>
    <x v="7"/>
    <x v="510"/>
    <x v="23"/>
    <x v="1"/>
    <n v="12.5"/>
    <n v="0"/>
    <x v="4"/>
    <s v="DOMINIO"/>
    <x v="2"/>
    <m/>
    <s v="Assetplan - Asociado Dpto 913B"/>
    <n v="250"/>
    <n v="250"/>
    <n v="281.25"/>
  </r>
  <r>
    <x v="4"/>
    <x v="2"/>
    <x v="7"/>
    <x v="511"/>
    <x v="23"/>
    <x v="1"/>
    <n v="12.5"/>
    <n v="0"/>
    <x v="4"/>
    <s v="DOMINIO"/>
    <x v="2"/>
    <m/>
    <s v="Assetplan - Asociado Dpto 415B"/>
    <n v="250"/>
    <n v="250"/>
    <n v="281.25"/>
  </r>
  <r>
    <x v="4"/>
    <x v="2"/>
    <x v="7"/>
    <x v="512"/>
    <x v="23"/>
    <x v="1"/>
    <n v="12.5"/>
    <n v="0"/>
    <x v="4"/>
    <s v="DOMINIO"/>
    <x v="2"/>
    <m/>
    <s v="Assetplan - Asociado Dpto 304A"/>
    <n v="250"/>
    <n v="250"/>
    <n v="281.25"/>
  </r>
  <r>
    <x v="4"/>
    <x v="2"/>
    <x v="7"/>
    <x v="513"/>
    <x v="23"/>
    <x v="1"/>
    <n v="12.5"/>
    <n v="0"/>
    <x v="4"/>
    <s v="DOMINIO"/>
    <x v="1"/>
    <m/>
    <m/>
    <n v="250"/>
    <n v="250"/>
    <n v="281.25"/>
  </r>
  <r>
    <x v="4"/>
    <x v="2"/>
    <x v="7"/>
    <x v="514"/>
    <x v="23"/>
    <x v="1"/>
    <n v="12.5"/>
    <n v="0"/>
    <x v="4"/>
    <s v="DOMINIO"/>
    <x v="2"/>
    <m/>
    <s v="Assetplan - Asociado Dpto 709A"/>
    <n v="250"/>
    <n v="250"/>
    <n v="281.25"/>
  </r>
  <r>
    <x v="4"/>
    <x v="2"/>
    <x v="7"/>
    <x v="515"/>
    <x v="23"/>
    <x v="1"/>
    <n v="12.5"/>
    <n v="0"/>
    <x v="4"/>
    <s v="DOMINIO"/>
    <x v="2"/>
    <m/>
    <s v="Assetplan - Asociado Dpto 315 B"/>
    <n v="250"/>
    <n v="250"/>
    <n v="281.25"/>
  </r>
  <r>
    <x v="4"/>
    <x v="2"/>
    <x v="7"/>
    <x v="516"/>
    <x v="23"/>
    <x v="1"/>
    <n v="12.5"/>
    <n v="0"/>
    <x v="4"/>
    <s v="DOMINIO"/>
    <x v="2"/>
    <m/>
    <s v="Assetplan - Asociado Dpto 504A"/>
    <n v="250"/>
    <n v="250"/>
    <n v="281.25"/>
  </r>
  <r>
    <x v="4"/>
    <x v="2"/>
    <x v="7"/>
    <x v="517"/>
    <x v="23"/>
    <x v="1"/>
    <n v="12.5"/>
    <n v="0"/>
    <x v="4"/>
    <s v="DOMINIO"/>
    <x v="2"/>
    <m/>
    <s v="Assetplan - Asociado Dpto 302A"/>
    <n v="250"/>
    <n v="250"/>
    <n v="281.25"/>
  </r>
  <r>
    <x v="4"/>
    <x v="2"/>
    <x v="7"/>
    <x v="518"/>
    <x v="23"/>
    <x v="1"/>
    <n v="12.5"/>
    <n v="0"/>
    <x v="4"/>
    <s v="DOMINIO"/>
    <x v="2"/>
    <m/>
    <s v="Assetplan - Asociado Dpto 104A"/>
    <n v="250"/>
    <n v="250"/>
    <n v="281.25"/>
  </r>
  <r>
    <x v="4"/>
    <x v="2"/>
    <x v="7"/>
    <x v="519"/>
    <x v="23"/>
    <x v="1"/>
    <n v="12.5"/>
    <n v="0"/>
    <x v="4"/>
    <s v="DOMINIO"/>
    <x v="1"/>
    <m/>
    <m/>
    <n v="250"/>
    <n v="250"/>
    <n v="281.25"/>
  </r>
  <r>
    <x v="4"/>
    <x v="2"/>
    <x v="7"/>
    <x v="520"/>
    <x v="23"/>
    <x v="1"/>
    <n v="12.5"/>
    <n v="0"/>
    <x v="4"/>
    <s v="DOMINIO"/>
    <x v="2"/>
    <m/>
    <s v="Assetplan - Asociado Dpto 114 B"/>
    <n v="250"/>
    <n v="250"/>
    <n v="281.25"/>
  </r>
  <r>
    <x v="4"/>
    <x v="2"/>
    <x v="7"/>
    <x v="521"/>
    <x v="23"/>
    <x v="1"/>
    <n v="12.5"/>
    <n v="0"/>
    <x v="4"/>
    <s v="DOMINIO"/>
    <x v="0"/>
    <m/>
    <m/>
    <n v="300"/>
    <n v="300"/>
    <n v="337.5"/>
  </r>
  <r>
    <x v="4"/>
    <x v="2"/>
    <x v="7"/>
    <x v="522"/>
    <x v="23"/>
    <x v="1"/>
    <n v="12.5"/>
    <n v="0"/>
    <x v="4"/>
    <s v="DOMINIO"/>
    <x v="2"/>
    <m/>
    <s v="Assetplan - Asociado Dpto 1021 B"/>
    <n v="250"/>
    <n v="250"/>
    <n v="281.25"/>
  </r>
  <r>
    <x v="4"/>
    <x v="2"/>
    <x v="7"/>
    <x v="523"/>
    <x v="23"/>
    <x v="1"/>
    <n v="12.5"/>
    <n v="0"/>
    <x v="4"/>
    <s v="DOMINIO"/>
    <x v="2"/>
    <m/>
    <s v="Assetplan - Asociado Dpto 203A"/>
    <n v="250"/>
    <n v="250"/>
    <n v="281.25"/>
  </r>
  <r>
    <x v="4"/>
    <x v="2"/>
    <x v="7"/>
    <x v="524"/>
    <x v="23"/>
    <x v="1"/>
    <n v="12.5"/>
    <n v="0"/>
    <x v="4"/>
    <s v="DOMINIO"/>
    <x v="2"/>
    <m/>
    <s v="Assetplan - Asociado Dpto 204A"/>
    <n v="250"/>
    <n v="250"/>
    <n v="281.25"/>
  </r>
  <r>
    <x v="4"/>
    <x v="2"/>
    <x v="7"/>
    <x v="525"/>
    <x v="23"/>
    <x v="1"/>
    <n v="12.5"/>
    <n v="0"/>
    <x v="4"/>
    <s v="DOMINIO"/>
    <x v="1"/>
    <m/>
    <m/>
    <n v="250"/>
    <n v="250"/>
    <n v="281.25"/>
  </r>
  <r>
    <x v="4"/>
    <x v="2"/>
    <x v="7"/>
    <x v="526"/>
    <x v="23"/>
    <x v="1"/>
    <n v="12.5"/>
    <n v="0"/>
    <x v="4"/>
    <s v="DOMINIO"/>
    <x v="2"/>
    <m/>
    <s v="Assetplan - Asociado Dpto 303A"/>
    <n v="250"/>
    <n v="250"/>
    <n v="281.25"/>
  </r>
  <r>
    <x v="4"/>
    <x v="2"/>
    <x v="7"/>
    <x v="527"/>
    <x v="23"/>
    <x v="1"/>
    <n v="12.5"/>
    <n v="0"/>
    <x v="4"/>
    <s v="DOMINIO"/>
    <x v="2"/>
    <m/>
    <s v="Assetplan - Asociado Dpto 309A"/>
    <n v="250"/>
    <n v="250"/>
    <n v="281.25"/>
  </r>
  <r>
    <x v="4"/>
    <x v="2"/>
    <x v="7"/>
    <x v="528"/>
    <x v="23"/>
    <x v="1"/>
    <n v="12.5"/>
    <n v="0"/>
    <x v="4"/>
    <s v="DOMINIO"/>
    <x v="2"/>
    <m/>
    <s v="Assetplan - Asociado Dpto 1120B"/>
    <n v="250"/>
    <n v="250"/>
    <n v="281.25"/>
  </r>
  <r>
    <x v="4"/>
    <x v="2"/>
    <x v="7"/>
    <x v="365"/>
    <x v="23"/>
    <x v="1"/>
    <n v="12.5"/>
    <n v="0"/>
    <x v="4"/>
    <s v="DOMINIO"/>
    <x v="2"/>
    <m/>
    <s v="Assetplan - Asociado Dpto 409A"/>
    <n v="250"/>
    <n v="250"/>
    <n v="281.25"/>
  </r>
  <r>
    <x v="4"/>
    <x v="2"/>
    <x v="7"/>
    <x v="240"/>
    <x v="23"/>
    <x v="1"/>
    <n v="12.5"/>
    <n v="0"/>
    <x v="4"/>
    <s v="DOMINIO"/>
    <x v="2"/>
    <m/>
    <s v="Assetplan - Asociado Dpto 602A"/>
    <n v="250"/>
    <n v="250"/>
    <n v="281.25"/>
  </r>
  <r>
    <x v="4"/>
    <x v="2"/>
    <x v="7"/>
    <x v="279"/>
    <x v="23"/>
    <x v="1"/>
    <n v="12.5"/>
    <n v="0"/>
    <x v="4"/>
    <s v="DOMINIO"/>
    <x v="1"/>
    <m/>
    <m/>
    <n v="250"/>
    <n v="250"/>
    <n v="281.25"/>
  </r>
  <r>
    <x v="4"/>
    <x v="2"/>
    <x v="7"/>
    <x v="280"/>
    <x v="23"/>
    <x v="1"/>
    <n v="12.5"/>
    <n v="0"/>
    <x v="4"/>
    <s v="DOMINIO"/>
    <x v="2"/>
    <m/>
    <s v="Assetplan - Asociado Dpto 1022 B"/>
    <n v="250"/>
    <n v="250"/>
    <n v="281.25"/>
  </r>
  <r>
    <x v="4"/>
    <x v="2"/>
    <x v="7"/>
    <x v="366"/>
    <x v="23"/>
    <x v="1"/>
    <n v="12.5"/>
    <n v="0"/>
    <x v="4"/>
    <s v="DOMINIO"/>
    <x v="2"/>
    <m/>
    <s v="Assetplan - Asociado Dpto 604A"/>
    <n v="250"/>
    <n v="250"/>
    <n v="281.25"/>
  </r>
  <r>
    <x v="4"/>
    <x v="2"/>
    <x v="7"/>
    <x v="305"/>
    <x v="23"/>
    <x v="1"/>
    <n v="12.5"/>
    <n v="0"/>
    <x v="4"/>
    <s v="DOMINIO"/>
    <x v="2"/>
    <m/>
    <s v="Assetplan - Asociado Dpto 701A"/>
    <n v="250"/>
    <n v="250"/>
    <n v="281.25"/>
  </r>
  <r>
    <x v="4"/>
    <x v="2"/>
    <x v="7"/>
    <x v="306"/>
    <x v="23"/>
    <x v="1"/>
    <n v="12.5"/>
    <n v="0"/>
    <x v="4"/>
    <s v="DOMINIO"/>
    <x v="1"/>
    <m/>
    <m/>
    <n v="250"/>
    <n v="250"/>
    <n v="281.25"/>
  </r>
  <r>
    <x v="4"/>
    <x v="2"/>
    <x v="7"/>
    <x v="307"/>
    <x v="23"/>
    <x v="1"/>
    <n v="12.5"/>
    <n v="0"/>
    <x v="4"/>
    <s v="DOMINIO"/>
    <x v="2"/>
    <m/>
    <s v="Assetplan - Asociado Dpto 703A"/>
    <n v="250"/>
    <n v="250"/>
    <n v="281.25"/>
  </r>
  <r>
    <x v="4"/>
    <x v="2"/>
    <x v="7"/>
    <x v="308"/>
    <x v="23"/>
    <x v="1"/>
    <n v="12.5"/>
    <n v="0"/>
    <x v="4"/>
    <s v="DOMINIO"/>
    <x v="2"/>
    <m/>
    <s v="Assetplan - Asociado Dpto 708A"/>
    <n v="250"/>
    <n v="250"/>
    <n v="281.25"/>
  </r>
  <r>
    <x v="4"/>
    <x v="2"/>
    <x v="7"/>
    <x v="232"/>
    <x v="23"/>
    <x v="1"/>
    <n v="12.5"/>
    <n v="0"/>
    <x v="4"/>
    <s v="DOMINIO"/>
    <x v="2"/>
    <m/>
    <s v="Assetplan - Asociado Dpto 901A"/>
    <n v="250"/>
    <n v="250"/>
    <n v="281.25"/>
  </r>
  <r>
    <x v="4"/>
    <x v="2"/>
    <x v="7"/>
    <x v="402"/>
    <x v="23"/>
    <x v="1"/>
    <n v="12.5"/>
    <n v="0"/>
    <x v="4"/>
    <s v="DOMINIO"/>
    <x v="1"/>
    <s v="E - 429"/>
    <m/>
    <n v="250"/>
    <n v="250"/>
    <n v="281.25"/>
  </r>
  <r>
    <x v="4"/>
    <x v="2"/>
    <x v="7"/>
    <x v="414"/>
    <x v="23"/>
    <x v="1"/>
    <n v="12.5"/>
    <n v="0"/>
    <x v="4"/>
    <s v="DOMINIO"/>
    <x v="1"/>
    <s v="E - 428"/>
    <m/>
    <n v="250"/>
    <n v="250"/>
    <n v="281.25"/>
  </r>
  <r>
    <x v="4"/>
    <x v="2"/>
    <x v="7"/>
    <x v="254"/>
    <x v="23"/>
    <x v="1"/>
    <n v="12.5"/>
    <n v="0"/>
    <x v="4"/>
    <s v="DOMINIO"/>
    <x v="1"/>
    <s v="E - 427"/>
    <m/>
    <n v="250"/>
    <n v="250"/>
    <n v="281.25"/>
  </r>
  <r>
    <x v="4"/>
    <x v="2"/>
    <x v="7"/>
    <x v="529"/>
    <x v="23"/>
    <x v="1"/>
    <n v="12.5"/>
    <n v="0"/>
    <x v="4"/>
    <s v="DOMINIO"/>
    <x v="1"/>
    <s v="E - 426"/>
    <m/>
    <n v="250"/>
    <n v="250"/>
    <n v="281.25"/>
  </r>
  <r>
    <x v="4"/>
    <x v="2"/>
    <x v="7"/>
    <x v="530"/>
    <x v="23"/>
    <x v="1"/>
    <n v="12.5"/>
    <n v="0"/>
    <x v="4"/>
    <s v="DOMINIO"/>
    <x v="2"/>
    <m/>
    <s v="Assetplan - Asociado Dpto 1104A"/>
    <n v="250"/>
    <n v="250"/>
    <n v="281.25"/>
  </r>
  <r>
    <x v="4"/>
    <x v="2"/>
    <x v="7"/>
    <x v="531"/>
    <x v="23"/>
    <x v="1"/>
    <n v="12.5"/>
    <n v="0"/>
    <x v="4"/>
    <s v="DOMINIO"/>
    <x v="2"/>
    <m/>
    <s v="Assetplan - Asociado Dpto 214B"/>
    <n v="250"/>
    <n v="250"/>
    <n v="281.25"/>
  </r>
  <r>
    <x v="4"/>
    <x v="2"/>
    <x v="7"/>
    <x v="532"/>
    <x v="23"/>
    <x v="1"/>
    <n v="12.5"/>
    <n v="0"/>
    <x v="4"/>
    <s v="DOMINIO"/>
    <x v="2"/>
    <m/>
    <s v="Assetplan - Asociado Dpto 219B"/>
    <n v="250"/>
    <n v="250"/>
    <n v="281.25"/>
  </r>
  <r>
    <x v="4"/>
    <x v="2"/>
    <x v="7"/>
    <x v="533"/>
    <x v="23"/>
    <x v="1"/>
    <n v="12.5"/>
    <n v="0"/>
    <x v="4"/>
    <s v="DOMINIO"/>
    <x v="2"/>
    <m/>
    <s v="Assetplan - Asociado Dpto 419B"/>
    <n v="250"/>
    <n v="250"/>
    <n v="281.25"/>
  </r>
  <r>
    <x v="4"/>
    <x v="2"/>
    <x v="7"/>
    <x v="534"/>
    <x v="23"/>
    <x v="1"/>
    <n v="12.5"/>
    <n v="0"/>
    <x v="4"/>
    <s v="DOMINIO"/>
    <x v="1"/>
    <s v="E - 421"/>
    <m/>
    <n v="250"/>
    <n v="250"/>
    <n v="281.25"/>
  </r>
  <r>
    <x v="4"/>
    <x v="2"/>
    <x v="7"/>
    <x v="535"/>
    <x v="23"/>
    <x v="1"/>
    <n v="12.5"/>
    <n v="0"/>
    <x v="4"/>
    <s v="DOMINIO"/>
    <x v="1"/>
    <s v="E - 420"/>
    <m/>
    <n v="250"/>
    <n v="250"/>
    <n v="281.25"/>
  </r>
  <r>
    <x v="4"/>
    <x v="2"/>
    <x v="7"/>
    <x v="536"/>
    <x v="23"/>
    <x v="1"/>
    <n v="12.5"/>
    <n v="0"/>
    <x v="4"/>
    <s v="DOMINIO"/>
    <x v="1"/>
    <s v="E - 419"/>
    <m/>
    <n v="250"/>
    <n v="250"/>
    <n v="281.25"/>
  </r>
  <r>
    <x v="4"/>
    <x v="2"/>
    <x v="7"/>
    <x v="537"/>
    <x v="23"/>
    <x v="1"/>
    <n v="12.5"/>
    <n v="0"/>
    <x v="4"/>
    <s v="DOMINIO"/>
    <x v="1"/>
    <s v="E - 418"/>
    <m/>
    <n v="250"/>
    <n v="250"/>
    <n v="281.25"/>
  </r>
  <r>
    <x v="4"/>
    <x v="2"/>
    <x v="7"/>
    <x v="538"/>
    <x v="23"/>
    <x v="1"/>
    <n v="12.5"/>
    <n v="0"/>
    <x v="4"/>
    <s v="DOMINIO"/>
    <x v="1"/>
    <m/>
    <m/>
    <n v="250"/>
    <n v="250"/>
    <n v="281.25"/>
  </r>
  <r>
    <x v="4"/>
    <x v="2"/>
    <x v="7"/>
    <x v="539"/>
    <x v="23"/>
    <x v="1"/>
    <n v="12.5"/>
    <n v="0"/>
    <x v="4"/>
    <s v="DOMINIO"/>
    <x v="2"/>
    <m/>
    <s v="Assetplan - Asociado Dpto 420B"/>
    <n v="250"/>
    <n v="250"/>
    <n v="281.25"/>
  </r>
  <r>
    <x v="4"/>
    <x v="2"/>
    <x v="7"/>
    <x v="540"/>
    <x v="23"/>
    <x v="1"/>
    <n v="12.5"/>
    <n v="0"/>
    <x v="4"/>
    <s v="DOMINIO"/>
    <x v="2"/>
    <m/>
    <s v="Assetplan - Asociado Dpto 514B"/>
    <n v="250"/>
    <n v="250"/>
    <n v="281.25"/>
  </r>
  <r>
    <x v="4"/>
    <x v="2"/>
    <x v="7"/>
    <x v="541"/>
    <x v="23"/>
    <x v="1"/>
    <n v="12.5"/>
    <n v="0"/>
    <x v="4"/>
    <s v="DOMINIO"/>
    <x v="2"/>
    <m/>
    <s v="Assetplan - Asociado Dpto 515B"/>
    <n v="250"/>
    <n v="250"/>
    <n v="281.25"/>
  </r>
  <r>
    <x v="4"/>
    <x v="2"/>
    <x v="7"/>
    <x v="542"/>
    <x v="23"/>
    <x v="1"/>
    <n v="12.5"/>
    <n v="0"/>
    <x v="10"/>
    <s v="USO Y GOCE"/>
    <x v="2"/>
    <m/>
    <s v="Assetplan - Asociado Dpto 519B"/>
    <n v="250"/>
    <n v="250"/>
    <n v="281.25"/>
  </r>
  <r>
    <x v="4"/>
    <x v="2"/>
    <x v="7"/>
    <x v="543"/>
    <x v="23"/>
    <x v="1"/>
    <n v="12.5"/>
    <n v="0"/>
    <x v="10"/>
    <s v="USO Y GOCE"/>
    <x v="2"/>
    <m/>
    <s v="Assetplan - Asociado Dpto 903A"/>
    <n v="250"/>
    <n v="250"/>
    <n v="281.25"/>
  </r>
  <r>
    <x v="5"/>
    <x v="0"/>
    <x v="0"/>
    <x v="204"/>
    <x v="8"/>
    <x v="2"/>
    <n v="31.07"/>
    <n v="2.86"/>
    <x v="5"/>
    <s v="DOMINIO"/>
    <x v="0"/>
    <m/>
    <m/>
    <n v="2407"/>
    <n v="2166.3000000000002"/>
    <n v="2437.0875000000001"/>
  </r>
  <r>
    <x v="5"/>
    <x v="0"/>
    <x v="0"/>
    <x v="205"/>
    <x v="8"/>
    <x v="2"/>
    <n v="31.07"/>
    <n v="2.86"/>
    <x v="5"/>
    <s v="DOMINIO"/>
    <x v="1"/>
    <m/>
    <m/>
    <n v="2407"/>
    <n v="2166.3000000000002"/>
    <n v="2437.0875000000001"/>
  </r>
  <r>
    <x v="5"/>
    <x v="0"/>
    <x v="0"/>
    <x v="357"/>
    <x v="1"/>
    <x v="2"/>
    <n v="31.07"/>
    <n v="2.86"/>
    <x v="9"/>
    <s v="DOMINIO"/>
    <x v="1"/>
    <m/>
    <m/>
    <n v="2487"/>
    <n v="2238.3000000000002"/>
    <n v="2518.0875000000001"/>
  </r>
  <r>
    <x v="5"/>
    <x v="0"/>
    <x v="0"/>
    <x v="294"/>
    <x v="1"/>
    <x v="2"/>
    <n v="31.07"/>
    <n v="2.86"/>
    <x v="9"/>
    <s v="DOMINIO"/>
    <x v="1"/>
    <m/>
    <m/>
    <n v="2487"/>
    <n v="2238.3000000000002"/>
    <n v="2518.0875000000001"/>
  </r>
  <r>
    <x v="5"/>
    <x v="0"/>
    <x v="0"/>
    <x v="3"/>
    <x v="1"/>
    <x v="2"/>
    <n v="31.07"/>
    <n v="2.86"/>
    <x v="9"/>
    <s v="DOMINIO"/>
    <x v="1"/>
    <m/>
    <m/>
    <n v="2487"/>
    <n v="2238.3000000000002"/>
    <n v="2518.0875000000001"/>
  </r>
  <r>
    <x v="5"/>
    <x v="0"/>
    <x v="0"/>
    <x v="361"/>
    <x v="3"/>
    <x v="2"/>
    <n v="31.07"/>
    <n v="2.86"/>
    <x v="9"/>
    <s v="DOMINIO"/>
    <x v="1"/>
    <m/>
    <m/>
    <n v="2498"/>
    <n v="2248.2000000000003"/>
    <n v="2529.2249999999999"/>
  </r>
  <r>
    <x v="5"/>
    <x v="0"/>
    <x v="0"/>
    <x v="239"/>
    <x v="3"/>
    <x v="2"/>
    <n v="31.07"/>
    <n v="2.86"/>
    <x v="5"/>
    <s v="DOMINIO"/>
    <x v="1"/>
    <m/>
    <m/>
    <n v="2475"/>
    <n v="2227.5"/>
    <n v="2505.9375"/>
  </r>
  <r>
    <x v="5"/>
    <x v="0"/>
    <x v="0"/>
    <x v="299"/>
    <x v="3"/>
    <x v="2"/>
    <n v="31.07"/>
    <n v="2.86"/>
    <x v="5"/>
    <s v="DOMINIO"/>
    <x v="1"/>
    <m/>
    <m/>
    <n v="2475"/>
    <n v="2227.5"/>
    <n v="2505.9375"/>
  </r>
  <r>
    <x v="5"/>
    <x v="0"/>
    <x v="0"/>
    <x v="301"/>
    <x v="3"/>
    <x v="2"/>
    <n v="31.07"/>
    <n v="2.86"/>
    <x v="9"/>
    <s v="DOMINIO"/>
    <x v="1"/>
    <m/>
    <m/>
    <n v="2498"/>
    <n v="2248.2000000000003"/>
    <n v="2529.2249999999999"/>
  </r>
  <r>
    <x v="5"/>
    <x v="0"/>
    <x v="0"/>
    <x v="4"/>
    <x v="3"/>
    <x v="2"/>
    <n v="31.07"/>
    <n v="2.86"/>
    <x v="9"/>
    <s v="DOMINIO"/>
    <x v="1"/>
    <m/>
    <m/>
    <n v="2498"/>
    <n v="2248.2000000000003"/>
    <n v="2529.2249999999999"/>
  </r>
  <r>
    <x v="5"/>
    <x v="0"/>
    <x v="0"/>
    <x v="365"/>
    <x v="4"/>
    <x v="0"/>
    <n v="31.07"/>
    <n v="2.86"/>
    <x v="6"/>
    <s v="DOMINIO"/>
    <x v="1"/>
    <m/>
    <m/>
    <n v="2533"/>
    <n v="2279.7000000000003"/>
    <n v="2564.6625000000004"/>
  </r>
  <r>
    <x v="5"/>
    <x v="0"/>
    <x v="0"/>
    <x v="365"/>
    <x v="4"/>
    <x v="2"/>
    <n v="31.07"/>
    <n v="2.86"/>
    <x v="9"/>
    <s v="DOMINIO"/>
    <x v="1"/>
    <m/>
    <m/>
    <n v="2510"/>
    <n v="2259"/>
    <n v="2541.3749999999995"/>
  </r>
  <r>
    <x v="5"/>
    <x v="0"/>
    <x v="0"/>
    <x v="302"/>
    <x v="4"/>
    <x v="0"/>
    <n v="31.07"/>
    <n v="2.86"/>
    <x v="6"/>
    <s v="DOMINIO"/>
    <x v="1"/>
    <m/>
    <m/>
    <n v="2533"/>
    <n v="2279.7000000000003"/>
    <n v="2564.6625000000004"/>
  </r>
  <r>
    <x v="5"/>
    <x v="0"/>
    <x v="0"/>
    <x v="304"/>
    <x v="4"/>
    <x v="0"/>
    <n v="31.07"/>
    <n v="2.86"/>
    <x v="7"/>
    <s v="DOMINIO"/>
    <x v="1"/>
    <m/>
    <m/>
    <n v="2453"/>
    <n v="2207.7000000000003"/>
    <n v="2483.6625000000004"/>
  </r>
  <r>
    <x v="5"/>
    <x v="0"/>
    <x v="0"/>
    <x v="279"/>
    <x v="4"/>
    <x v="0"/>
    <n v="31.07"/>
    <n v="2.86"/>
    <x v="7"/>
    <s v="DOMINIO"/>
    <x v="1"/>
    <m/>
    <m/>
    <n v="2453"/>
    <n v="2134.11"/>
    <n v="2400.8737499999997"/>
  </r>
  <r>
    <x v="5"/>
    <x v="0"/>
    <x v="0"/>
    <x v="305"/>
    <x v="4"/>
    <x v="2"/>
    <n v="31.07"/>
    <n v="2.86"/>
    <x v="5"/>
    <s v="DOMINIO"/>
    <x v="0"/>
    <m/>
    <m/>
    <n v="2487"/>
    <n v="2163.69"/>
    <n v="2434.1512499999999"/>
  </r>
  <r>
    <x v="5"/>
    <x v="0"/>
    <x v="0"/>
    <x v="306"/>
    <x v="4"/>
    <x v="2"/>
    <n v="31.07"/>
    <n v="2.86"/>
    <x v="5"/>
    <s v="DOMINIO"/>
    <x v="1"/>
    <m/>
    <m/>
    <n v="2487"/>
    <n v="2163.69"/>
    <n v="2434.1512499999999"/>
  </r>
  <r>
    <x v="5"/>
    <x v="0"/>
    <x v="0"/>
    <x v="309"/>
    <x v="4"/>
    <x v="2"/>
    <n v="31.07"/>
    <n v="2.86"/>
    <x v="9"/>
    <s v="DOMINIO"/>
    <x v="1"/>
    <m/>
    <m/>
    <n v="2510"/>
    <n v="2183.6999999999998"/>
    <n v="2456.6624999999999"/>
  </r>
  <r>
    <x v="5"/>
    <x v="0"/>
    <x v="0"/>
    <x v="310"/>
    <x v="9"/>
    <x v="0"/>
    <n v="31.07"/>
    <n v="2.86"/>
    <x v="6"/>
    <s v="DOMINIO"/>
    <x v="1"/>
    <m/>
    <m/>
    <n v="2544"/>
    <n v="2213.2800000000002"/>
    <n v="2489.94"/>
  </r>
  <r>
    <x v="5"/>
    <x v="0"/>
    <x v="0"/>
    <x v="281"/>
    <x v="9"/>
    <x v="0"/>
    <n v="31.07"/>
    <n v="2.86"/>
    <x v="7"/>
    <s v="DOMINIO"/>
    <x v="1"/>
    <m/>
    <m/>
    <n v="2464"/>
    <n v="2143.6799999999998"/>
    <n v="2411.64"/>
  </r>
  <r>
    <x v="5"/>
    <x v="0"/>
    <x v="0"/>
    <x v="313"/>
    <x v="9"/>
    <x v="2"/>
    <n v="31.07"/>
    <n v="2.86"/>
    <x v="5"/>
    <s v="DOMINIO"/>
    <x v="1"/>
    <m/>
    <m/>
    <n v="2498"/>
    <n v="2173.2599999999998"/>
    <n v="2444.9174999999996"/>
  </r>
  <r>
    <x v="5"/>
    <x v="0"/>
    <x v="0"/>
    <x v="314"/>
    <x v="9"/>
    <x v="2"/>
    <n v="31.07"/>
    <n v="2.86"/>
    <x v="5"/>
    <s v="DOMINIO"/>
    <x v="1"/>
    <m/>
    <m/>
    <n v="2498"/>
    <n v="2173.2599999999998"/>
    <n v="2444.9174999999996"/>
  </r>
  <r>
    <x v="5"/>
    <x v="0"/>
    <x v="0"/>
    <x v="373"/>
    <x v="5"/>
    <x v="2"/>
    <n v="31.07"/>
    <n v="2.86"/>
    <x v="9"/>
    <s v="DOMINIO"/>
    <x v="1"/>
    <m/>
    <m/>
    <n v="2533"/>
    <n v="2203.71"/>
    <n v="2479.1737499999999"/>
  </r>
  <r>
    <x v="5"/>
    <x v="0"/>
    <x v="0"/>
    <x v="318"/>
    <x v="5"/>
    <x v="0"/>
    <n v="31.07"/>
    <n v="2.86"/>
    <x v="6"/>
    <s v="DOMINIO"/>
    <x v="1"/>
    <m/>
    <m/>
    <n v="2555"/>
    <n v="2222.85"/>
    <n v="2500.7062499999997"/>
  </r>
  <r>
    <x v="5"/>
    <x v="0"/>
    <x v="0"/>
    <x v="320"/>
    <x v="5"/>
    <x v="0"/>
    <n v="31.07"/>
    <n v="2.86"/>
    <x v="7"/>
    <s v="DOMINIO"/>
    <x v="1"/>
    <m/>
    <m/>
    <n v="2475"/>
    <n v="2153.25"/>
    <n v="2422.40625"/>
  </r>
  <r>
    <x v="5"/>
    <x v="0"/>
    <x v="0"/>
    <x v="282"/>
    <x v="5"/>
    <x v="2"/>
    <n v="31.07"/>
    <n v="2.86"/>
    <x v="5"/>
    <s v="DOMINIO"/>
    <x v="1"/>
    <m/>
    <m/>
    <n v="2510"/>
    <n v="2183.6999999999998"/>
    <n v="2456.6624999999999"/>
  </r>
  <r>
    <x v="5"/>
    <x v="0"/>
    <x v="0"/>
    <x v="322"/>
    <x v="5"/>
    <x v="2"/>
    <n v="31.07"/>
    <n v="2.86"/>
    <x v="5"/>
    <s v="DOMINIO"/>
    <x v="1"/>
    <m/>
    <m/>
    <n v="2510"/>
    <n v="2183.6999999999998"/>
    <n v="2456.6624999999999"/>
  </r>
  <r>
    <x v="5"/>
    <x v="0"/>
    <x v="0"/>
    <x v="324"/>
    <x v="5"/>
    <x v="2"/>
    <n v="31.07"/>
    <n v="2.86"/>
    <x v="9"/>
    <s v="DOMINIO"/>
    <x v="0"/>
    <m/>
    <m/>
    <n v="2533"/>
    <n v="2203.71"/>
    <n v="2479.1737499999999"/>
  </r>
  <r>
    <x v="5"/>
    <x v="0"/>
    <x v="0"/>
    <x v="421"/>
    <x v="5"/>
    <x v="2"/>
    <n v="31.07"/>
    <n v="2.86"/>
    <x v="9"/>
    <s v="DOMINIO"/>
    <x v="1"/>
    <m/>
    <m/>
    <n v="2533"/>
    <n v="2203.71"/>
    <n v="2479.1737499999999"/>
  </r>
  <r>
    <x v="5"/>
    <x v="0"/>
    <x v="0"/>
    <x v="80"/>
    <x v="10"/>
    <x v="0"/>
    <n v="31.07"/>
    <n v="2.86"/>
    <x v="6"/>
    <s v="DOMINIO"/>
    <x v="1"/>
    <m/>
    <m/>
    <n v="2567"/>
    <n v="2233.29"/>
    <n v="2512.4512500000001"/>
  </r>
  <r>
    <x v="5"/>
    <x v="0"/>
    <x v="0"/>
    <x v="80"/>
    <x v="10"/>
    <x v="2"/>
    <n v="31.07"/>
    <n v="2.86"/>
    <x v="9"/>
    <s v="DOMINIO"/>
    <x v="0"/>
    <m/>
    <m/>
    <n v="2544"/>
    <n v="2213.2800000000002"/>
    <n v="2489.94"/>
  </r>
  <r>
    <x v="5"/>
    <x v="0"/>
    <x v="0"/>
    <x v="325"/>
    <x v="10"/>
    <x v="0"/>
    <n v="31.07"/>
    <n v="2.86"/>
    <x v="6"/>
    <s v="DOMINIO"/>
    <x v="1"/>
    <m/>
    <m/>
    <n v="2567"/>
    <n v="2233.29"/>
    <n v="2512.4512500000001"/>
  </r>
  <r>
    <x v="5"/>
    <x v="0"/>
    <x v="0"/>
    <x v="241"/>
    <x v="10"/>
    <x v="2"/>
    <n v="31.07"/>
    <n v="2.86"/>
    <x v="5"/>
    <s v="DOMINIO"/>
    <x v="1"/>
    <m/>
    <m/>
    <n v="2521"/>
    <n v="2193.27"/>
    <n v="2467.42875"/>
  </r>
  <r>
    <x v="5"/>
    <x v="0"/>
    <x v="0"/>
    <x v="263"/>
    <x v="10"/>
    <x v="2"/>
    <n v="31.07"/>
    <n v="2.86"/>
    <x v="9"/>
    <s v="DOMINIO"/>
    <x v="1"/>
    <m/>
    <m/>
    <n v="2544"/>
    <n v="2213.2800000000002"/>
    <n v="2489.94"/>
  </r>
  <r>
    <x v="5"/>
    <x v="0"/>
    <x v="0"/>
    <x v="422"/>
    <x v="10"/>
    <x v="2"/>
    <n v="31.07"/>
    <n v="2.86"/>
    <x v="9"/>
    <s v="DOMINIO"/>
    <x v="1"/>
    <m/>
    <m/>
    <n v="2544"/>
    <n v="2213.2800000000002"/>
    <n v="2489.94"/>
  </r>
  <r>
    <x v="5"/>
    <x v="0"/>
    <x v="0"/>
    <x v="82"/>
    <x v="6"/>
    <x v="0"/>
    <n v="31.07"/>
    <n v="2.86"/>
    <x v="6"/>
    <s v="DOMINIO"/>
    <x v="1"/>
    <m/>
    <m/>
    <n v="2578"/>
    <n v="2242.86"/>
    <n v="2523.2174999999997"/>
  </r>
  <r>
    <x v="5"/>
    <x v="0"/>
    <x v="0"/>
    <x v="82"/>
    <x v="6"/>
    <x v="2"/>
    <n v="31.07"/>
    <n v="2.86"/>
    <x v="9"/>
    <s v="DOMINIO"/>
    <x v="1"/>
    <m/>
    <m/>
    <n v="2555"/>
    <n v="2222.85"/>
    <n v="2500.7062499999997"/>
  </r>
  <r>
    <x v="5"/>
    <x v="0"/>
    <x v="0"/>
    <x v="330"/>
    <x v="6"/>
    <x v="0"/>
    <n v="31.07"/>
    <n v="2.86"/>
    <x v="6"/>
    <s v="DOMINIO"/>
    <x v="1"/>
    <m/>
    <m/>
    <n v="2578"/>
    <n v="2242.86"/>
    <n v="2523.2174999999997"/>
  </r>
  <r>
    <x v="5"/>
    <x v="0"/>
    <x v="0"/>
    <x v="7"/>
    <x v="6"/>
    <x v="2"/>
    <n v="31.07"/>
    <n v="2.86"/>
    <x v="5"/>
    <s v="DOMINIO"/>
    <x v="1"/>
    <m/>
    <m/>
    <n v="2533"/>
    <n v="2203.71"/>
    <n v="2479.1737499999999"/>
  </r>
  <r>
    <x v="5"/>
    <x v="0"/>
    <x v="0"/>
    <x v="333"/>
    <x v="6"/>
    <x v="2"/>
    <n v="31.07"/>
    <n v="2.86"/>
    <x v="5"/>
    <s v="DOMINIO"/>
    <x v="1"/>
    <m/>
    <m/>
    <n v="2533"/>
    <n v="2203.71"/>
    <n v="2479.1737499999999"/>
  </r>
  <r>
    <x v="5"/>
    <x v="0"/>
    <x v="0"/>
    <x v="334"/>
    <x v="6"/>
    <x v="2"/>
    <n v="31.07"/>
    <n v="2.86"/>
    <x v="5"/>
    <s v="DOMINIO"/>
    <x v="1"/>
    <m/>
    <m/>
    <n v="2533"/>
    <n v="2203.71"/>
    <n v="2479.1737499999999"/>
  </r>
  <r>
    <x v="5"/>
    <x v="0"/>
    <x v="0"/>
    <x v="268"/>
    <x v="6"/>
    <x v="2"/>
    <n v="31.07"/>
    <n v="2.86"/>
    <x v="9"/>
    <s v="DOMINIO"/>
    <x v="1"/>
    <m/>
    <m/>
    <n v="2555"/>
    <n v="2222.85"/>
    <n v="2500.7062499999997"/>
  </r>
  <r>
    <x v="5"/>
    <x v="0"/>
    <x v="0"/>
    <x v="269"/>
    <x v="6"/>
    <x v="2"/>
    <n v="31.07"/>
    <n v="2.86"/>
    <x v="9"/>
    <s v="DOMINIO"/>
    <x v="1"/>
    <m/>
    <m/>
    <n v="2555"/>
    <n v="2222.85"/>
    <n v="2500.7062499999997"/>
  </r>
  <r>
    <x v="5"/>
    <x v="0"/>
    <x v="0"/>
    <x v="84"/>
    <x v="7"/>
    <x v="2"/>
    <n v="31.07"/>
    <n v="2.86"/>
    <x v="9"/>
    <s v="DOMINIO"/>
    <x v="1"/>
    <m/>
    <m/>
    <n v="2567"/>
    <n v="2233.29"/>
    <n v="2512.4512500000001"/>
  </r>
  <r>
    <x v="5"/>
    <x v="0"/>
    <x v="0"/>
    <x v="84"/>
    <x v="7"/>
    <x v="0"/>
    <n v="31.07"/>
    <n v="2.86"/>
    <x v="6"/>
    <s v="DOMINIO"/>
    <x v="1"/>
    <m/>
    <m/>
    <n v="2590"/>
    <n v="2253.3000000000002"/>
    <n v="2534.9625000000001"/>
  </r>
  <r>
    <x v="5"/>
    <x v="0"/>
    <x v="0"/>
    <x v="242"/>
    <x v="7"/>
    <x v="0"/>
    <n v="31.07"/>
    <n v="2.86"/>
    <x v="6"/>
    <s v="DOMINIO"/>
    <x v="1"/>
    <m/>
    <m/>
    <n v="2590"/>
    <n v="2253.3000000000002"/>
    <n v="2534.9625000000001"/>
  </r>
  <r>
    <x v="5"/>
    <x v="0"/>
    <x v="0"/>
    <x v="8"/>
    <x v="7"/>
    <x v="2"/>
    <n v="31.07"/>
    <n v="2.86"/>
    <x v="5"/>
    <s v="DOMINIO"/>
    <x v="0"/>
    <m/>
    <m/>
    <n v="2544"/>
    <n v="2213.2800000000002"/>
    <n v="2489.94"/>
  </r>
  <r>
    <x v="5"/>
    <x v="0"/>
    <x v="0"/>
    <x v="337"/>
    <x v="7"/>
    <x v="2"/>
    <n v="31.07"/>
    <n v="2.86"/>
    <x v="5"/>
    <s v="DOMINIO"/>
    <x v="0"/>
    <m/>
    <m/>
    <n v="2544"/>
    <n v="2213.2800000000002"/>
    <n v="2489.94"/>
  </r>
  <r>
    <x v="5"/>
    <x v="0"/>
    <x v="0"/>
    <x v="340"/>
    <x v="7"/>
    <x v="2"/>
    <n v="31.07"/>
    <n v="2.86"/>
    <x v="9"/>
    <s v="DOMINIO"/>
    <x v="1"/>
    <m/>
    <m/>
    <n v="2567"/>
    <n v="2233.29"/>
    <n v="2512.4512500000001"/>
  </r>
  <r>
    <x v="5"/>
    <x v="0"/>
    <x v="0"/>
    <x v="423"/>
    <x v="7"/>
    <x v="2"/>
    <n v="31.07"/>
    <n v="2.86"/>
    <x v="9"/>
    <s v="DOMINIO"/>
    <x v="1"/>
    <m/>
    <m/>
    <n v="2567"/>
    <n v="2233.29"/>
    <n v="2512.4512500000001"/>
  </r>
  <r>
    <x v="5"/>
    <x v="0"/>
    <x v="0"/>
    <x v="86"/>
    <x v="11"/>
    <x v="2"/>
    <n v="31.07"/>
    <n v="2.86"/>
    <x v="9"/>
    <s v="DOMINIO"/>
    <x v="1"/>
    <m/>
    <m/>
    <n v="2578"/>
    <n v="2242.86"/>
    <n v="2523.2174999999997"/>
  </r>
  <r>
    <x v="5"/>
    <x v="0"/>
    <x v="0"/>
    <x v="86"/>
    <x v="11"/>
    <x v="0"/>
    <n v="31.07"/>
    <n v="2.86"/>
    <x v="6"/>
    <s v="DOMINIO"/>
    <x v="1"/>
    <m/>
    <m/>
    <n v="2601"/>
    <n v="2262.87"/>
    <n v="2545.7287499999998"/>
  </r>
  <r>
    <x v="5"/>
    <x v="0"/>
    <x v="0"/>
    <x v="341"/>
    <x v="11"/>
    <x v="0"/>
    <n v="31.07"/>
    <n v="2.86"/>
    <x v="6"/>
    <s v="DOMINIO"/>
    <x v="1"/>
    <m/>
    <m/>
    <n v="2601"/>
    <n v="2262.87"/>
    <n v="2545.7287499999998"/>
  </r>
  <r>
    <x v="5"/>
    <x v="0"/>
    <x v="0"/>
    <x v="285"/>
    <x v="11"/>
    <x v="2"/>
    <n v="31.07"/>
    <n v="2.86"/>
    <x v="5"/>
    <s v="DOMINIO"/>
    <x v="0"/>
    <m/>
    <m/>
    <n v="2555"/>
    <n v="2222.85"/>
    <n v="2500.7062499999997"/>
  </r>
  <r>
    <x v="5"/>
    <x v="0"/>
    <x v="3"/>
    <x v="206"/>
    <x v="8"/>
    <x v="2"/>
    <n v="36.9"/>
    <n v="2.2400000000000002"/>
    <x v="5"/>
    <s v="DOMINIO"/>
    <x v="0"/>
    <m/>
    <m/>
    <n v="2520"/>
    <n v="2268"/>
    <n v="2551.5"/>
  </r>
  <r>
    <x v="5"/>
    <x v="0"/>
    <x v="3"/>
    <x v="297"/>
    <x v="3"/>
    <x v="2"/>
    <n v="36.9"/>
    <n v="2.2400000000000002"/>
    <x v="5"/>
    <s v="DOMINIO"/>
    <x v="0"/>
    <m/>
    <m/>
    <n v="2589"/>
    <n v="2330.1"/>
    <n v="2621.3625000000002"/>
  </r>
  <r>
    <x v="5"/>
    <x v="0"/>
    <x v="3"/>
    <x v="304"/>
    <x v="4"/>
    <x v="2"/>
    <n v="36.9"/>
    <n v="2.2400000000000002"/>
    <x v="5"/>
    <s v="DOMINIO"/>
    <x v="1"/>
    <m/>
    <m/>
    <n v="2600"/>
    <n v="2340"/>
    <n v="2632.5"/>
  </r>
  <r>
    <x v="5"/>
    <x v="0"/>
    <x v="3"/>
    <x v="336"/>
    <x v="7"/>
    <x v="2"/>
    <n v="36.9"/>
    <n v="2.2400000000000002"/>
    <x v="5"/>
    <s v="DOMINIO"/>
    <x v="1"/>
    <m/>
    <m/>
    <n v="2657"/>
    <n v="2391.3000000000002"/>
    <n v="2690.2125000000001"/>
  </r>
  <r>
    <x v="5"/>
    <x v="0"/>
    <x v="3"/>
    <x v="339"/>
    <x v="7"/>
    <x v="2"/>
    <n v="36.9"/>
    <n v="2.2400000000000002"/>
    <x v="5"/>
    <s v="DOMINIO"/>
    <x v="1"/>
    <m/>
    <m/>
    <n v="2657"/>
    <n v="2391.3000000000002"/>
    <n v="2690.2125000000001"/>
  </r>
  <r>
    <x v="5"/>
    <x v="0"/>
    <x v="3"/>
    <x v="343"/>
    <x v="11"/>
    <x v="2"/>
    <n v="36.9"/>
    <n v="2.2400000000000002"/>
    <x v="5"/>
    <s v="DOMINIO"/>
    <x v="1"/>
    <m/>
    <m/>
    <n v="2669"/>
    <n v="2402.1"/>
    <n v="2702.3624999999997"/>
  </r>
  <r>
    <x v="5"/>
    <x v="0"/>
    <x v="10"/>
    <x v="290"/>
    <x v="1"/>
    <x v="0"/>
    <n v="42.66"/>
    <n v="2.2200000000000002"/>
    <x v="7"/>
    <s v="DOMINIO"/>
    <x v="1"/>
    <m/>
    <m/>
    <n v="2825"/>
    <n v="2542.5"/>
    <n v="2860.3125"/>
  </r>
  <r>
    <x v="5"/>
    <x v="0"/>
    <x v="10"/>
    <x v="298"/>
    <x v="3"/>
    <x v="0"/>
    <n v="42.66"/>
    <n v="2.2200000000000002"/>
    <x v="7"/>
    <s v="DOMINIO"/>
    <x v="0"/>
    <m/>
    <m/>
    <n v="2837"/>
    <n v="2553.3000000000002"/>
    <n v="2872.4625000000001"/>
  </r>
  <r>
    <x v="5"/>
    <x v="0"/>
    <x v="10"/>
    <x v="15"/>
    <x v="9"/>
    <x v="2"/>
    <n v="42.66"/>
    <n v="2.2200000000000002"/>
    <x v="5"/>
    <s v="DOMINIO"/>
    <x v="1"/>
    <m/>
    <m/>
    <n v="2894"/>
    <n v="2604.6"/>
    <n v="2930.1749999999997"/>
  </r>
  <r>
    <x v="5"/>
    <x v="0"/>
    <x v="10"/>
    <x v="328"/>
    <x v="10"/>
    <x v="0"/>
    <n v="42.66"/>
    <n v="2.2200000000000002"/>
    <x v="7"/>
    <s v="DOMINIO"/>
    <x v="0"/>
    <m/>
    <m/>
    <n v="2882"/>
    <n v="2593.8000000000002"/>
    <n v="2918.0250000000001"/>
  </r>
  <r>
    <x v="5"/>
    <x v="0"/>
    <x v="10"/>
    <x v="333"/>
    <x v="6"/>
    <x v="0"/>
    <n v="42.66"/>
    <n v="2.2200000000000002"/>
    <x v="7"/>
    <s v="DOMINIO"/>
    <x v="1"/>
    <m/>
    <m/>
    <n v="2894"/>
    <n v="2604.6"/>
    <n v="2930.1749999999997"/>
  </r>
  <r>
    <x v="5"/>
    <x v="0"/>
    <x v="10"/>
    <x v="83"/>
    <x v="7"/>
    <x v="2"/>
    <n v="42.66"/>
    <n v="2.2200000000000002"/>
    <x v="9"/>
    <s v="DOMINIO"/>
    <x v="0"/>
    <m/>
    <m/>
    <n v="2962"/>
    <n v="2665.8"/>
    <n v="2999.0250000000001"/>
  </r>
  <r>
    <x v="5"/>
    <x v="0"/>
    <x v="4"/>
    <x v="207"/>
    <x v="8"/>
    <x v="2"/>
    <n v="43.36"/>
    <n v="2.2400000000000002"/>
    <x v="5"/>
    <s v="DOMINIO"/>
    <x v="1"/>
    <m/>
    <m/>
    <n v="2749"/>
    <n v="2474.1"/>
    <n v="2783.3624999999997"/>
  </r>
  <r>
    <x v="5"/>
    <x v="0"/>
    <x v="4"/>
    <x v="288"/>
    <x v="1"/>
    <x v="2"/>
    <n v="43.22"/>
    <n v="2.2400000000000002"/>
    <x v="9"/>
    <s v="DOMINIO"/>
    <x v="0"/>
    <m/>
    <m/>
    <n v="2829"/>
    <n v="2546.1"/>
    <n v="2864.3624999999997"/>
  </r>
  <r>
    <x v="5"/>
    <x v="0"/>
    <x v="4"/>
    <x v="359"/>
    <x v="1"/>
    <x v="2"/>
    <n v="43.22"/>
    <n v="2.2400000000000002"/>
    <x v="9"/>
    <s v="DOMINIO"/>
    <x v="0"/>
    <m/>
    <m/>
    <n v="2829"/>
    <n v="2546.1"/>
    <n v="2864.3624999999997"/>
  </r>
  <r>
    <x v="5"/>
    <x v="0"/>
    <x v="4"/>
    <x v="362"/>
    <x v="3"/>
    <x v="0"/>
    <n v="42.82"/>
    <n v="2.2400000000000002"/>
    <x v="6"/>
    <s v="DOMINIO"/>
    <x v="2"/>
    <m/>
    <s v="Assetplan - Asociado Est 1B"/>
    <n v="2880"/>
    <n v="2592"/>
    <n v="2916"/>
  </r>
  <r>
    <x v="5"/>
    <x v="0"/>
    <x v="4"/>
    <x v="240"/>
    <x v="4"/>
    <x v="2"/>
    <n v="43.22"/>
    <n v="2.2400000000000002"/>
    <x v="9"/>
    <s v="DOMINIO"/>
    <x v="1"/>
    <m/>
    <m/>
    <n v="2851"/>
    <n v="2565.9"/>
    <n v="2886.6374999999998"/>
  </r>
  <r>
    <x v="5"/>
    <x v="0"/>
    <x v="4"/>
    <x v="367"/>
    <x v="9"/>
    <x v="0"/>
    <n v="42.82"/>
    <n v="2.2400000000000002"/>
    <x v="6"/>
    <s v="DOMINIO"/>
    <x v="1"/>
    <m/>
    <m/>
    <n v="2886"/>
    <n v="2597.4"/>
    <n v="2922.0749999999998"/>
  </r>
  <r>
    <x v="5"/>
    <x v="0"/>
    <x v="4"/>
    <x v="372"/>
    <x v="5"/>
    <x v="0"/>
    <n v="42.82"/>
    <n v="2.2400000000000002"/>
    <x v="6"/>
    <s v="DOMINIO"/>
    <x v="0"/>
    <m/>
    <m/>
    <n v="2897"/>
    <n v="2607.3000000000002"/>
    <n v="2933.2125000000001"/>
  </r>
  <r>
    <x v="5"/>
    <x v="0"/>
    <x v="4"/>
    <x v="20"/>
    <x v="10"/>
    <x v="2"/>
    <n v="43.22"/>
    <n v="2.2400000000000002"/>
    <x v="5"/>
    <s v="DOMINIO"/>
    <x v="0"/>
    <m/>
    <m/>
    <n v="2863"/>
    <n v="2576.7000000000003"/>
    <n v="2898.7874999999999"/>
  </r>
  <r>
    <x v="5"/>
    <x v="0"/>
    <x v="4"/>
    <x v="22"/>
    <x v="10"/>
    <x v="2"/>
    <n v="43.22"/>
    <n v="2.2400000000000002"/>
    <x v="5"/>
    <s v="DOMINIO"/>
    <x v="1"/>
    <m/>
    <m/>
    <n v="2863"/>
    <n v="2576.7000000000003"/>
    <n v="2898.7874999999999"/>
  </r>
  <r>
    <x v="5"/>
    <x v="0"/>
    <x v="5"/>
    <x v="203"/>
    <x v="8"/>
    <x v="2"/>
    <n v="46.18"/>
    <n v="2.2400000000000002"/>
    <x v="5"/>
    <s v="DOMINIO"/>
    <x v="1"/>
    <m/>
    <m/>
    <n v="2872"/>
    <n v="2584.8000000000002"/>
    <n v="2907.9"/>
  </r>
  <r>
    <x v="5"/>
    <x v="0"/>
    <x v="5"/>
    <x v="240"/>
    <x v="4"/>
    <x v="0"/>
    <n v="46.58"/>
    <n v="2.2400000000000002"/>
    <x v="6"/>
    <s v="DOMINIO"/>
    <x v="1"/>
    <m/>
    <m/>
    <n v="2998"/>
    <n v="2698.2000000000003"/>
    <n v="3035.4749999999999"/>
  </r>
  <r>
    <x v="5"/>
    <x v="0"/>
    <x v="5"/>
    <x v="21"/>
    <x v="10"/>
    <x v="2"/>
    <n v="46.18"/>
    <n v="2.2400000000000002"/>
    <x v="5"/>
    <s v="DOMINIO"/>
    <x v="0"/>
    <m/>
    <m/>
    <n v="2986"/>
    <n v="2687.4"/>
    <n v="3023.3249999999998"/>
  </r>
  <r>
    <x v="5"/>
    <x v="0"/>
    <x v="5"/>
    <x v="335"/>
    <x v="6"/>
    <x v="0"/>
    <n v="46.58"/>
    <n v="2.2400000000000002"/>
    <x v="7"/>
    <s v="DOMINIO"/>
    <x v="1"/>
    <m/>
    <m/>
    <n v="2963"/>
    <n v="2666.7000000000003"/>
    <n v="3000.0374999999999"/>
  </r>
  <r>
    <x v="5"/>
    <x v="1"/>
    <x v="6"/>
    <x v="109"/>
    <x v="20"/>
    <x v="2"/>
    <n v="8.93"/>
    <n v="0"/>
    <x v="4"/>
    <s v="DOMINIO"/>
    <x v="0"/>
    <s v="E - 75 B"/>
    <m/>
    <n v="100"/>
    <n v="100"/>
    <n v="112.5"/>
  </r>
  <r>
    <x v="5"/>
    <x v="1"/>
    <x v="6"/>
    <x v="166"/>
    <x v="20"/>
    <x v="2"/>
    <n v="4.84"/>
    <n v="0"/>
    <x v="4"/>
    <s v="DOMINIO"/>
    <x v="1"/>
    <s v="E - 70 B"/>
    <m/>
    <n v="70"/>
    <n v="70"/>
    <n v="78.75"/>
  </r>
  <r>
    <x v="5"/>
    <x v="1"/>
    <x v="6"/>
    <x v="119"/>
    <x v="20"/>
    <x v="2"/>
    <n v="4.8899999999999997"/>
    <n v="0"/>
    <x v="4"/>
    <s v="DOMINIO"/>
    <x v="1"/>
    <s v="E - 63 B"/>
    <m/>
    <n v="100"/>
    <n v="100"/>
    <n v="112.5"/>
  </r>
  <r>
    <x v="5"/>
    <x v="1"/>
    <x v="6"/>
    <x v="124"/>
    <x v="20"/>
    <x v="2"/>
    <n v="5.36"/>
    <n v="0"/>
    <x v="4"/>
    <s v="DOMINIO"/>
    <x v="1"/>
    <s v="E - 92 B"/>
    <m/>
    <n v="80"/>
    <n v="80"/>
    <n v="90"/>
  </r>
  <r>
    <x v="5"/>
    <x v="1"/>
    <x v="6"/>
    <x v="126"/>
    <x v="20"/>
    <x v="2"/>
    <n v="3.6"/>
    <n v="0"/>
    <x v="4"/>
    <s v="DOMINIO"/>
    <x v="0"/>
    <s v="E - 55 B"/>
    <m/>
    <n v="50"/>
    <n v="50"/>
    <n v="56.25"/>
  </r>
  <r>
    <x v="5"/>
    <x v="1"/>
    <x v="6"/>
    <x v="127"/>
    <x v="20"/>
    <x v="2"/>
    <n v="8.91"/>
    <n v="0"/>
    <x v="4"/>
    <s v="DOMINIO"/>
    <x v="1"/>
    <s v="E - 110 B"/>
    <m/>
    <n v="100"/>
    <n v="100"/>
    <n v="112.5"/>
  </r>
  <r>
    <x v="5"/>
    <x v="2"/>
    <x v="7"/>
    <x v="107"/>
    <x v="8"/>
    <x v="2"/>
    <n v="12.5"/>
    <n v="0"/>
    <x v="10"/>
    <s v="USO Y GOCE"/>
    <x v="2"/>
    <m/>
    <s v="Assetplan - Asociado Dpto 314A"/>
    <n v="350"/>
    <n v="350"/>
    <n v="393.75"/>
  </r>
  <r>
    <x v="5"/>
    <x v="2"/>
    <x v="7"/>
    <x v="107"/>
    <x v="8"/>
    <x v="4"/>
    <n v="18"/>
    <n v="0"/>
    <x v="10"/>
    <s v="USO Y GOCE"/>
    <x v="1"/>
    <m/>
    <m/>
    <n v="350"/>
    <n v="350"/>
    <n v="393.75"/>
  </r>
  <r>
    <x v="5"/>
    <x v="2"/>
    <x v="7"/>
    <x v="107"/>
    <x v="8"/>
    <x v="0"/>
    <n v="12.5"/>
    <n v="0"/>
    <x v="10"/>
    <s v="USO Y GOCE"/>
    <x v="1"/>
    <m/>
    <m/>
    <n v="350"/>
    <n v="350"/>
    <n v="393.75"/>
  </r>
  <r>
    <x v="5"/>
    <x v="2"/>
    <x v="7"/>
    <x v="108"/>
    <x v="8"/>
    <x v="2"/>
    <n v="12.5"/>
    <n v="0"/>
    <x v="10"/>
    <s v="USO Y GOCE"/>
    <x v="2"/>
    <m/>
    <s v="Assetplan - Asociado Dpto 410A"/>
    <n v="350"/>
    <n v="350"/>
    <n v="393.75"/>
  </r>
  <r>
    <x v="5"/>
    <x v="2"/>
    <x v="7"/>
    <x v="109"/>
    <x v="8"/>
    <x v="2"/>
    <n v="12.5"/>
    <n v="0"/>
    <x v="10"/>
    <s v="USO Y GOCE"/>
    <x v="2"/>
    <m/>
    <s v="Assetplan - Asociado Dpto 801A"/>
    <n v="350"/>
    <n v="350"/>
    <n v="393.75"/>
  </r>
  <r>
    <x v="5"/>
    <x v="2"/>
    <x v="7"/>
    <x v="110"/>
    <x v="8"/>
    <x v="2"/>
    <n v="12.5"/>
    <n v="0"/>
    <x v="10"/>
    <s v="USO Y GOCE"/>
    <x v="2"/>
    <m/>
    <s v="Assetplan - Asociado Dpto 901A"/>
    <n v="350"/>
    <n v="350"/>
    <n v="393.75"/>
  </r>
  <r>
    <x v="5"/>
    <x v="2"/>
    <x v="7"/>
    <x v="110"/>
    <x v="8"/>
    <x v="4"/>
    <n v="12.5"/>
    <n v="0"/>
    <x v="10"/>
    <s v="USO Y GOCE"/>
    <x v="1"/>
    <m/>
    <m/>
    <n v="350"/>
    <n v="350"/>
    <n v="393.75"/>
  </r>
  <r>
    <x v="5"/>
    <x v="2"/>
    <x v="7"/>
    <x v="111"/>
    <x v="8"/>
    <x v="2"/>
    <n v="12.5"/>
    <n v="0"/>
    <x v="10"/>
    <s v="USO Y GOCE"/>
    <x v="2"/>
    <m/>
    <s v="Assetplan - Asociado Dpto 904A"/>
    <n v="350"/>
    <n v="350"/>
    <n v="393.75"/>
  </r>
  <r>
    <x v="5"/>
    <x v="2"/>
    <x v="7"/>
    <x v="111"/>
    <x v="8"/>
    <x v="4"/>
    <n v="12.5"/>
    <n v="0"/>
    <x v="10"/>
    <s v="USO Y GOCE"/>
    <x v="1"/>
    <m/>
    <m/>
    <n v="350"/>
    <n v="350"/>
    <n v="393.75"/>
  </r>
  <r>
    <x v="5"/>
    <x v="2"/>
    <x v="7"/>
    <x v="274"/>
    <x v="8"/>
    <x v="4"/>
    <n v="12.5"/>
    <n v="0"/>
    <x v="10"/>
    <s v="USO Y GOCE"/>
    <x v="1"/>
    <m/>
    <m/>
    <n v="350"/>
    <n v="350"/>
    <n v="393.75"/>
  </r>
  <r>
    <x v="5"/>
    <x v="2"/>
    <x v="7"/>
    <x v="112"/>
    <x v="8"/>
    <x v="4"/>
    <n v="12.5"/>
    <n v="0"/>
    <x v="10"/>
    <s v="USO Y GOCE"/>
    <x v="1"/>
    <m/>
    <m/>
    <n v="350"/>
    <n v="350"/>
    <n v="393.75"/>
  </r>
  <r>
    <x v="5"/>
    <x v="2"/>
    <x v="7"/>
    <x v="112"/>
    <x v="8"/>
    <x v="0"/>
    <n v="12.5"/>
    <n v="0"/>
    <x v="10"/>
    <s v="USO Y GOCE"/>
    <x v="1"/>
    <m/>
    <m/>
    <n v="350"/>
    <n v="350"/>
    <n v="393.75"/>
  </r>
  <r>
    <x v="5"/>
    <x v="2"/>
    <x v="7"/>
    <x v="113"/>
    <x v="8"/>
    <x v="2"/>
    <n v="12.5"/>
    <n v="0"/>
    <x v="10"/>
    <s v="USO Y GOCE"/>
    <x v="2"/>
    <m/>
    <s v="Assetplan - Asociado Dpto 915A"/>
    <n v="350"/>
    <n v="350"/>
    <n v="393.75"/>
  </r>
  <r>
    <x v="5"/>
    <x v="2"/>
    <x v="7"/>
    <x v="166"/>
    <x v="8"/>
    <x v="2"/>
    <n v="12.5"/>
    <n v="0"/>
    <x v="10"/>
    <s v="USO Y GOCE"/>
    <x v="2"/>
    <m/>
    <s v="Assetplan - Asociado Dpto 1001A"/>
    <n v="350"/>
    <n v="350"/>
    <n v="393.75"/>
  </r>
  <r>
    <x v="5"/>
    <x v="2"/>
    <x v="7"/>
    <x v="115"/>
    <x v="8"/>
    <x v="0"/>
    <n v="12.5"/>
    <n v="0"/>
    <x v="10"/>
    <s v="USO Y GOCE"/>
    <x v="1"/>
    <m/>
    <m/>
    <n v="350"/>
    <n v="350"/>
    <n v="393.75"/>
  </r>
  <r>
    <x v="5"/>
    <x v="2"/>
    <x v="7"/>
    <x v="116"/>
    <x v="8"/>
    <x v="0"/>
    <n v="12.5"/>
    <n v="0"/>
    <x v="10"/>
    <s v="USO Y GOCE"/>
    <x v="1"/>
    <m/>
    <m/>
    <n v="350"/>
    <n v="350"/>
    <n v="393.75"/>
  </r>
  <r>
    <x v="5"/>
    <x v="2"/>
    <x v="7"/>
    <x v="117"/>
    <x v="8"/>
    <x v="2"/>
    <n v="12.5"/>
    <n v="0"/>
    <x v="10"/>
    <s v="USO Y GOCE"/>
    <x v="2"/>
    <m/>
    <s v="Assetplan - Asociado Dpto 1005A"/>
    <n v="350"/>
    <n v="350"/>
    <n v="393.75"/>
  </r>
  <r>
    <x v="5"/>
    <x v="2"/>
    <x v="7"/>
    <x v="117"/>
    <x v="8"/>
    <x v="0"/>
    <n v="12.5"/>
    <n v="0"/>
    <x v="10"/>
    <s v="USO Y GOCE"/>
    <x v="1"/>
    <m/>
    <m/>
    <n v="350"/>
    <n v="350"/>
    <n v="393.75"/>
  </r>
  <r>
    <x v="5"/>
    <x v="2"/>
    <x v="7"/>
    <x v="118"/>
    <x v="8"/>
    <x v="2"/>
    <n v="12.5"/>
    <n v="0"/>
    <x v="10"/>
    <s v="USO Y GOCE"/>
    <x v="2"/>
    <m/>
    <s v="Assetplan - Asociado Dpto 1010A"/>
    <n v="350"/>
    <n v="350"/>
    <n v="393.75"/>
  </r>
  <r>
    <x v="5"/>
    <x v="2"/>
    <x v="7"/>
    <x v="118"/>
    <x v="8"/>
    <x v="0"/>
    <n v="12.5"/>
    <n v="0"/>
    <x v="10"/>
    <s v="USO Y GOCE"/>
    <x v="1"/>
    <m/>
    <m/>
    <n v="350"/>
    <n v="350"/>
    <n v="393.75"/>
  </r>
  <r>
    <x v="5"/>
    <x v="2"/>
    <x v="7"/>
    <x v="119"/>
    <x v="8"/>
    <x v="2"/>
    <n v="12.5"/>
    <n v="0"/>
    <x v="10"/>
    <s v="USO Y GOCE"/>
    <x v="2"/>
    <m/>
    <s v="Assetplan - Asociado Dpto 1015A"/>
    <n v="350"/>
    <n v="350"/>
    <n v="393.75"/>
  </r>
  <r>
    <x v="5"/>
    <x v="2"/>
    <x v="7"/>
    <x v="119"/>
    <x v="8"/>
    <x v="0"/>
    <n v="12.5"/>
    <n v="0"/>
    <x v="10"/>
    <s v="USO Y GOCE"/>
    <x v="1"/>
    <m/>
    <m/>
    <n v="350"/>
    <n v="350"/>
    <n v="393.75"/>
  </r>
  <r>
    <x v="5"/>
    <x v="2"/>
    <x v="7"/>
    <x v="120"/>
    <x v="8"/>
    <x v="2"/>
    <n v="12.5"/>
    <n v="0"/>
    <x v="10"/>
    <s v="USO Y GOCE"/>
    <x v="2"/>
    <m/>
    <s v="Assetplan - Asociado Dpto 504B"/>
    <n v="350"/>
    <n v="350"/>
    <n v="393.75"/>
  </r>
  <r>
    <x v="5"/>
    <x v="2"/>
    <x v="7"/>
    <x v="120"/>
    <x v="8"/>
    <x v="0"/>
    <n v="12.5"/>
    <n v="0"/>
    <x v="10"/>
    <s v="USO Y GOCE"/>
    <x v="1"/>
    <m/>
    <m/>
    <n v="350"/>
    <n v="350"/>
    <n v="393.75"/>
  </r>
  <r>
    <x v="5"/>
    <x v="2"/>
    <x v="7"/>
    <x v="121"/>
    <x v="8"/>
    <x v="2"/>
    <n v="12.5"/>
    <n v="0"/>
    <x v="10"/>
    <s v="USO Y GOCE"/>
    <x v="2"/>
    <m/>
    <s v="Assetplan - Asociado Dpto 608B"/>
    <n v="350"/>
    <n v="350"/>
    <n v="393.75"/>
  </r>
  <r>
    <x v="5"/>
    <x v="2"/>
    <x v="7"/>
    <x v="121"/>
    <x v="8"/>
    <x v="0"/>
    <n v="12.5"/>
    <n v="0"/>
    <x v="10"/>
    <s v="USO Y GOCE"/>
    <x v="1"/>
    <m/>
    <m/>
    <n v="350"/>
    <n v="350"/>
    <n v="393.75"/>
  </r>
  <r>
    <x v="5"/>
    <x v="2"/>
    <x v="7"/>
    <x v="122"/>
    <x v="8"/>
    <x v="0"/>
    <n v="12.5"/>
    <n v="0"/>
    <x v="10"/>
    <s v="USO Y GOCE"/>
    <x v="1"/>
    <m/>
    <m/>
    <n v="350"/>
    <n v="350"/>
    <n v="393.75"/>
  </r>
  <r>
    <x v="5"/>
    <x v="2"/>
    <x v="7"/>
    <x v="167"/>
    <x v="8"/>
    <x v="0"/>
    <n v="12.5"/>
    <n v="0"/>
    <x v="10"/>
    <s v="USO Y GOCE"/>
    <x v="1"/>
    <m/>
    <m/>
    <n v="350"/>
    <n v="350"/>
    <n v="393.75"/>
  </r>
  <r>
    <x v="5"/>
    <x v="2"/>
    <x v="7"/>
    <x v="123"/>
    <x v="8"/>
    <x v="2"/>
    <n v="12.5"/>
    <n v="0"/>
    <x v="10"/>
    <s v="USO Y GOCE"/>
    <x v="2"/>
    <m/>
    <s v="Assetplan - Asociado Dpto 704B"/>
    <n v="350"/>
    <n v="350"/>
    <n v="393.75"/>
  </r>
  <r>
    <x v="5"/>
    <x v="2"/>
    <x v="7"/>
    <x v="123"/>
    <x v="8"/>
    <x v="0"/>
    <n v="12.5"/>
    <n v="0"/>
    <x v="10"/>
    <s v="USO Y GOCE"/>
    <x v="1"/>
    <m/>
    <m/>
    <n v="350"/>
    <n v="350"/>
    <n v="393.75"/>
  </r>
  <r>
    <x v="5"/>
    <x v="2"/>
    <x v="7"/>
    <x v="124"/>
    <x v="8"/>
    <x v="0"/>
    <n v="12.5"/>
    <n v="0"/>
    <x v="10"/>
    <s v="USO Y GOCE"/>
    <x v="1"/>
    <m/>
    <m/>
    <n v="350"/>
    <n v="350"/>
    <n v="393.75"/>
  </r>
  <r>
    <x v="5"/>
    <x v="2"/>
    <x v="7"/>
    <x v="125"/>
    <x v="8"/>
    <x v="2"/>
    <n v="12.5"/>
    <n v="0"/>
    <x v="10"/>
    <s v="USO Y GOCE"/>
    <x v="2"/>
    <m/>
    <s v="Assetplan - Asociado Dpto 804B"/>
    <n v="350"/>
    <n v="350"/>
    <n v="393.75"/>
  </r>
  <r>
    <x v="5"/>
    <x v="2"/>
    <x v="7"/>
    <x v="125"/>
    <x v="8"/>
    <x v="0"/>
    <n v="12.5"/>
    <n v="0"/>
    <x v="10"/>
    <s v="USO Y GOCE"/>
    <x v="1"/>
    <m/>
    <m/>
    <n v="350"/>
    <n v="350"/>
    <n v="393.75"/>
  </r>
  <r>
    <x v="5"/>
    <x v="2"/>
    <x v="7"/>
    <x v="275"/>
    <x v="8"/>
    <x v="2"/>
    <n v="12.5"/>
    <n v="0"/>
    <x v="10"/>
    <s v="USO Y GOCE"/>
    <x v="2"/>
    <m/>
    <s v="Assetplan - Asociado Dpto 809B"/>
    <n v="350"/>
    <n v="350"/>
    <n v="393.75"/>
  </r>
  <r>
    <x v="5"/>
    <x v="2"/>
    <x v="7"/>
    <x v="275"/>
    <x v="8"/>
    <x v="0"/>
    <n v="12.5"/>
    <n v="0"/>
    <x v="10"/>
    <s v="USO Y GOCE"/>
    <x v="1"/>
    <m/>
    <m/>
    <n v="350"/>
    <n v="350"/>
    <n v="393.75"/>
  </r>
  <r>
    <x v="5"/>
    <x v="2"/>
    <x v="7"/>
    <x v="126"/>
    <x v="8"/>
    <x v="2"/>
    <n v="12.5"/>
    <n v="0"/>
    <x v="10"/>
    <s v="USO Y GOCE"/>
    <x v="2"/>
    <m/>
    <s v="Assetplan - Asociado Dpto 814B"/>
    <n v="350"/>
    <n v="350"/>
    <n v="393.75"/>
  </r>
  <r>
    <x v="5"/>
    <x v="2"/>
    <x v="7"/>
    <x v="127"/>
    <x v="8"/>
    <x v="2"/>
    <n v="12.5"/>
    <n v="0"/>
    <x v="10"/>
    <s v="USO Y GOCE"/>
    <x v="2"/>
    <m/>
    <s v="Assetplan - Asociado Dpto 909B"/>
    <n v="350"/>
    <n v="350"/>
    <n v="393.75"/>
  </r>
  <r>
    <x v="5"/>
    <x v="2"/>
    <x v="7"/>
    <x v="128"/>
    <x v="8"/>
    <x v="2"/>
    <n v="12.5"/>
    <n v="0"/>
    <x v="10"/>
    <s v="USO Y GOCE"/>
    <x v="2"/>
    <m/>
    <s v="Assetplan - Asociado Dpto 1008B"/>
    <n v="350"/>
    <n v="350"/>
    <n v="393.75"/>
  </r>
  <r>
    <x v="5"/>
    <x v="2"/>
    <x v="7"/>
    <x v="168"/>
    <x v="8"/>
    <x v="2"/>
    <n v="12.5"/>
    <n v="0"/>
    <x v="10"/>
    <s v="USO Y GOCE"/>
    <x v="2"/>
    <m/>
    <s v="Assetplan - Asociado Dpto 815A"/>
    <n v="350"/>
    <n v="350"/>
    <n v="393.75"/>
  </r>
  <r>
    <x v="5"/>
    <x v="2"/>
    <x v="7"/>
    <x v="129"/>
    <x v="8"/>
    <x v="2"/>
    <n v="12.5"/>
    <n v="0"/>
    <x v="10"/>
    <s v="USO Y GOCE"/>
    <x v="2"/>
    <m/>
    <s v="Assetplan - Asociado Dpto 615A"/>
    <n v="350"/>
    <n v="350"/>
    <n v="393.75"/>
  </r>
  <r>
    <x v="5"/>
    <x v="2"/>
    <x v="7"/>
    <x v="130"/>
    <x v="8"/>
    <x v="2"/>
    <n v="12.5"/>
    <n v="0"/>
    <x v="10"/>
    <s v="USO Y GOCE"/>
    <x v="2"/>
    <m/>
    <s v="Assetplan - Asociado Dpto 501B"/>
    <n v="350"/>
    <n v="350"/>
    <n v="393.75"/>
  </r>
  <r>
    <x v="5"/>
    <x v="2"/>
    <x v="7"/>
    <x v="132"/>
    <x v="8"/>
    <x v="2"/>
    <n v="12.5"/>
    <n v="0"/>
    <x v="10"/>
    <s v="USO Y GOCE"/>
    <x v="2"/>
    <m/>
    <s v="Assetplan - Asociado Dpto 808B"/>
    <n v="350"/>
    <n v="350"/>
    <n v="393.75"/>
  </r>
  <r>
    <x v="5"/>
    <x v="2"/>
    <x v="7"/>
    <x v="135"/>
    <x v="20"/>
    <x v="2"/>
    <n v="12.5"/>
    <n v="0"/>
    <x v="4"/>
    <s v="DOMINIO"/>
    <x v="2"/>
    <m/>
    <s v="Assetplan - Asociado Dpto 1001B"/>
    <n v="350"/>
    <n v="350"/>
    <n v="393.75"/>
  </r>
  <r>
    <x v="5"/>
    <x v="2"/>
    <x v="7"/>
    <x v="139"/>
    <x v="20"/>
    <x v="0"/>
    <n v="12.5"/>
    <n v="0"/>
    <x v="4"/>
    <s v="DOMINIO"/>
    <x v="0"/>
    <m/>
    <m/>
    <n v="350"/>
    <n v="350"/>
    <n v="393.75"/>
  </r>
  <r>
    <x v="5"/>
    <x v="2"/>
    <x v="7"/>
    <x v="141"/>
    <x v="20"/>
    <x v="0"/>
    <n v="12.5"/>
    <n v="0"/>
    <x v="4"/>
    <s v="DOMINIO"/>
    <x v="1"/>
    <m/>
    <m/>
    <n v="350"/>
    <n v="350"/>
    <n v="393.75"/>
  </r>
  <r>
    <x v="5"/>
    <x v="2"/>
    <x v="7"/>
    <x v="143"/>
    <x v="20"/>
    <x v="2"/>
    <n v="12.5"/>
    <n v="0"/>
    <x v="4"/>
    <s v="DOMINIO"/>
    <x v="2"/>
    <m/>
    <s v="Assetplan - Asociado Dpto 515A"/>
    <n v="350"/>
    <n v="350"/>
    <n v="393.75"/>
  </r>
  <r>
    <x v="5"/>
    <x v="2"/>
    <x v="7"/>
    <x v="144"/>
    <x v="20"/>
    <x v="2"/>
    <n v="12.5"/>
    <n v="0"/>
    <x v="4"/>
    <s v="DOMINIO"/>
    <x v="2"/>
    <m/>
    <s v="Assetplan - Asociado Dpto 610A"/>
    <n v="350"/>
    <n v="350"/>
    <n v="393.75"/>
  </r>
  <r>
    <x v="5"/>
    <x v="2"/>
    <x v="7"/>
    <x v="145"/>
    <x v="20"/>
    <x v="0"/>
    <n v="12.5"/>
    <n v="0"/>
    <x v="4"/>
    <s v="DOMINIO"/>
    <x v="0"/>
    <m/>
    <m/>
    <n v="350"/>
    <n v="350"/>
    <n v="393.75"/>
  </r>
  <r>
    <x v="5"/>
    <x v="2"/>
    <x v="7"/>
    <x v="146"/>
    <x v="20"/>
    <x v="2"/>
    <n v="12.5"/>
    <n v="0"/>
    <x v="4"/>
    <s v="DOMINIO"/>
    <x v="0"/>
    <m/>
    <m/>
    <n v="350"/>
    <n v="350"/>
    <n v="393.75"/>
  </r>
  <r>
    <x v="5"/>
    <x v="2"/>
    <x v="7"/>
    <x v="147"/>
    <x v="20"/>
    <x v="2"/>
    <n v="12.5"/>
    <n v="0"/>
    <x v="4"/>
    <s v="DOMINIO"/>
    <x v="2"/>
    <m/>
    <s v="Assetplan - Asociado Dpto 308B"/>
    <n v="350"/>
    <n v="350"/>
    <n v="393.75"/>
  </r>
  <r>
    <x v="5"/>
    <x v="2"/>
    <x v="7"/>
    <x v="148"/>
    <x v="20"/>
    <x v="2"/>
    <n v="12.5"/>
    <n v="0"/>
    <x v="4"/>
    <s v="DOMINIO"/>
    <x v="2"/>
    <m/>
    <s v="Assetplan - Asociado Dpto 401B"/>
    <n v="350"/>
    <n v="350"/>
    <n v="393.75"/>
  </r>
  <r>
    <x v="5"/>
    <x v="2"/>
    <x v="7"/>
    <x v="149"/>
    <x v="20"/>
    <x v="2"/>
    <n v="12.5"/>
    <n v="0"/>
    <x v="4"/>
    <s v="DOMINIO"/>
    <x v="1"/>
    <m/>
    <m/>
    <n v="350"/>
    <n v="350"/>
    <n v="393.75"/>
  </r>
  <r>
    <x v="5"/>
    <x v="2"/>
    <x v="7"/>
    <x v="170"/>
    <x v="20"/>
    <x v="2"/>
    <n v="12.5"/>
    <n v="0"/>
    <x v="4"/>
    <s v="DOMINIO"/>
    <x v="2"/>
    <m/>
    <s v="Assetplan - Asociado Dpto 708B"/>
    <n v="350"/>
    <n v="350"/>
    <n v="393.75"/>
  </r>
  <r>
    <x v="5"/>
    <x v="2"/>
    <x v="7"/>
    <x v="388"/>
    <x v="20"/>
    <x v="2"/>
    <n v="12.5"/>
    <n v="0"/>
    <x v="4"/>
    <s v="DOMINIO"/>
    <x v="1"/>
    <m/>
    <m/>
    <n v="350"/>
    <n v="350"/>
    <n v="393.75"/>
  </r>
  <r>
    <x v="5"/>
    <x v="2"/>
    <x v="7"/>
    <x v="172"/>
    <x v="20"/>
    <x v="2"/>
    <n v="12.5"/>
    <n v="0"/>
    <x v="4"/>
    <s v="DOMINIO"/>
    <x v="0"/>
    <s v="B - 24 B"/>
    <m/>
    <n v="350"/>
    <n v="350"/>
    <n v="393.75"/>
  </r>
  <r>
    <x v="5"/>
    <x v="2"/>
    <x v="7"/>
    <x v="390"/>
    <x v="20"/>
    <x v="2"/>
    <n v="12.5"/>
    <n v="0"/>
    <x v="4"/>
    <s v="DOMINIO"/>
    <x v="1"/>
    <m/>
    <m/>
    <n v="350"/>
    <n v="350"/>
    <n v="393.75"/>
  </r>
  <r>
    <x v="5"/>
    <x v="2"/>
    <x v="7"/>
    <x v="174"/>
    <x v="20"/>
    <x v="2"/>
    <n v="12.5"/>
    <n v="0"/>
    <x v="4"/>
    <s v="DOMINIO"/>
    <x v="1"/>
    <m/>
    <m/>
    <n v="350"/>
    <n v="350"/>
    <n v="393.75"/>
  </r>
  <r>
    <x v="5"/>
    <x v="2"/>
    <x v="7"/>
    <x v="176"/>
    <x v="20"/>
    <x v="2"/>
    <n v="12.5"/>
    <n v="0"/>
    <x v="7"/>
    <s v="DOMINIO"/>
    <x v="1"/>
    <m/>
    <m/>
    <n v="350"/>
    <n v="350"/>
    <n v="393.75"/>
  </r>
  <r>
    <x v="5"/>
    <x v="2"/>
    <x v="7"/>
    <x v="150"/>
    <x v="20"/>
    <x v="2"/>
    <n v="12.5"/>
    <n v="0"/>
    <x v="4"/>
    <s v="DOMINIO"/>
    <x v="1"/>
    <s v="B - 15 B"/>
    <m/>
    <n v="350"/>
    <n v="350"/>
    <n v="393.75"/>
  </r>
  <r>
    <x v="5"/>
    <x v="2"/>
    <x v="7"/>
    <x v="152"/>
    <x v="20"/>
    <x v="2"/>
    <n v="12.5"/>
    <n v="0"/>
    <x v="4"/>
    <s v="DOMINIO"/>
    <x v="1"/>
    <m/>
    <m/>
    <n v="394"/>
    <n v="394"/>
    <n v="443.25"/>
  </r>
  <r>
    <x v="5"/>
    <x v="2"/>
    <x v="7"/>
    <x v="179"/>
    <x v="20"/>
    <x v="2"/>
    <n v="12.5"/>
    <n v="0"/>
    <x v="4"/>
    <s v="DOMINIO"/>
    <x v="1"/>
    <m/>
    <m/>
    <n v="350"/>
    <n v="350"/>
    <n v="393.75"/>
  </r>
  <r>
    <x v="5"/>
    <x v="2"/>
    <x v="7"/>
    <x v="153"/>
    <x v="20"/>
    <x v="2"/>
    <n v="12.5"/>
    <n v="0"/>
    <x v="4"/>
    <s v="DOMINIO"/>
    <x v="1"/>
    <m/>
    <m/>
    <n v="350"/>
    <n v="350"/>
    <n v="393.75"/>
  </r>
  <r>
    <x v="5"/>
    <x v="2"/>
    <x v="7"/>
    <x v="154"/>
    <x v="20"/>
    <x v="2"/>
    <n v="12.5"/>
    <n v="0"/>
    <x v="4"/>
    <s v="DOMINIO"/>
    <x v="1"/>
    <s v="B - 9 B"/>
    <m/>
    <n v="350"/>
    <n v="350"/>
    <n v="393.75"/>
  </r>
  <r>
    <x v="5"/>
    <x v="2"/>
    <x v="7"/>
    <x v="157"/>
    <x v="20"/>
    <x v="2"/>
    <n v="12.5"/>
    <n v="0"/>
    <x v="4"/>
    <s v="DOMINIO"/>
    <x v="1"/>
    <m/>
    <m/>
    <n v="350"/>
    <n v="350"/>
    <n v="393.75"/>
  </r>
  <r>
    <x v="5"/>
    <x v="2"/>
    <x v="7"/>
    <x v="158"/>
    <x v="20"/>
    <x v="2"/>
    <n v="12.5"/>
    <n v="0"/>
    <x v="4"/>
    <s v="DOMINIO"/>
    <x v="0"/>
    <s v="B - 3 B"/>
    <m/>
    <n v="350"/>
    <n v="350"/>
    <n v="393.75"/>
  </r>
  <r>
    <x v="5"/>
    <x v="2"/>
    <x v="7"/>
    <x v="159"/>
    <x v="20"/>
    <x v="2"/>
    <n v="12.5"/>
    <n v="0"/>
    <x v="4"/>
    <s v="DOMINIO"/>
    <x v="1"/>
    <m/>
    <m/>
    <n v="350"/>
    <n v="350"/>
    <n v="393.75"/>
  </r>
  <r>
    <x v="5"/>
    <x v="2"/>
    <x v="7"/>
    <x v="164"/>
    <x v="20"/>
    <x v="2"/>
    <n v="12.5"/>
    <n v="0"/>
    <x v="4"/>
    <s v="DOMINIO"/>
    <x v="1"/>
    <m/>
    <m/>
    <n v="350"/>
    <n v="350"/>
    <n v="393.75"/>
  </r>
  <r>
    <x v="5"/>
    <x v="2"/>
    <x v="7"/>
    <x v="392"/>
    <x v="20"/>
    <x v="2"/>
    <n v="12.5"/>
    <n v="0"/>
    <x v="7"/>
    <s v="DOMINIO"/>
    <x v="1"/>
    <m/>
    <m/>
    <n v="350"/>
    <n v="350"/>
    <n v="393.75"/>
  </r>
  <r>
    <x v="5"/>
    <x v="2"/>
    <x v="7"/>
    <x v="393"/>
    <x v="20"/>
    <x v="2"/>
    <n v="12.5"/>
    <n v="0"/>
    <x v="7"/>
    <s v="DOMINIO"/>
    <x v="1"/>
    <m/>
    <m/>
    <n v="350"/>
    <n v="350"/>
    <n v="393.75"/>
  </r>
  <r>
    <x v="5"/>
    <x v="2"/>
    <x v="7"/>
    <x v="187"/>
    <x v="20"/>
    <x v="2"/>
    <n v="12.5"/>
    <n v="0"/>
    <x v="4"/>
    <s v="DOMINIO"/>
    <x v="1"/>
    <s v="B - 21 B"/>
    <m/>
    <n v="350"/>
    <n v="350"/>
    <n v="393.75"/>
  </r>
  <r>
    <x v="5"/>
    <x v="2"/>
    <x v="7"/>
    <x v="188"/>
    <x v="20"/>
    <x v="2"/>
    <n v="12.5"/>
    <n v="0"/>
    <x v="4"/>
    <s v="DOMINIO"/>
    <x v="1"/>
    <m/>
    <m/>
    <n v="350"/>
    <n v="350"/>
    <n v="393.75"/>
  </r>
  <r>
    <x v="5"/>
    <x v="2"/>
    <x v="7"/>
    <x v="189"/>
    <x v="20"/>
    <x v="2"/>
    <n v="12.5"/>
    <n v="0"/>
    <x v="4"/>
    <s v="DOMINIO"/>
    <x v="1"/>
    <m/>
    <m/>
    <n v="350"/>
    <n v="350"/>
    <n v="393.75"/>
  </r>
  <r>
    <x v="5"/>
    <x v="2"/>
    <x v="7"/>
    <x v="190"/>
    <x v="20"/>
    <x v="2"/>
    <n v="12.5"/>
    <n v="0"/>
    <x v="4"/>
    <s v="DOMINIO"/>
    <x v="1"/>
    <m/>
    <m/>
    <n v="350"/>
    <n v="350"/>
    <n v="393.75"/>
  </r>
  <r>
    <x v="5"/>
    <x v="2"/>
    <x v="7"/>
    <x v="191"/>
    <x v="20"/>
    <x v="2"/>
    <n v="12.5"/>
    <n v="0"/>
    <x v="4"/>
    <s v="DOMINIO"/>
    <x v="1"/>
    <m/>
    <m/>
    <n v="350"/>
    <n v="350"/>
    <n v="393.75"/>
  </r>
  <r>
    <x v="5"/>
    <x v="2"/>
    <x v="7"/>
    <x v="192"/>
    <x v="20"/>
    <x v="2"/>
    <n v="12.5"/>
    <n v="0"/>
    <x v="4"/>
    <s v="DOMINIO"/>
    <x v="1"/>
    <m/>
    <m/>
    <n v="350"/>
    <n v="350"/>
    <n v="393.75"/>
  </r>
  <r>
    <x v="5"/>
    <x v="2"/>
    <x v="7"/>
    <x v="193"/>
    <x v="20"/>
    <x v="2"/>
    <n v="12.5"/>
    <n v="0"/>
    <x v="4"/>
    <s v="DOMINIO"/>
    <x v="1"/>
    <m/>
    <m/>
    <n v="350"/>
    <n v="350"/>
    <n v="393.75"/>
  </r>
  <r>
    <x v="5"/>
    <x v="2"/>
    <x v="7"/>
    <x v="194"/>
    <x v="20"/>
    <x v="2"/>
    <n v="12.5"/>
    <n v="0"/>
    <x v="4"/>
    <s v="DOMINIO"/>
    <x v="1"/>
    <m/>
    <m/>
    <n v="350"/>
    <n v="350"/>
    <n v="393.75"/>
  </r>
  <r>
    <x v="5"/>
    <x v="2"/>
    <x v="7"/>
    <x v="196"/>
    <x v="20"/>
    <x v="2"/>
    <n v="12.5"/>
    <n v="0"/>
    <x v="4"/>
    <s v="DOMINIO"/>
    <x v="1"/>
    <m/>
    <m/>
    <n v="350"/>
    <n v="350"/>
    <n v="393.75"/>
  </r>
  <r>
    <x v="5"/>
    <x v="2"/>
    <x v="7"/>
    <x v="197"/>
    <x v="20"/>
    <x v="2"/>
    <n v="12.5"/>
    <n v="0"/>
    <x v="4"/>
    <s v="DOMINIO"/>
    <x v="1"/>
    <m/>
    <m/>
    <n v="350"/>
    <n v="350"/>
    <n v="393.75"/>
  </r>
  <r>
    <x v="5"/>
    <x v="2"/>
    <x v="7"/>
    <x v="198"/>
    <x v="20"/>
    <x v="2"/>
    <n v="12.5"/>
    <n v="0"/>
    <x v="4"/>
    <s v="DOMINIO"/>
    <x v="1"/>
    <m/>
    <m/>
    <n v="350"/>
    <n v="350"/>
    <n v="393.75"/>
  </r>
  <r>
    <x v="5"/>
    <x v="2"/>
    <x v="7"/>
    <x v="199"/>
    <x v="20"/>
    <x v="2"/>
    <n v="12.5"/>
    <n v="0"/>
    <x v="4"/>
    <s v="DOMINIO"/>
    <x v="1"/>
    <m/>
    <m/>
    <n v="350"/>
    <n v="350"/>
    <n v="393.75"/>
  </r>
  <r>
    <x v="5"/>
    <x v="2"/>
    <x v="7"/>
    <x v="200"/>
    <x v="20"/>
    <x v="2"/>
    <n v="12.5"/>
    <n v="0"/>
    <x v="4"/>
    <s v="DOMINIO"/>
    <x v="1"/>
    <m/>
    <m/>
    <n v="350"/>
    <n v="350"/>
    <n v="393.75"/>
  </r>
  <r>
    <x v="5"/>
    <x v="2"/>
    <x v="7"/>
    <x v="201"/>
    <x v="20"/>
    <x v="2"/>
    <n v="12.5"/>
    <n v="0"/>
    <x v="4"/>
    <s v="DOMINIO"/>
    <x v="1"/>
    <m/>
    <m/>
    <n v="350"/>
    <n v="350"/>
    <n v="393.75"/>
  </r>
  <r>
    <x v="5"/>
    <x v="2"/>
    <x v="7"/>
    <x v="204"/>
    <x v="20"/>
    <x v="2"/>
    <n v="12.5"/>
    <n v="0"/>
    <x v="4"/>
    <s v="DOMINIO"/>
    <x v="1"/>
    <s v="B - 25 B"/>
    <m/>
    <n v="350"/>
    <n v="350"/>
    <n v="393.75"/>
  </r>
  <r>
    <x v="5"/>
    <x v="2"/>
    <x v="7"/>
    <x v="205"/>
    <x v="20"/>
    <x v="2"/>
    <n v="12.5"/>
    <n v="0"/>
    <x v="4"/>
    <s v="DOMINIO"/>
    <x v="1"/>
    <m/>
    <m/>
    <n v="350"/>
    <n v="350"/>
    <n v="393.75"/>
  </r>
  <r>
    <x v="5"/>
    <x v="2"/>
    <x v="7"/>
    <x v="206"/>
    <x v="20"/>
    <x v="2"/>
    <n v="12.5"/>
    <n v="0"/>
    <x v="4"/>
    <s v="DOMINIO"/>
    <x v="1"/>
    <m/>
    <m/>
    <n v="350"/>
    <n v="350"/>
    <n v="393.75"/>
  </r>
  <r>
    <x v="5"/>
    <x v="4"/>
    <x v="9"/>
    <x v="110"/>
    <x v="8"/>
    <x v="0"/>
    <n v="52.34"/>
    <n v="0"/>
    <x v="4"/>
    <s v="DOMINIO"/>
    <x v="1"/>
    <m/>
    <m/>
    <n v="3993"/>
    <n v="3993"/>
    <n v="4492.1249999999991"/>
  </r>
  <r>
    <x v="5"/>
    <x v="4"/>
    <x v="9"/>
    <x v="111"/>
    <x v="8"/>
    <x v="0"/>
    <n v="41.97"/>
    <n v="0"/>
    <x v="4"/>
    <s v="DOMINIO"/>
    <x v="1"/>
    <m/>
    <m/>
    <n v="3214"/>
    <n v="3214"/>
    <n v="3615.7499999999995"/>
  </r>
  <r>
    <x v="5"/>
    <x v="4"/>
    <x v="9"/>
    <x v="274"/>
    <x v="8"/>
    <x v="0"/>
    <n v="42.07"/>
    <n v="0"/>
    <x v="4"/>
    <s v="DOMINIO"/>
    <x v="1"/>
    <m/>
    <m/>
    <n v="3214"/>
    <n v="3214"/>
    <n v="3615.7499999999995"/>
  </r>
  <r>
    <x v="5"/>
    <x v="4"/>
    <x v="9"/>
    <x v="112"/>
    <x v="8"/>
    <x v="0"/>
    <n v="37.79"/>
    <n v="0"/>
    <x v="4"/>
    <s v="DOMINIO"/>
    <x v="1"/>
    <m/>
    <m/>
    <n v="2884"/>
    <n v="2884"/>
    <n v="3244.4999999999995"/>
  </r>
  <r>
    <x v="6"/>
    <x v="0"/>
    <x v="3"/>
    <x v="296"/>
    <x v="3"/>
    <x v="0"/>
    <n v="36.9"/>
    <n v="2.2400000000000002"/>
    <x v="9"/>
    <s v="DOMINIO"/>
    <x v="1"/>
    <m/>
    <m/>
    <n v="2844"/>
    <n v="2474.2800000000002"/>
    <n v="2783.5650000000001"/>
  </r>
  <r>
    <x v="6"/>
    <x v="0"/>
    <x v="3"/>
    <x v="364"/>
    <x v="4"/>
    <x v="0"/>
    <n v="36.9"/>
    <n v="2.2400000000000002"/>
    <x v="9"/>
    <s v="DOMINIO"/>
    <x v="1"/>
    <m/>
    <m/>
    <n v="2855"/>
    <n v="2483.85"/>
    <n v="2794.3312500000002"/>
  </r>
  <r>
    <x v="6"/>
    <x v="0"/>
    <x v="3"/>
    <x v="303"/>
    <x v="4"/>
    <x v="0"/>
    <n v="36.9"/>
    <n v="2.2400000000000002"/>
    <x v="9"/>
    <s v="DOMINIO"/>
    <x v="1"/>
    <m/>
    <m/>
    <n v="2855"/>
    <n v="2483.85"/>
    <n v="2794.3312500000002"/>
  </r>
  <r>
    <x v="6"/>
    <x v="0"/>
    <x v="3"/>
    <x v="366"/>
    <x v="4"/>
    <x v="0"/>
    <n v="36.9"/>
    <n v="2.2400000000000002"/>
    <x v="5"/>
    <s v="DOMINIO"/>
    <x v="1"/>
    <m/>
    <m/>
    <n v="2832"/>
    <n v="2463.84"/>
    <n v="2771.82"/>
  </r>
  <r>
    <x v="6"/>
    <x v="0"/>
    <x v="3"/>
    <x v="305"/>
    <x v="4"/>
    <x v="0"/>
    <n v="36.9"/>
    <n v="2.2400000000000002"/>
    <x v="5"/>
    <s v="DOMINIO"/>
    <x v="1"/>
    <m/>
    <m/>
    <n v="2832"/>
    <n v="2463.84"/>
    <n v="2771.82"/>
  </r>
  <r>
    <x v="6"/>
    <x v="0"/>
    <x v="3"/>
    <x v="13"/>
    <x v="4"/>
    <x v="0"/>
    <n v="36.9"/>
    <n v="2.2400000000000002"/>
    <x v="5"/>
    <s v="DOMINIO"/>
    <x v="1"/>
    <m/>
    <m/>
    <n v="2832"/>
    <n v="2463.84"/>
    <n v="2771.82"/>
  </r>
  <r>
    <x v="6"/>
    <x v="0"/>
    <x v="3"/>
    <x v="367"/>
    <x v="9"/>
    <x v="0"/>
    <n v="36.9"/>
    <n v="2.2400000000000002"/>
    <x v="9"/>
    <s v="DOMINIO"/>
    <x v="1"/>
    <m/>
    <m/>
    <n v="2867"/>
    <n v="2494.29"/>
    <n v="2806.0762499999996"/>
  </r>
  <r>
    <x v="6"/>
    <x v="0"/>
    <x v="3"/>
    <x v="14"/>
    <x v="9"/>
    <x v="0"/>
    <n v="36.9"/>
    <n v="2.2400000000000002"/>
    <x v="9"/>
    <s v="DOMINIO"/>
    <x v="1"/>
    <m/>
    <m/>
    <n v="2867"/>
    <n v="2494.29"/>
    <n v="2806.0762499999996"/>
  </r>
  <r>
    <x v="6"/>
    <x v="0"/>
    <x v="3"/>
    <x v="369"/>
    <x v="9"/>
    <x v="0"/>
    <n v="36.9"/>
    <n v="2.2400000000000002"/>
    <x v="5"/>
    <s v="DOMINIO"/>
    <x v="1"/>
    <m/>
    <m/>
    <n v="2844"/>
    <n v="2474.2800000000002"/>
    <n v="2783.5650000000001"/>
  </r>
  <r>
    <x v="6"/>
    <x v="0"/>
    <x v="3"/>
    <x v="313"/>
    <x v="9"/>
    <x v="0"/>
    <n v="36.9"/>
    <n v="2.2400000000000002"/>
    <x v="5"/>
    <s v="DOMINIO"/>
    <x v="1"/>
    <m/>
    <m/>
    <n v="2844"/>
    <n v="2474.2800000000002"/>
    <n v="2783.5650000000001"/>
  </r>
  <r>
    <x v="6"/>
    <x v="0"/>
    <x v="3"/>
    <x v="371"/>
    <x v="9"/>
    <x v="0"/>
    <n v="36.9"/>
    <n v="2.2400000000000002"/>
    <x v="5"/>
    <s v="DOMINIO"/>
    <x v="0"/>
    <m/>
    <m/>
    <n v="2844"/>
    <n v="2474.2800000000002"/>
    <n v="2783.5650000000001"/>
  </r>
  <r>
    <x v="6"/>
    <x v="0"/>
    <x v="3"/>
    <x v="372"/>
    <x v="5"/>
    <x v="0"/>
    <n v="36.9"/>
    <n v="2.2400000000000002"/>
    <x v="9"/>
    <s v="DOMINIO"/>
    <x v="1"/>
    <m/>
    <m/>
    <n v="2879"/>
    <n v="2504.73"/>
    <n v="2817.82125"/>
  </r>
  <r>
    <x v="6"/>
    <x v="0"/>
    <x v="3"/>
    <x v="16"/>
    <x v="5"/>
    <x v="0"/>
    <n v="36.9"/>
    <n v="2.2400000000000002"/>
    <x v="9"/>
    <s v="DOMINIO"/>
    <x v="1"/>
    <m/>
    <m/>
    <n v="2879"/>
    <n v="2504.73"/>
    <n v="2817.82125"/>
  </r>
  <r>
    <x v="6"/>
    <x v="0"/>
    <x v="3"/>
    <x v="320"/>
    <x v="5"/>
    <x v="0"/>
    <n v="36.9"/>
    <n v="2.2400000000000002"/>
    <x v="9"/>
    <s v="DOMINIO"/>
    <x v="1"/>
    <m/>
    <m/>
    <n v="2879"/>
    <n v="2504.73"/>
    <n v="2817.82125"/>
  </r>
  <r>
    <x v="6"/>
    <x v="0"/>
    <x v="3"/>
    <x v="18"/>
    <x v="5"/>
    <x v="0"/>
    <n v="36.9"/>
    <n v="2.2400000000000002"/>
    <x v="5"/>
    <s v="DOMINIO"/>
    <x v="1"/>
    <m/>
    <m/>
    <n v="2855"/>
    <n v="2483.85"/>
    <n v="2794.3312500000002"/>
  </r>
  <r>
    <x v="6"/>
    <x v="0"/>
    <x v="3"/>
    <x v="321"/>
    <x v="5"/>
    <x v="0"/>
    <n v="36.9"/>
    <n v="2.2400000000000002"/>
    <x v="5"/>
    <s v="DOMINIO"/>
    <x v="1"/>
    <m/>
    <m/>
    <n v="2855"/>
    <n v="2483.85"/>
    <n v="2794.3312500000002"/>
  </r>
  <r>
    <x v="6"/>
    <x v="0"/>
    <x v="3"/>
    <x v="20"/>
    <x v="10"/>
    <x v="0"/>
    <n v="36.9"/>
    <n v="2.2400000000000002"/>
    <x v="9"/>
    <s v="DOMINIO"/>
    <x v="1"/>
    <m/>
    <m/>
    <n v="2891"/>
    <n v="2515.17"/>
    <n v="2829.5662500000003"/>
  </r>
  <r>
    <x v="6"/>
    <x v="0"/>
    <x v="3"/>
    <x v="327"/>
    <x v="10"/>
    <x v="0"/>
    <n v="36.9"/>
    <n v="2.2400000000000002"/>
    <x v="9"/>
    <s v="DOMINIO"/>
    <x v="0"/>
    <m/>
    <m/>
    <n v="2891"/>
    <n v="2515.17"/>
    <n v="2829.5662500000003"/>
  </r>
  <r>
    <x v="6"/>
    <x v="0"/>
    <x v="3"/>
    <x v="21"/>
    <x v="10"/>
    <x v="0"/>
    <n v="36.9"/>
    <n v="2.2400000000000002"/>
    <x v="5"/>
    <s v="DOMINIO"/>
    <x v="1"/>
    <m/>
    <m/>
    <n v="2867"/>
    <n v="2494.29"/>
    <n v="2806.0762499999996"/>
  </r>
  <r>
    <x v="6"/>
    <x v="0"/>
    <x v="3"/>
    <x v="328"/>
    <x v="10"/>
    <x v="0"/>
    <n v="36.9"/>
    <n v="2.2400000000000002"/>
    <x v="5"/>
    <s v="DOMINIO"/>
    <x v="1"/>
    <m/>
    <m/>
    <n v="2867"/>
    <n v="2494.29"/>
    <n v="2806.0762499999996"/>
  </r>
  <r>
    <x v="6"/>
    <x v="0"/>
    <x v="3"/>
    <x v="378"/>
    <x v="10"/>
    <x v="0"/>
    <n v="36.9"/>
    <n v="2.2400000000000002"/>
    <x v="5"/>
    <s v="DOMINIO"/>
    <x v="1"/>
    <m/>
    <m/>
    <n v="2867"/>
    <n v="2494.29"/>
    <n v="2806.0762499999996"/>
  </r>
  <r>
    <x v="6"/>
    <x v="0"/>
    <x v="3"/>
    <x v="81"/>
    <x v="6"/>
    <x v="0"/>
    <n v="36.9"/>
    <n v="2.2400000000000002"/>
    <x v="9"/>
    <s v="DOMINIO"/>
    <x v="0"/>
    <m/>
    <m/>
    <n v="2902"/>
    <n v="2524.7399999999998"/>
    <n v="2840.3324999999995"/>
  </r>
  <r>
    <x v="6"/>
    <x v="0"/>
    <x v="3"/>
    <x v="23"/>
    <x v="6"/>
    <x v="0"/>
    <n v="36.9"/>
    <n v="2.2400000000000002"/>
    <x v="9"/>
    <s v="DOMINIO"/>
    <x v="1"/>
    <m/>
    <m/>
    <n v="2902"/>
    <n v="2524.7399999999998"/>
    <n v="2840.3324999999995"/>
  </r>
  <r>
    <x v="6"/>
    <x v="0"/>
    <x v="3"/>
    <x v="332"/>
    <x v="6"/>
    <x v="0"/>
    <n v="36.9"/>
    <n v="2.2400000000000002"/>
    <x v="9"/>
    <s v="DOMINIO"/>
    <x v="2"/>
    <m/>
    <s v="Assetplan"/>
    <n v="2902"/>
    <n v="2524.7399999999998"/>
    <n v="2840.3324999999995"/>
  </r>
  <r>
    <x v="6"/>
    <x v="0"/>
    <x v="3"/>
    <x v="25"/>
    <x v="6"/>
    <x v="0"/>
    <n v="36.9"/>
    <n v="2.2400000000000002"/>
    <x v="5"/>
    <s v="DOMINIO"/>
    <x v="2"/>
    <m/>
    <s v="Assetplan"/>
    <n v="2879"/>
    <n v="2504.73"/>
    <n v="2817.82125"/>
  </r>
  <r>
    <x v="6"/>
    <x v="0"/>
    <x v="3"/>
    <x v="333"/>
    <x v="6"/>
    <x v="0"/>
    <n v="36.9"/>
    <n v="2.2400000000000002"/>
    <x v="5"/>
    <s v="DOMINIO"/>
    <x v="2"/>
    <m/>
    <s v="Assetplan"/>
    <n v="2879"/>
    <n v="2504.73"/>
    <n v="2817.82125"/>
  </r>
  <r>
    <x v="6"/>
    <x v="0"/>
    <x v="3"/>
    <x v="380"/>
    <x v="6"/>
    <x v="0"/>
    <n v="36.9"/>
    <n v="2.2400000000000002"/>
    <x v="5"/>
    <s v="DOMINIO"/>
    <x v="2"/>
    <m/>
    <s v="Assetplan"/>
    <n v="2879"/>
    <n v="2504.73"/>
    <n v="2817.82125"/>
  </r>
  <r>
    <x v="6"/>
    <x v="0"/>
    <x v="3"/>
    <x v="83"/>
    <x v="7"/>
    <x v="0"/>
    <n v="36.9"/>
    <n v="2.2400000000000002"/>
    <x v="9"/>
    <s v="DOMINIO"/>
    <x v="1"/>
    <m/>
    <m/>
    <n v="2914"/>
    <n v="2535.1799999999998"/>
    <n v="2852.0774999999994"/>
  </r>
  <r>
    <x v="6"/>
    <x v="0"/>
    <x v="3"/>
    <x v="27"/>
    <x v="7"/>
    <x v="0"/>
    <n v="36.9"/>
    <n v="2.2400000000000002"/>
    <x v="9"/>
    <s v="DOMINIO"/>
    <x v="1"/>
    <m/>
    <m/>
    <n v="2914"/>
    <n v="2535.1799999999998"/>
    <n v="2852.0774999999994"/>
  </r>
  <r>
    <x v="6"/>
    <x v="0"/>
    <x v="3"/>
    <x v="29"/>
    <x v="7"/>
    <x v="0"/>
    <n v="36.9"/>
    <n v="2.2400000000000002"/>
    <x v="5"/>
    <s v="DOMINIO"/>
    <x v="1"/>
    <m/>
    <m/>
    <n v="2891"/>
    <n v="2515.17"/>
    <n v="2829.5662500000003"/>
  </r>
  <r>
    <x v="6"/>
    <x v="0"/>
    <x v="3"/>
    <x v="337"/>
    <x v="7"/>
    <x v="0"/>
    <n v="36.9"/>
    <n v="2.2400000000000002"/>
    <x v="5"/>
    <s v="DOMINIO"/>
    <x v="1"/>
    <m/>
    <m/>
    <n v="2891"/>
    <n v="2515.17"/>
    <n v="2829.5662500000003"/>
  </r>
  <r>
    <x v="6"/>
    <x v="0"/>
    <x v="3"/>
    <x v="382"/>
    <x v="7"/>
    <x v="0"/>
    <n v="36.9"/>
    <n v="2.2400000000000002"/>
    <x v="5"/>
    <s v="DOMINIO"/>
    <x v="1"/>
    <m/>
    <m/>
    <n v="2891"/>
    <n v="2515.17"/>
    <n v="2829.5662500000003"/>
  </r>
  <r>
    <x v="6"/>
    <x v="0"/>
    <x v="3"/>
    <x v="85"/>
    <x v="11"/>
    <x v="0"/>
    <n v="36.9"/>
    <n v="2.2400000000000002"/>
    <x v="9"/>
    <s v="DOMINIO"/>
    <x v="1"/>
    <m/>
    <m/>
    <n v="2926"/>
    <n v="2545.62"/>
    <n v="2863.8224999999998"/>
  </r>
  <r>
    <x v="6"/>
    <x v="0"/>
    <x v="3"/>
    <x v="32"/>
    <x v="11"/>
    <x v="0"/>
    <n v="36.9"/>
    <n v="2.2400000000000002"/>
    <x v="9"/>
    <s v="DOMINIO"/>
    <x v="1"/>
    <m/>
    <m/>
    <n v="2926"/>
    <n v="2545.62"/>
    <n v="2863.8224999999998"/>
  </r>
  <r>
    <x v="6"/>
    <x v="0"/>
    <x v="3"/>
    <x v="343"/>
    <x v="11"/>
    <x v="0"/>
    <n v="36.9"/>
    <n v="2.2400000000000002"/>
    <x v="9"/>
    <s v="DOMINIO"/>
    <x v="1"/>
    <m/>
    <m/>
    <n v="2926"/>
    <n v="2545.62"/>
    <n v="2863.8224999999998"/>
  </r>
  <r>
    <x v="6"/>
    <x v="0"/>
    <x v="3"/>
    <x v="384"/>
    <x v="11"/>
    <x v="0"/>
    <n v="36.9"/>
    <n v="2.2400000000000002"/>
    <x v="5"/>
    <s v="DOMINIO"/>
    <x v="1"/>
    <m/>
    <m/>
    <n v="2902"/>
    <n v="2524.7399999999998"/>
    <n v="2840.3324999999995"/>
  </r>
  <r>
    <x v="6"/>
    <x v="0"/>
    <x v="3"/>
    <x v="87"/>
    <x v="12"/>
    <x v="0"/>
    <n v="36.9"/>
    <n v="2.2400000000000002"/>
    <x v="9"/>
    <s v="DOMINIO"/>
    <x v="1"/>
    <m/>
    <m/>
    <n v="2932"/>
    <n v="2550.84"/>
    <n v="2869.6950000000002"/>
  </r>
  <r>
    <x v="6"/>
    <x v="0"/>
    <x v="3"/>
    <x v="350"/>
    <x v="12"/>
    <x v="0"/>
    <n v="36.9"/>
    <n v="2.2400000000000002"/>
    <x v="9"/>
    <s v="DOMINIO"/>
    <x v="1"/>
    <m/>
    <m/>
    <n v="2932"/>
    <n v="2550.84"/>
    <n v="2869.6950000000002"/>
  </r>
  <r>
    <x v="6"/>
    <x v="0"/>
    <x v="3"/>
    <x v="351"/>
    <x v="12"/>
    <x v="0"/>
    <n v="36.9"/>
    <n v="2.2400000000000002"/>
    <x v="9"/>
    <s v="DOMINIO"/>
    <x v="1"/>
    <m/>
    <m/>
    <n v="2932"/>
    <n v="2550.84"/>
    <n v="2869.6950000000002"/>
  </r>
  <r>
    <x v="6"/>
    <x v="0"/>
    <x v="3"/>
    <x v="89"/>
    <x v="13"/>
    <x v="0"/>
    <n v="36.9"/>
    <n v="2.2400000000000002"/>
    <x v="9"/>
    <s v="DOMINIO"/>
    <x v="2"/>
    <m/>
    <s v="Assetplan"/>
    <n v="2938"/>
    <n v="2556.06"/>
    <n v="2875.5674999999997"/>
  </r>
  <r>
    <x v="6"/>
    <x v="0"/>
    <x v="3"/>
    <x v="544"/>
    <x v="13"/>
    <x v="0"/>
    <n v="36.9"/>
    <n v="2.2400000000000002"/>
    <x v="9"/>
    <s v="DOMINIO"/>
    <x v="2"/>
    <m/>
    <s v="Assetplan"/>
    <n v="2938"/>
    <n v="2556.06"/>
    <n v="2875.5674999999997"/>
  </r>
  <r>
    <x v="6"/>
    <x v="0"/>
    <x v="3"/>
    <x v="43"/>
    <x v="13"/>
    <x v="0"/>
    <n v="36.9"/>
    <n v="2.2400000000000002"/>
    <x v="5"/>
    <s v="DOMINIO"/>
    <x v="1"/>
    <m/>
    <m/>
    <n v="2914"/>
    <n v="2535.1799999999998"/>
    <n v="2852.0774999999994"/>
  </r>
  <r>
    <x v="6"/>
    <x v="0"/>
    <x v="3"/>
    <x v="545"/>
    <x v="13"/>
    <x v="0"/>
    <n v="36.9"/>
    <n v="2.2400000000000002"/>
    <x v="5"/>
    <s v="DOMINIO"/>
    <x v="2"/>
    <m/>
    <s v="Assetplan"/>
    <n v="2914"/>
    <n v="2535.1799999999998"/>
    <n v="2852.0774999999994"/>
  </r>
  <r>
    <x v="6"/>
    <x v="0"/>
    <x v="3"/>
    <x v="234"/>
    <x v="13"/>
    <x v="0"/>
    <n v="36.9"/>
    <n v="2.2400000000000002"/>
    <x v="5"/>
    <s v="DOMINIO"/>
    <x v="1"/>
    <m/>
    <m/>
    <n v="2914"/>
    <n v="2535.1799999999998"/>
    <n v="2852.0774999999994"/>
  </r>
  <r>
    <x v="6"/>
    <x v="0"/>
    <x v="3"/>
    <x v="91"/>
    <x v="14"/>
    <x v="0"/>
    <n v="36.9"/>
    <n v="2.2400000000000002"/>
    <x v="9"/>
    <s v="DOMINIO"/>
    <x v="2"/>
    <m/>
    <s v="Assetplan"/>
    <n v="2944"/>
    <n v="2561.2800000000002"/>
    <n v="2881.44"/>
  </r>
  <r>
    <x v="6"/>
    <x v="0"/>
    <x v="3"/>
    <x v="46"/>
    <x v="14"/>
    <x v="0"/>
    <n v="36.9"/>
    <n v="2.2400000000000002"/>
    <x v="9"/>
    <s v="DOMINIO"/>
    <x v="2"/>
    <m/>
    <s v="Assetplan"/>
    <n v="2944"/>
    <n v="2561.2800000000002"/>
    <n v="2881.44"/>
  </r>
  <r>
    <x v="6"/>
    <x v="0"/>
    <x v="3"/>
    <x v="546"/>
    <x v="14"/>
    <x v="0"/>
    <n v="36.9"/>
    <n v="2.2400000000000002"/>
    <x v="9"/>
    <s v="DOMINIO"/>
    <x v="2"/>
    <m/>
    <s v="Assetplan"/>
    <n v="2944"/>
    <n v="2561.2800000000002"/>
    <n v="2881.44"/>
  </r>
  <r>
    <x v="6"/>
    <x v="0"/>
    <x v="3"/>
    <x v="48"/>
    <x v="14"/>
    <x v="0"/>
    <n v="36.9"/>
    <n v="2.2400000000000002"/>
    <x v="5"/>
    <s v="DOMINIO"/>
    <x v="2"/>
    <m/>
    <s v="Assetplan"/>
    <n v="2920"/>
    <n v="2540.4"/>
    <n v="2857.95"/>
  </r>
  <r>
    <x v="6"/>
    <x v="0"/>
    <x v="3"/>
    <x v="547"/>
    <x v="14"/>
    <x v="0"/>
    <n v="36.9"/>
    <n v="2.2400000000000002"/>
    <x v="5"/>
    <s v="DOMINIO"/>
    <x v="2"/>
    <m/>
    <s v="Assetplan"/>
    <n v="2920"/>
    <n v="2540.4"/>
    <n v="2857.95"/>
  </r>
  <r>
    <x v="6"/>
    <x v="0"/>
    <x v="3"/>
    <x v="235"/>
    <x v="14"/>
    <x v="0"/>
    <n v="36.9"/>
    <n v="2.2400000000000002"/>
    <x v="5"/>
    <s v="DOMINIO"/>
    <x v="2"/>
    <m/>
    <s v="Assetplan"/>
    <n v="2920"/>
    <n v="2540.4"/>
    <n v="2857.95"/>
  </r>
  <r>
    <x v="6"/>
    <x v="0"/>
    <x v="3"/>
    <x v="238"/>
    <x v="15"/>
    <x v="0"/>
    <n v="36.9"/>
    <n v="2.2400000000000002"/>
    <x v="5"/>
    <s v="DOMINIO"/>
    <x v="1"/>
    <m/>
    <m/>
    <n v="2926"/>
    <n v="2545.62"/>
    <n v="2863.8224999999998"/>
  </r>
  <r>
    <x v="6"/>
    <x v="0"/>
    <x v="10"/>
    <x v="197"/>
    <x v="8"/>
    <x v="0"/>
    <n v="42.7"/>
    <n v="2.23"/>
    <x v="9"/>
    <s v="DOMINIO"/>
    <x v="1"/>
    <m/>
    <m/>
    <n v="3126"/>
    <n v="2719.62"/>
    <n v="3059.5724999999998"/>
  </r>
  <r>
    <x v="6"/>
    <x v="0"/>
    <x v="10"/>
    <x v="357"/>
    <x v="1"/>
    <x v="0"/>
    <n v="42.7"/>
    <n v="2.23"/>
    <x v="9"/>
    <s v="DOMINIO"/>
    <x v="1"/>
    <m/>
    <m/>
    <n v="3185"/>
    <n v="2770.95"/>
    <n v="3117.3187499999999"/>
  </r>
  <r>
    <x v="6"/>
    <x v="0"/>
    <x v="10"/>
    <x v="288"/>
    <x v="1"/>
    <x v="0"/>
    <n v="42.7"/>
    <n v="2.23"/>
    <x v="9"/>
    <s v="DOMINIO"/>
    <x v="1"/>
    <m/>
    <m/>
    <n v="3185"/>
    <n v="2770.95"/>
    <n v="3117.3187499999999"/>
  </r>
  <r>
    <x v="6"/>
    <x v="0"/>
    <x v="10"/>
    <x v="292"/>
    <x v="1"/>
    <x v="0"/>
    <n v="42.7"/>
    <n v="2.23"/>
    <x v="5"/>
    <s v="DOMINIO"/>
    <x v="1"/>
    <m/>
    <m/>
    <n v="3161"/>
    <n v="2750.07"/>
    <n v="3093.8287500000001"/>
  </r>
  <r>
    <x v="6"/>
    <x v="0"/>
    <x v="10"/>
    <x v="359"/>
    <x v="1"/>
    <x v="0"/>
    <n v="42.7"/>
    <n v="2.23"/>
    <x v="5"/>
    <s v="DOMINIO"/>
    <x v="1"/>
    <m/>
    <m/>
    <n v="3161"/>
    <n v="2750.07"/>
    <n v="3093.8287500000001"/>
  </r>
  <r>
    <x v="6"/>
    <x v="0"/>
    <x v="10"/>
    <x v="10"/>
    <x v="3"/>
    <x v="0"/>
    <n v="42.66"/>
    <n v="2.23"/>
    <x v="9"/>
    <s v="DOMINIO"/>
    <x v="1"/>
    <m/>
    <m/>
    <n v="3196"/>
    <n v="2780.52"/>
    <n v="3128.0849999999996"/>
  </r>
  <r>
    <x v="6"/>
    <x v="0"/>
    <x v="10"/>
    <x v="362"/>
    <x v="3"/>
    <x v="0"/>
    <n v="42.66"/>
    <n v="2.23"/>
    <x v="5"/>
    <s v="DOMINIO"/>
    <x v="1"/>
    <m/>
    <m/>
    <n v="3173"/>
    <n v="2760.5099999999998"/>
    <n v="3105.5737499999996"/>
  </r>
  <r>
    <x v="6"/>
    <x v="0"/>
    <x v="10"/>
    <x v="365"/>
    <x v="4"/>
    <x v="0"/>
    <n v="42.66"/>
    <n v="2.23"/>
    <x v="9"/>
    <s v="DOMINIO"/>
    <x v="1"/>
    <m/>
    <m/>
    <n v="3208"/>
    <n v="2790.96"/>
    <n v="3139.83"/>
  </r>
  <r>
    <x v="6"/>
    <x v="0"/>
    <x v="10"/>
    <x v="240"/>
    <x v="4"/>
    <x v="0"/>
    <n v="42.66"/>
    <n v="2.23"/>
    <x v="9"/>
    <s v="DOMINIO"/>
    <x v="1"/>
    <m/>
    <m/>
    <n v="3208"/>
    <n v="2790.96"/>
    <n v="3139.83"/>
  </r>
  <r>
    <x v="6"/>
    <x v="0"/>
    <x v="10"/>
    <x v="307"/>
    <x v="4"/>
    <x v="0"/>
    <n v="42.66"/>
    <n v="2.23"/>
    <x v="5"/>
    <s v="DOMINIO"/>
    <x v="1"/>
    <m/>
    <m/>
    <n v="3185"/>
    <n v="2770.95"/>
    <n v="3117.3187499999999"/>
  </r>
  <r>
    <x v="6"/>
    <x v="0"/>
    <x v="10"/>
    <x v="232"/>
    <x v="4"/>
    <x v="0"/>
    <n v="42.66"/>
    <n v="2.23"/>
    <x v="5"/>
    <s v="DOMINIO"/>
    <x v="1"/>
    <m/>
    <m/>
    <n v="3185"/>
    <n v="2770.95"/>
    <n v="3117.3187499999999"/>
  </r>
  <r>
    <x v="6"/>
    <x v="0"/>
    <x v="10"/>
    <x v="368"/>
    <x v="9"/>
    <x v="0"/>
    <n v="42.66"/>
    <n v="2.23"/>
    <x v="9"/>
    <s v="DOMINIO"/>
    <x v="1"/>
    <m/>
    <m/>
    <n v="3220"/>
    <n v="2801.4"/>
    <n v="3151.5750000000003"/>
  </r>
  <r>
    <x v="6"/>
    <x v="0"/>
    <x v="10"/>
    <x v="311"/>
    <x v="9"/>
    <x v="0"/>
    <n v="42.66"/>
    <n v="2.23"/>
    <x v="9"/>
    <s v="DOMINIO"/>
    <x v="1"/>
    <m/>
    <m/>
    <n v="3220"/>
    <n v="2801.4"/>
    <n v="3151.5750000000003"/>
  </r>
  <r>
    <x v="6"/>
    <x v="0"/>
    <x v="10"/>
    <x v="370"/>
    <x v="9"/>
    <x v="0"/>
    <n v="42.66"/>
    <n v="2.23"/>
    <x v="5"/>
    <s v="DOMINIO"/>
    <x v="1"/>
    <m/>
    <m/>
    <n v="3196"/>
    <n v="2780.52"/>
    <n v="3128.0849999999996"/>
  </r>
  <r>
    <x v="6"/>
    <x v="0"/>
    <x v="10"/>
    <x v="373"/>
    <x v="5"/>
    <x v="0"/>
    <n v="42.66"/>
    <n v="2.23"/>
    <x v="9"/>
    <s v="DOMINIO"/>
    <x v="1"/>
    <m/>
    <m/>
    <n v="3232"/>
    <n v="2811.84"/>
    <n v="3163.3199999999997"/>
  </r>
  <r>
    <x v="6"/>
    <x v="0"/>
    <x v="10"/>
    <x v="319"/>
    <x v="5"/>
    <x v="0"/>
    <n v="42.66"/>
    <n v="2.23"/>
    <x v="9"/>
    <s v="DOMINIO"/>
    <x v="1"/>
    <m/>
    <m/>
    <n v="3232"/>
    <n v="2811.84"/>
    <n v="3163.3199999999997"/>
  </r>
  <r>
    <x v="6"/>
    <x v="0"/>
    <x v="10"/>
    <x v="323"/>
    <x v="5"/>
    <x v="0"/>
    <n v="42.66"/>
    <n v="2.23"/>
    <x v="5"/>
    <s v="DOMINIO"/>
    <x v="1"/>
    <m/>
    <m/>
    <n v="3208"/>
    <n v="2790.96"/>
    <n v="3139.83"/>
  </r>
  <r>
    <x v="6"/>
    <x v="0"/>
    <x v="10"/>
    <x v="374"/>
    <x v="5"/>
    <x v="0"/>
    <n v="42.66"/>
    <n v="2.23"/>
    <x v="5"/>
    <s v="DOMINIO"/>
    <x v="1"/>
    <m/>
    <m/>
    <n v="3208"/>
    <n v="2790.96"/>
    <n v="3139.83"/>
  </r>
  <r>
    <x v="6"/>
    <x v="0"/>
    <x v="10"/>
    <x v="80"/>
    <x v="10"/>
    <x v="0"/>
    <n v="42.66"/>
    <n v="2.23"/>
    <x v="9"/>
    <s v="DOMINIO"/>
    <x v="1"/>
    <m/>
    <m/>
    <n v="3244"/>
    <n v="2822.28"/>
    <n v="3175.0650000000001"/>
  </r>
  <r>
    <x v="6"/>
    <x v="0"/>
    <x v="10"/>
    <x v="326"/>
    <x v="10"/>
    <x v="0"/>
    <n v="42.66"/>
    <n v="2.23"/>
    <x v="9"/>
    <s v="DOMINIO"/>
    <x v="1"/>
    <m/>
    <m/>
    <n v="3244"/>
    <n v="2822.28"/>
    <n v="3175.0650000000001"/>
  </r>
  <r>
    <x v="6"/>
    <x v="0"/>
    <x v="10"/>
    <x v="329"/>
    <x v="10"/>
    <x v="0"/>
    <n v="42.66"/>
    <n v="2.23"/>
    <x v="5"/>
    <s v="DOMINIO"/>
    <x v="1"/>
    <m/>
    <m/>
    <n v="3220"/>
    <n v="2801.4"/>
    <n v="3151.5750000000003"/>
  </r>
  <r>
    <x v="6"/>
    <x v="0"/>
    <x v="10"/>
    <x v="377"/>
    <x v="10"/>
    <x v="0"/>
    <n v="42.66"/>
    <n v="2.23"/>
    <x v="5"/>
    <s v="DOMINIO"/>
    <x v="1"/>
    <m/>
    <m/>
    <n v="3220"/>
    <n v="2801.4"/>
    <n v="3151.5750000000003"/>
  </r>
  <r>
    <x v="6"/>
    <x v="0"/>
    <x v="10"/>
    <x v="331"/>
    <x v="6"/>
    <x v="0"/>
    <n v="42.66"/>
    <n v="2.23"/>
    <x v="9"/>
    <s v="DOMINIO"/>
    <x v="2"/>
    <m/>
    <s v="Assetplan con Est. 77"/>
    <n v="3255"/>
    <n v="2831.85"/>
    <n v="3185.8312499999997"/>
  </r>
  <r>
    <x v="6"/>
    <x v="0"/>
    <x v="10"/>
    <x v="331"/>
    <x v="6"/>
    <x v="0"/>
    <n v="42.66"/>
    <n v="2.23"/>
    <x v="9"/>
    <s v="DOMINIO"/>
    <x v="2"/>
    <m/>
    <s v="Assetplan con Est. 78"/>
    <n v="3255"/>
    <n v="2831.85"/>
    <n v="3185.8312499999997"/>
  </r>
  <r>
    <x v="6"/>
    <x v="0"/>
    <x v="10"/>
    <x v="335"/>
    <x v="6"/>
    <x v="0"/>
    <n v="42.66"/>
    <n v="2.23"/>
    <x v="5"/>
    <s v="DOMINIO"/>
    <x v="2"/>
    <m/>
    <s v="Assetplan con Est. 84"/>
    <n v="3232"/>
    <n v="2811.84"/>
    <n v="3163.3199999999997"/>
  </r>
  <r>
    <x v="6"/>
    <x v="0"/>
    <x v="10"/>
    <x v="379"/>
    <x v="6"/>
    <x v="0"/>
    <n v="42.66"/>
    <n v="2.23"/>
    <x v="5"/>
    <s v="DOMINIO"/>
    <x v="2"/>
    <m/>
    <s v="Assetplan con Est. 85"/>
    <n v="3232"/>
    <n v="2811.84"/>
    <n v="3163.3199999999997"/>
  </r>
  <r>
    <x v="6"/>
    <x v="0"/>
    <x v="10"/>
    <x v="84"/>
    <x v="7"/>
    <x v="0"/>
    <n v="42.66"/>
    <n v="2.23"/>
    <x v="9"/>
    <s v="DOMINIO"/>
    <x v="1"/>
    <m/>
    <m/>
    <n v="3267"/>
    <n v="2842.29"/>
    <n v="3197.5762500000001"/>
  </r>
  <r>
    <x v="6"/>
    <x v="0"/>
    <x v="10"/>
    <x v="243"/>
    <x v="7"/>
    <x v="0"/>
    <n v="42.66"/>
    <n v="2.23"/>
    <x v="9"/>
    <s v="DOMINIO"/>
    <x v="1"/>
    <m/>
    <m/>
    <n v="3267"/>
    <n v="2842.29"/>
    <n v="3197.5762500000001"/>
  </r>
  <r>
    <x v="6"/>
    <x v="0"/>
    <x v="10"/>
    <x v="381"/>
    <x v="7"/>
    <x v="0"/>
    <n v="42.66"/>
    <n v="2.23"/>
    <x v="5"/>
    <s v="DOMINIO"/>
    <x v="1"/>
    <m/>
    <m/>
    <n v="3244"/>
    <n v="2822.28"/>
    <n v="3175.0650000000001"/>
  </r>
  <r>
    <x v="6"/>
    <x v="0"/>
    <x v="10"/>
    <x v="86"/>
    <x v="11"/>
    <x v="0"/>
    <n v="42.66"/>
    <n v="2.23"/>
    <x v="9"/>
    <s v="DOMINIO"/>
    <x v="1"/>
    <m/>
    <m/>
    <n v="3279"/>
    <n v="2852.73"/>
    <n v="3209.3212499999995"/>
  </r>
  <r>
    <x v="6"/>
    <x v="0"/>
    <x v="10"/>
    <x v="342"/>
    <x v="11"/>
    <x v="0"/>
    <n v="42.66"/>
    <n v="2.23"/>
    <x v="9"/>
    <s v="DOMINIO"/>
    <x v="1"/>
    <m/>
    <m/>
    <n v="3279"/>
    <n v="2852.73"/>
    <n v="3209.3212499999995"/>
  </r>
  <r>
    <x v="6"/>
    <x v="0"/>
    <x v="10"/>
    <x v="346"/>
    <x v="11"/>
    <x v="0"/>
    <n v="42.66"/>
    <n v="2.23"/>
    <x v="5"/>
    <s v="DOMINIO"/>
    <x v="1"/>
    <m/>
    <m/>
    <n v="3255"/>
    <n v="2831.85"/>
    <n v="3185.8312499999997"/>
  </r>
  <r>
    <x v="6"/>
    <x v="0"/>
    <x v="10"/>
    <x v="383"/>
    <x v="11"/>
    <x v="0"/>
    <n v="42.66"/>
    <n v="2.23"/>
    <x v="5"/>
    <s v="DOMINIO"/>
    <x v="1"/>
    <m/>
    <m/>
    <n v="3255"/>
    <n v="2831.85"/>
    <n v="3185.8312499999997"/>
  </r>
  <r>
    <x v="6"/>
    <x v="0"/>
    <x v="10"/>
    <x v="88"/>
    <x v="12"/>
    <x v="0"/>
    <n v="42.66"/>
    <n v="2.23"/>
    <x v="9"/>
    <s v="DOMINIO"/>
    <x v="1"/>
    <m/>
    <m/>
    <n v="3285"/>
    <n v="2857.95"/>
    <n v="3215.1937499999995"/>
  </r>
  <r>
    <x v="6"/>
    <x v="0"/>
    <x v="10"/>
    <x v="349"/>
    <x v="12"/>
    <x v="0"/>
    <n v="42.66"/>
    <n v="2.23"/>
    <x v="9"/>
    <s v="DOMINIO"/>
    <x v="1"/>
    <m/>
    <m/>
    <n v="3285"/>
    <n v="2857.95"/>
    <n v="3215.1937499999995"/>
  </r>
  <r>
    <x v="6"/>
    <x v="0"/>
    <x v="10"/>
    <x v="354"/>
    <x v="12"/>
    <x v="0"/>
    <n v="42.66"/>
    <n v="2.23"/>
    <x v="5"/>
    <s v="DOMINIO"/>
    <x v="1"/>
    <m/>
    <m/>
    <n v="3261"/>
    <n v="2837.07"/>
    <n v="3191.7037500000001"/>
  </r>
  <r>
    <x v="6"/>
    <x v="0"/>
    <x v="10"/>
    <x v="385"/>
    <x v="12"/>
    <x v="0"/>
    <n v="42.66"/>
    <n v="2.23"/>
    <x v="5"/>
    <s v="DOMINIO"/>
    <x v="1"/>
    <m/>
    <m/>
    <n v="3261"/>
    <n v="2837.07"/>
    <n v="3191.7037500000001"/>
  </r>
  <r>
    <x v="6"/>
    <x v="0"/>
    <x v="10"/>
    <x v="90"/>
    <x v="13"/>
    <x v="0"/>
    <n v="42.66"/>
    <n v="2.23"/>
    <x v="9"/>
    <s v="DOMINIO"/>
    <x v="2"/>
    <m/>
    <s v="Assetplan con Est. 95"/>
    <n v="3291"/>
    <n v="2863.17"/>
    <n v="3221.0662499999999"/>
  </r>
  <r>
    <x v="6"/>
    <x v="0"/>
    <x v="10"/>
    <x v="548"/>
    <x v="13"/>
    <x v="0"/>
    <n v="42.66"/>
    <n v="2.23"/>
    <x v="9"/>
    <s v="DOMINIO"/>
    <x v="2"/>
    <m/>
    <s v="Assetplan"/>
    <n v="3291"/>
    <n v="2863.17"/>
    <n v="3221.0662499999999"/>
  </r>
  <r>
    <x v="6"/>
    <x v="0"/>
    <x v="10"/>
    <x v="549"/>
    <x v="13"/>
    <x v="0"/>
    <n v="42.66"/>
    <n v="2.23"/>
    <x v="5"/>
    <s v="DOMINIO"/>
    <x v="2"/>
    <m/>
    <s v="Assetplan"/>
    <n v="3267"/>
    <n v="2842.29"/>
    <n v="3197.5762500000001"/>
  </r>
  <r>
    <x v="6"/>
    <x v="0"/>
    <x v="10"/>
    <x v="233"/>
    <x v="13"/>
    <x v="0"/>
    <n v="42.66"/>
    <n v="2.23"/>
    <x v="5"/>
    <s v="DOMINIO"/>
    <x v="2"/>
    <m/>
    <s v="Assetplan con Est. 99"/>
    <n v="3267"/>
    <n v="2842.29"/>
    <n v="3197.5762500000001"/>
  </r>
  <r>
    <x v="6"/>
    <x v="0"/>
    <x v="10"/>
    <x v="92"/>
    <x v="14"/>
    <x v="0"/>
    <n v="42.66"/>
    <n v="2.23"/>
    <x v="9"/>
    <s v="DOMINIO"/>
    <x v="2"/>
    <m/>
    <s v="Assetplan con Est. 97"/>
    <n v="3296"/>
    <n v="2867.52"/>
    <n v="3225.96"/>
  </r>
  <r>
    <x v="6"/>
    <x v="0"/>
    <x v="10"/>
    <x v="550"/>
    <x v="14"/>
    <x v="0"/>
    <n v="42.66"/>
    <n v="2.23"/>
    <x v="9"/>
    <s v="DOMINIO"/>
    <x v="2"/>
    <m/>
    <s v="Assetplan con Est. 102"/>
    <n v="3296"/>
    <n v="2867.52"/>
    <n v="3225.96"/>
  </r>
  <r>
    <x v="6"/>
    <x v="0"/>
    <x v="10"/>
    <x v="551"/>
    <x v="14"/>
    <x v="0"/>
    <n v="42.66"/>
    <n v="2.23"/>
    <x v="5"/>
    <s v="DOMINIO"/>
    <x v="2"/>
    <m/>
    <s v="Assetplan con Est. 104"/>
    <n v="3273"/>
    <n v="2847.5099999999998"/>
    <n v="3203.44875"/>
  </r>
  <r>
    <x v="6"/>
    <x v="0"/>
    <x v="10"/>
    <x v="552"/>
    <x v="14"/>
    <x v="0"/>
    <n v="42.66"/>
    <n v="2.23"/>
    <x v="5"/>
    <s v="DOMINIO"/>
    <x v="2"/>
    <m/>
    <s v="Assetplan con Est. 105"/>
    <n v="3273"/>
    <n v="2847.5099999999998"/>
    <n v="3203.44875"/>
  </r>
  <r>
    <x v="6"/>
    <x v="0"/>
    <x v="10"/>
    <x v="94"/>
    <x v="15"/>
    <x v="0"/>
    <n v="42.66"/>
    <n v="2.23"/>
    <x v="9"/>
    <s v="DOMINIO"/>
    <x v="1"/>
    <m/>
    <m/>
    <n v="3302"/>
    <n v="2872.74"/>
    <n v="3231.8324999999995"/>
  </r>
  <r>
    <x v="6"/>
    <x v="0"/>
    <x v="10"/>
    <x v="237"/>
    <x v="15"/>
    <x v="0"/>
    <n v="42.66"/>
    <n v="2.23"/>
    <x v="5"/>
    <s v="DOMINIO"/>
    <x v="1"/>
    <m/>
    <m/>
    <n v="3279"/>
    <n v="2852.73"/>
    <n v="3209.3212499999995"/>
  </r>
  <r>
    <x v="6"/>
    <x v="0"/>
    <x v="4"/>
    <x v="347"/>
    <x v="11"/>
    <x v="0"/>
    <n v="42.83"/>
    <n v="2.2400000000000002"/>
    <x v="5"/>
    <s v="DOMINIO"/>
    <x v="1"/>
    <m/>
    <m/>
    <n v="3081"/>
    <n v="2680.47"/>
    <n v="3015.5287499999995"/>
  </r>
  <r>
    <x v="6"/>
    <x v="0"/>
    <x v="4"/>
    <x v="348"/>
    <x v="12"/>
    <x v="0"/>
    <n v="42.83"/>
    <n v="2.2400000000000002"/>
    <x v="9"/>
    <s v="DOMINIO"/>
    <x v="1"/>
    <m/>
    <m/>
    <n v="3111"/>
    <n v="2706.57"/>
    <n v="3044.8912499999997"/>
  </r>
  <r>
    <x v="6"/>
    <x v="0"/>
    <x v="4"/>
    <x v="39"/>
    <x v="12"/>
    <x v="0"/>
    <n v="42.83"/>
    <n v="2.2400000000000002"/>
    <x v="5"/>
    <s v="DOMINIO"/>
    <x v="1"/>
    <m/>
    <m/>
    <n v="3087"/>
    <n v="2685.69"/>
    <n v="3021.4012499999999"/>
  </r>
  <r>
    <x v="6"/>
    <x v="0"/>
    <x v="4"/>
    <x v="355"/>
    <x v="12"/>
    <x v="0"/>
    <n v="42.83"/>
    <n v="2.2400000000000002"/>
    <x v="5"/>
    <s v="DOMINIO"/>
    <x v="1"/>
    <m/>
    <m/>
    <n v="3087"/>
    <n v="2685.69"/>
    <n v="3021.4012499999999"/>
  </r>
  <r>
    <x v="6"/>
    <x v="0"/>
    <x v="4"/>
    <x v="553"/>
    <x v="13"/>
    <x v="0"/>
    <n v="42.83"/>
    <n v="2.2400000000000002"/>
    <x v="9"/>
    <s v="DOMINIO"/>
    <x v="2"/>
    <m/>
    <s v="Assetplan con Est. 96"/>
    <n v="3116"/>
    <n v="2710.92"/>
    <n v="3049.7849999999999"/>
  </r>
  <r>
    <x v="6"/>
    <x v="0"/>
    <x v="4"/>
    <x v="44"/>
    <x v="13"/>
    <x v="0"/>
    <n v="42.83"/>
    <n v="2.2400000000000002"/>
    <x v="5"/>
    <s v="DOMINIO"/>
    <x v="2"/>
    <m/>
    <s v="Assetplan"/>
    <n v="3093"/>
    <n v="2690.91"/>
    <n v="3027.2737499999998"/>
  </r>
  <r>
    <x v="6"/>
    <x v="0"/>
    <x v="4"/>
    <x v="554"/>
    <x v="13"/>
    <x v="0"/>
    <n v="42.83"/>
    <n v="2.2400000000000002"/>
    <x v="5"/>
    <s v="DOMINIO"/>
    <x v="2"/>
    <m/>
    <s v="Assetplan"/>
    <n v="3093"/>
    <n v="2690.91"/>
    <n v="3027.2737499999998"/>
  </r>
  <r>
    <x v="6"/>
    <x v="0"/>
    <x v="4"/>
    <x v="555"/>
    <x v="14"/>
    <x v="0"/>
    <n v="42.83"/>
    <n v="2.2400000000000002"/>
    <x v="9"/>
    <s v="DOMINIO"/>
    <x v="2"/>
    <m/>
    <s v="Assetplan con Est. 98"/>
    <n v="3122"/>
    <n v="2716.14"/>
    <n v="3055.6574999999998"/>
  </r>
  <r>
    <x v="6"/>
    <x v="0"/>
    <x v="4"/>
    <x v="49"/>
    <x v="14"/>
    <x v="0"/>
    <n v="42.83"/>
    <n v="2.2400000000000002"/>
    <x v="5"/>
    <s v="DOMINIO"/>
    <x v="2"/>
    <m/>
    <s v="Assetplan"/>
    <n v="3099"/>
    <n v="2696.13"/>
    <n v="3033.1462500000002"/>
  </r>
  <r>
    <x v="6"/>
    <x v="0"/>
    <x v="4"/>
    <x v="556"/>
    <x v="14"/>
    <x v="0"/>
    <n v="42.83"/>
    <n v="2.2400000000000002"/>
    <x v="5"/>
    <s v="DOMINIO"/>
    <x v="2"/>
    <m/>
    <s v="Assetplan"/>
    <n v="3099"/>
    <n v="2696.13"/>
    <n v="3033.1462500000002"/>
  </r>
  <r>
    <x v="6"/>
    <x v="0"/>
    <x v="4"/>
    <x v="557"/>
    <x v="15"/>
    <x v="0"/>
    <n v="42.83"/>
    <n v="2.2400000000000002"/>
    <x v="9"/>
    <s v="DOMINIO"/>
    <x v="1"/>
    <m/>
    <m/>
    <n v="3128"/>
    <n v="2721.36"/>
    <n v="3061.53"/>
  </r>
  <r>
    <x v="6"/>
    <x v="0"/>
    <x v="4"/>
    <x v="54"/>
    <x v="15"/>
    <x v="0"/>
    <n v="42.83"/>
    <n v="2.2400000000000002"/>
    <x v="5"/>
    <s v="DOMINIO"/>
    <x v="1"/>
    <m/>
    <m/>
    <n v="3105"/>
    <n v="2701.35"/>
    <n v="3039.0187500000002"/>
  </r>
  <r>
    <x v="6"/>
    <x v="0"/>
    <x v="4"/>
    <x v="558"/>
    <x v="15"/>
    <x v="0"/>
    <n v="42.83"/>
    <n v="2.2400000000000002"/>
    <x v="5"/>
    <s v="DOMINIO"/>
    <x v="1"/>
    <m/>
    <m/>
    <n v="3105"/>
    <n v="2701.35"/>
    <n v="3039.0187500000002"/>
  </r>
  <r>
    <x v="6"/>
    <x v="0"/>
    <x v="5"/>
    <x v="277"/>
    <x v="1"/>
    <x v="0"/>
    <n v="46.62"/>
    <n v="2.2400000000000002"/>
    <x v="5"/>
    <s v="DOMINIO"/>
    <x v="1"/>
    <m/>
    <m/>
    <n v="3154"/>
    <n v="2743.98"/>
    <n v="3086.9774999999995"/>
  </r>
  <r>
    <x v="6"/>
    <x v="0"/>
    <x v="5"/>
    <x v="291"/>
    <x v="1"/>
    <x v="0"/>
    <n v="46.22"/>
    <n v="2.2400000000000002"/>
    <x v="5"/>
    <s v="DOMINIO"/>
    <x v="1"/>
    <m/>
    <m/>
    <n v="3154"/>
    <n v="2743.98"/>
    <n v="3086.9774999999995"/>
  </r>
  <r>
    <x v="6"/>
    <x v="0"/>
    <x v="5"/>
    <x v="3"/>
    <x v="1"/>
    <x v="0"/>
    <n v="47.44"/>
    <n v="2.36"/>
    <x v="6"/>
    <s v="DOMINIO"/>
    <x v="1"/>
    <m/>
    <m/>
    <n v="3201"/>
    <n v="2784.87"/>
    <n v="3132.9787499999998"/>
  </r>
  <r>
    <x v="6"/>
    <x v="0"/>
    <x v="5"/>
    <x v="399"/>
    <x v="1"/>
    <x v="0"/>
    <n v="46.62"/>
    <n v="2.2400000000000002"/>
    <x v="6"/>
    <s v="DOMINIO"/>
    <x v="1"/>
    <m/>
    <m/>
    <n v="3201"/>
    <n v="2784.87"/>
    <n v="3132.9787499999998"/>
  </r>
  <r>
    <x v="6"/>
    <x v="0"/>
    <x v="5"/>
    <x v="412"/>
    <x v="1"/>
    <x v="0"/>
    <n v="46.62"/>
    <n v="2.2400000000000002"/>
    <x v="6"/>
    <s v="DOMINIO"/>
    <x v="1"/>
    <m/>
    <m/>
    <n v="3201"/>
    <n v="2784.87"/>
    <n v="3132.9787499999998"/>
  </r>
  <r>
    <x v="6"/>
    <x v="0"/>
    <x v="5"/>
    <x v="400"/>
    <x v="1"/>
    <x v="0"/>
    <n v="46.62"/>
    <n v="2.2400000000000002"/>
    <x v="6"/>
    <s v="DOMINIO"/>
    <x v="1"/>
    <m/>
    <m/>
    <n v="3201"/>
    <n v="2784.87"/>
    <n v="3132.9787499999998"/>
  </r>
  <r>
    <x v="6"/>
    <x v="0"/>
    <x v="5"/>
    <x v="245"/>
    <x v="1"/>
    <x v="0"/>
    <n v="46.62"/>
    <n v="2.2400000000000002"/>
    <x v="7"/>
    <s v="DOMINIO"/>
    <x v="1"/>
    <m/>
    <m/>
    <n v="3119"/>
    <n v="2713.53"/>
    <n v="3052.7212500000001"/>
  </r>
  <r>
    <x v="6"/>
    <x v="0"/>
    <x v="5"/>
    <x v="559"/>
    <x v="1"/>
    <x v="0"/>
    <n v="46.22"/>
    <n v="2.2400000000000002"/>
    <x v="7"/>
    <s v="DOMINIO"/>
    <x v="1"/>
    <m/>
    <m/>
    <n v="3119"/>
    <n v="2713.53"/>
    <n v="3052.7212500000001"/>
  </r>
  <r>
    <x v="6"/>
    <x v="0"/>
    <x v="5"/>
    <x v="239"/>
    <x v="3"/>
    <x v="0"/>
    <n v="46.59"/>
    <n v="2.2400000000000002"/>
    <x v="9"/>
    <s v="DOMINIO"/>
    <x v="1"/>
    <m/>
    <m/>
    <n v="3189"/>
    <n v="2774.43"/>
    <n v="3121.2337499999999"/>
  </r>
  <r>
    <x v="6"/>
    <x v="0"/>
    <x v="5"/>
    <x v="401"/>
    <x v="3"/>
    <x v="0"/>
    <n v="46.18"/>
    <n v="2.2400000000000002"/>
    <x v="6"/>
    <s v="DOMINIO"/>
    <x v="1"/>
    <m/>
    <m/>
    <n v="3213"/>
    <n v="2795.31"/>
    <n v="3144.7237499999997"/>
  </r>
  <r>
    <x v="6"/>
    <x v="0"/>
    <x v="5"/>
    <x v="413"/>
    <x v="3"/>
    <x v="0"/>
    <n v="46.18"/>
    <n v="2.2400000000000002"/>
    <x v="6"/>
    <s v="DOMINIO"/>
    <x v="1"/>
    <m/>
    <m/>
    <n v="3213"/>
    <n v="2795.31"/>
    <n v="3144.7237499999997"/>
  </r>
  <r>
    <x v="6"/>
    <x v="0"/>
    <x v="5"/>
    <x v="250"/>
    <x v="3"/>
    <x v="0"/>
    <n v="46.56"/>
    <n v="2.2400000000000002"/>
    <x v="6"/>
    <s v="DOMINIO"/>
    <x v="1"/>
    <m/>
    <m/>
    <n v="3213"/>
    <n v="2795.31"/>
    <n v="3144.7237499999997"/>
  </r>
  <r>
    <x v="6"/>
    <x v="0"/>
    <x v="5"/>
    <x v="488"/>
    <x v="3"/>
    <x v="0"/>
    <n v="46.18"/>
    <n v="2.2400000000000002"/>
    <x v="7"/>
    <s v="DOMINIO"/>
    <x v="1"/>
    <m/>
    <m/>
    <n v="3131"/>
    <n v="2723.97"/>
    <n v="3064.4662499999995"/>
  </r>
  <r>
    <x v="6"/>
    <x v="0"/>
    <x v="5"/>
    <x v="279"/>
    <x v="4"/>
    <x v="0"/>
    <n v="46.59"/>
    <n v="2.2400000000000002"/>
    <x v="9"/>
    <s v="DOMINIO"/>
    <x v="1"/>
    <m/>
    <m/>
    <n v="3201"/>
    <n v="2784.87"/>
    <n v="3132.9787499999998"/>
  </r>
  <r>
    <x v="6"/>
    <x v="0"/>
    <x v="5"/>
    <x v="280"/>
    <x v="4"/>
    <x v="0"/>
    <n v="46.59"/>
    <n v="2.2400000000000002"/>
    <x v="5"/>
    <s v="DOMINIO"/>
    <x v="1"/>
    <m/>
    <m/>
    <n v="3178"/>
    <n v="2764.86"/>
    <n v="3110.4675000000002"/>
  </r>
  <r>
    <x v="6"/>
    <x v="0"/>
    <x v="5"/>
    <x v="414"/>
    <x v="4"/>
    <x v="0"/>
    <n v="46.18"/>
    <n v="2.2400000000000002"/>
    <x v="6"/>
    <s v="DOMINIO"/>
    <x v="1"/>
    <m/>
    <m/>
    <n v="3225"/>
    <n v="2805.75"/>
    <n v="3156.46875"/>
  </r>
  <r>
    <x v="6"/>
    <x v="0"/>
    <x v="5"/>
    <x v="254"/>
    <x v="4"/>
    <x v="0"/>
    <n v="46.56"/>
    <n v="2.2400000000000002"/>
    <x v="6"/>
    <s v="DOMINIO"/>
    <x v="1"/>
    <m/>
    <m/>
    <n v="3225"/>
    <n v="2805.75"/>
    <n v="3156.46875"/>
  </r>
  <r>
    <x v="6"/>
    <x v="0"/>
    <x v="5"/>
    <x v="529"/>
    <x v="4"/>
    <x v="0"/>
    <n v="46.56"/>
    <n v="2.2400000000000002"/>
    <x v="7"/>
    <s v="DOMINIO"/>
    <x v="1"/>
    <m/>
    <m/>
    <n v="3142"/>
    <n v="2733.54"/>
    <n v="3075.2325000000001"/>
  </r>
  <r>
    <x v="6"/>
    <x v="0"/>
    <x v="5"/>
    <x v="530"/>
    <x v="4"/>
    <x v="0"/>
    <n v="46.18"/>
    <n v="2.2400000000000002"/>
    <x v="7"/>
    <s v="DOMINIO"/>
    <x v="1"/>
    <m/>
    <m/>
    <n v="3142"/>
    <n v="2733.54"/>
    <n v="3075.2325000000001"/>
  </r>
  <r>
    <x v="6"/>
    <x v="0"/>
    <x v="5"/>
    <x v="281"/>
    <x v="9"/>
    <x v="0"/>
    <n v="46.59"/>
    <n v="2.2400000000000002"/>
    <x v="9"/>
    <s v="DOMINIO"/>
    <x v="1"/>
    <m/>
    <m/>
    <n v="3213"/>
    <n v="2795.31"/>
    <n v="3144.7237499999997"/>
  </r>
  <r>
    <x v="6"/>
    <x v="0"/>
    <x v="5"/>
    <x v="15"/>
    <x v="9"/>
    <x v="0"/>
    <n v="46.59"/>
    <n v="2.2400000000000002"/>
    <x v="5"/>
    <s v="DOMINIO"/>
    <x v="1"/>
    <m/>
    <m/>
    <n v="3189"/>
    <n v="2774.43"/>
    <n v="3121.2337499999999"/>
  </r>
  <r>
    <x v="6"/>
    <x v="0"/>
    <x v="5"/>
    <x v="314"/>
    <x v="9"/>
    <x v="0"/>
    <n v="46.18"/>
    <n v="2.2400000000000002"/>
    <x v="5"/>
    <s v="DOMINIO"/>
    <x v="1"/>
    <m/>
    <m/>
    <n v="3189"/>
    <n v="2774.43"/>
    <n v="3121.2337499999999"/>
  </r>
  <r>
    <x v="6"/>
    <x v="0"/>
    <x v="5"/>
    <x v="403"/>
    <x v="9"/>
    <x v="0"/>
    <n v="46.18"/>
    <n v="2.2400000000000002"/>
    <x v="6"/>
    <s v="DOMINIO"/>
    <x v="1"/>
    <m/>
    <m/>
    <n v="3236"/>
    <n v="2815.32"/>
    <n v="3167.2349999999997"/>
  </r>
  <r>
    <x v="6"/>
    <x v="0"/>
    <x v="5"/>
    <x v="255"/>
    <x v="9"/>
    <x v="0"/>
    <n v="46.18"/>
    <n v="2.2400000000000002"/>
    <x v="6"/>
    <s v="DOMINIO"/>
    <x v="1"/>
    <m/>
    <m/>
    <n v="3236"/>
    <n v="2815.32"/>
    <n v="3167.2349999999997"/>
  </r>
  <r>
    <x v="6"/>
    <x v="0"/>
    <x v="5"/>
    <x v="404"/>
    <x v="9"/>
    <x v="0"/>
    <n v="46.56"/>
    <n v="2.2400000000000002"/>
    <x v="6"/>
    <s v="DOMINIO"/>
    <x v="1"/>
    <m/>
    <m/>
    <n v="3236"/>
    <n v="2815.32"/>
    <n v="3167.2349999999997"/>
  </r>
  <r>
    <x v="6"/>
    <x v="0"/>
    <x v="5"/>
    <x v="560"/>
    <x v="9"/>
    <x v="0"/>
    <n v="46.56"/>
    <n v="2.2400000000000002"/>
    <x v="7"/>
    <s v="DOMINIO"/>
    <x v="1"/>
    <m/>
    <m/>
    <n v="3154"/>
    <n v="2743.98"/>
    <n v="3086.9774999999995"/>
  </r>
  <r>
    <x v="6"/>
    <x v="0"/>
    <x v="5"/>
    <x v="425"/>
    <x v="9"/>
    <x v="0"/>
    <n v="46.18"/>
    <n v="2.2400000000000002"/>
    <x v="7"/>
    <s v="DOMINIO"/>
    <x v="1"/>
    <m/>
    <m/>
    <n v="3154"/>
    <n v="2743.98"/>
    <n v="3086.9774999999995"/>
  </r>
  <r>
    <x v="6"/>
    <x v="0"/>
    <x v="5"/>
    <x v="282"/>
    <x v="5"/>
    <x v="0"/>
    <n v="46.59"/>
    <n v="2.2400000000000002"/>
    <x v="9"/>
    <s v="DOMINIO"/>
    <x v="0"/>
    <m/>
    <m/>
    <n v="3225"/>
    <n v="2805.75"/>
    <n v="3156.46875"/>
  </r>
  <r>
    <x v="6"/>
    <x v="0"/>
    <x v="5"/>
    <x v="17"/>
    <x v="5"/>
    <x v="0"/>
    <n v="46.59"/>
    <n v="2.2400000000000002"/>
    <x v="5"/>
    <s v="DOMINIO"/>
    <x v="1"/>
    <m/>
    <m/>
    <n v="3201"/>
    <n v="2784.87"/>
    <n v="3132.9787499999998"/>
  </r>
  <r>
    <x v="6"/>
    <x v="0"/>
    <x v="5"/>
    <x v="322"/>
    <x v="5"/>
    <x v="0"/>
    <n v="46.18"/>
    <n v="2.2400000000000002"/>
    <x v="5"/>
    <s v="DOMINIO"/>
    <x v="1"/>
    <m/>
    <m/>
    <n v="3201"/>
    <n v="2784.87"/>
    <n v="3132.9787499999998"/>
  </r>
  <r>
    <x v="6"/>
    <x v="0"/>
    <x v="5"/>
    <x v="405"/>
    <x v="5"/>
    <x v="0"/>
    <n v="46.18"/>
    <n v="2.2400000000000002"/>
    <x v="6"/>
    <s v="DOMINIO"/>
    <x v="1"/>
    <m/>
    <m/>
    <n v="3248"/>
    <n v="2825.7599999999998"/>
    <n v="3178.9799999999996"/>
  </r>
  <r>
    <x v="6"/>
    <x v="0"/>
    <x v="5"/>
    <x v="6"/>
    <x v="5"/>
    <x v="0"/>
    <n v="46.18"/>
    <n v="2.2400000000000002"/>
    <x v="6"/>
    <s v="DOMINIO"/>
    <x v="1"/>
    <m/>
    <m/>
    <n v="3248"/>
    <n v="2825.7599999999998"/>
    <n v="3178.9799999999996"/>
  </r>
  <r>
    <x v="6"/>
    <x v="0"/>
    <x v="5"/>
    <x v="406"/>
    <x v="5"/>
    <x v="0"/>
    <n v="46.56"/>
    <n v="2.2400000000000002"/>
    <x v="6"/>
    <s v="DOMINIO"/>
    <x v="1"/>
    <m/>
    <m/>
    <n v="3248"/>
    <n v="2825.7599999999998"/>
    <n v="3178.9799999999996"/>
  </r>
  <r>
    <x v="6"/>
    <x v="0"/>
    <x v="5"/>
    <x v="561"/>
    <x v="5"/>
    <x v="0"/>
    <n v="46.18"/>
    <n v="2.2400000000000002"/>
    <x v="7"/>
    <s v="DOMINIO"/>
    <x v="1"/>
    <m/>
    <m/>
    <n v="3166"/>
    <n v="2754.42"/>
    <n v="3098.7224999999999"/>
  </r>
  <r>
    <x v="6"/>
    <x v="0"/>
    <x v="5"/>
    <x v="283"/>
    <x v="10"/>
    <x v="0"/>
    <n v="46.59"/>
    <n v="2.2400000000000002"/>
    <x v="9"/>
    <s v="DOMINIO"/>
    <x v="1"/>
    <m/>
    <m/>
    <n v="3236"/>
    <n v="2815.32"/>
    <n v="3167.2349999999997"/>
  </r>
  <r>
    <x v="6"/>
    <x v="0"/>
    <x v="5"/>
    <x v="284"/>
    <x v="10"/>
    <x v="0"/>
    <n v="46.59"/>
    <n v="2.2400000000000002"/>
    <x v="5"/>
    <s v="DOMINIO"/>
    <x v="1"/>
    <m/>
    <m/>
    <n v="3213"/>
    <n v="2795.31"/>
    <n v="3144.7237499999997"/>
  </r>
  <r>
    <x v="6"/>
    <x v="0"/>
    <x v="5"/>
    <x v="241"/>
    <x v="10"/>
    <x v="0"/>
    <n v="46.18"/>
    <n v="2.2400000000000002"/>
    <x v="5"/>
    <s v="DOMINIO"/>
    <x v="1"/>
    <m/>
    <m/>
    <n v="3213"/>
    <n v="2795.31"/>
    <n v="3144.7237499999997"/>
  </r>
  <r>
    <x v="6"/>
    <x v="0"/>
    <x v="5"/>
    <x v="422"/>
    <x v="10"/>
    <x v="0"/>
    <n v="47.37"/>
    <n v="2.37"/>
    <x v="6"/>
    <s v="DOMINIO"/>
    <x v="1"/>
    <m/>
    <m/>
    <n v="3260"/>
    <n v="2836.2"/>
    <n v="3190.7249999999999"/>
  </r>
  <r>
    <x v="6"/>
    <x v="0"/>
    <x v="5"/>
    <x v="407"/>
    <x v="10"/>
    <x v="0"/>
    <n v="46.18"/>
    <n v="2.2400000000000002"/>
    <x v="6"/>
    <s v="DOMINIO"/>
    <x v="1"/>
    <m/>
    <m/>
    <n v="3260"/>
    <n v="2836.2"/>
    <n v="3190.7249999999999"/>
  </r>
  <r>
    <x v="6"/>
    <x v="0"/>
    <x v="5"/>
    <x v="415"/>
    <x v="10"/>
    <x v="0"/>
    <n v="46.18"/>
    <n v="2.2400000000000002"/>
    <x v="6"/>
    <s v="DOMINIO"/>
    <x v="1"/>
    <m/>
    <m/>
    <n v="3260"/>
    <n v="2836.2"/>
    <n v="3190.7249999999999"/>
  </r>
  <r>
    <x v="6"/>
    <x v="0"/>
    <x v="5"/>
    <x v="408"/>
    <x v="10"/>
    <x v="0"/>
    <n v="46.56"/>
    <n v="2.2400000000000002"/>
    <x v="6"/>
    <s v="DOMINIO"/>
    <x v="1"/>
    <m/>
    <m/>
    <n v="3260"/>
    <n v="2836.2"/>
    <n v="3190.7249999999999"/>
  </r>
  <r>
    <x v="6"/>
    <x v="0"/>
    <x v="5"/>
    <x v="426"/>
    <x v="10"/>
    <x v="0"/>
    <n v="46.56"/>
    <n v="2.2400000000000002"/>
    <x v="7"/>
    <s v="DOMINIO"/>
    <x v="1"/>
    <m/>
    <m/>
    <n v="3178"/>
    <n v="2764.86"/>
    <n v="3110.4675000000002"/>
  </r>
  <r>
    <x v="6"/>
    <x v="0"/>
    <x v="5"/>
    <x v="427"/>
    <x v="10"/>
    <x v="0"/>
    <n v="46.18"/>
    <n v="2.2400000000000002"/>
    <x v="7"/>
    <s v="DOMINIO"/>
    <x v="1"/>
    <m/>
    <m/>
    <n v="3178"/>
    <n v="2764.86"/>
    <n v="3110.4675000000002"/>
  </r>
  <r>
    <x v="6"/>
    <x v="0"/>
    <x v="5"/>
    <x v="7"/>
    <x v="6"/>
    <x v="0"/>
    <n v="46.59"/>
    <n v="2.2400000000000002"/>
    <x v="9"/>
    <s v="DOMINIO"/>
    <x v="2"/>
    <m/>
    <s v="Assetplan con Est. 79"/>
    <n v="3248"/>
    <n v="2825.7599999999998"/>
    <n v="3178.9799999999996"/>
  </r>
  <r>
    <x v="6"/>
    <x v="0"/>
    <x v="5"/>
    <x v="24"/>
    <x v="6"/>
    <x v="0"/>
    <n v="46.59"/>
    <n v="2.2400000000000002"/>
    <x v="5"/>
    <s v="DOMINIO"/>
    <x v="2"/>
    <m/>
    <s v="Assetplan con Est. 80"/>
    <n v="3225"/>
    <n v="2805.75"/>
    <n v="3156.46875"/>
  </r>
  <r>
    <x v="6"/>
    <x v="0"/>
    <x v="5"/>
    <x v="334"/>
    <x v="6"/>
    <x v="0"/>
    <n v="46.18"/>
    <n v="2.2400000000000002"/>
    <x v="5"/>
    <s v="DOMINIO"/>
    <x v="2"/>
    <m/>
    <s v="Assetplan con Est. 83"/>
    <n v="3225"/>
    <n v="2805.75"/>
    <n v="3156.46875"/>
  </r>
  <r>
    <x v="6"/>
    <x v="0"/>
    <x v="5"/>
    <x v="269"/>
    <x v="6"/>
    <x v="0"/>
    <n v="47.37"/>
    <n v="2.37"/>
    <x v="6"/>
    <s v="DOMINIO"/>
    <x v="2"/>
    <m/>
    <s v="Assetplan con Est. 87"/>
    <n v="3272"/>
    <n v="2846.64"/>
    <n v="3202.4699999999993"/>
  </r>
  <r>
    <x v="6"/>
    <x v="0"/>
    <x v="5"/>
    <x v="270"/>
    <x v="6"/>
    <x v="0"/>
    <n v="46.18"/>
    <n v="2.2400000000000002"/>
    <x v="6"/>
    <s v="DOMINIO"/>
    <x v="2"/>
    <m/>
    <s v="Assetplan con Est. 88"/>
    <n v="3272"/>
    <n v="2846.64"/>
    <n v="3202.4699999999993"/>
  </r>
  <r>
    <x v="6"/>
    <x v="0"/>
    <x v="5"/>
    <x v="416"/>
    <x v="6"/>
    <x v="0"/>
    <n v="46.18"/>
    <n v="2.2400000000000002"/>
    <x v="6"/>
    <s v="DOMINIO"/>
    <x v="2"/>
    <m/>
    <s v="Assetplan con Est. 90"/>
    <n v="3272"/>
    <n v="2846.64"/>
    <n v="3202.4699999999993"/>
  </r>
  <r>
    <x v="6"/>
    <x v="0"/>
    <x v="5"/>
    <x v="409"/>
    <x v="6"/>
    <x v="0"/>
    <n v="46.56"/>
    <n v="2.2400000000000002"/>
    <x v="6"/>
    <s v="DOMINIO"/>
    <x v="2"/>
    <m/>
    <s v="Assetplan con Est. 91"/>
    <n v="3272"/>
    <n v="2846.64"/>
    <n v="3202.4699999999993"/>
  </r>
  <r>
    <x v="6"/>
    <x v="0"/>
    <x v="5"/>
    <x v="271"/>
    <x v="6"/>
    <x v="0"/>
    <n v="46.56"/>
    <n v="2.2400000000000002"/>
    <x v="7"/>
    <s v="DOMINIO"/>
    <x v="2"/>
    <m/>
    <s v="Assetplan con Est. 92"/>
    <n v="3189"/>
    <n v="2774.43"/>
    <n v="3121.2337499999999"/>
  </r>
  <r>
    <x v="6"/>
    <x v="0"/>
    <x v="5"/>
    <x v="562"/>
    <x v="6"/>
    <x v="0"/>
    <n v="46.18"/>
    <n v="2.2400000000000002"/>
    <x v="7"/>
    <s v="DOMINIO"/>
    <x v="2"/>
    <m/>
    <s v="Assetplan con Est. 93"/>
    <n v="3189"/>
    <n v="2774.43"/>
    <n v="3121.2337499999999"/>
  </r>
  <r>
    <x v="6"/>
    <x v="0"/>
    <x v="5"/>
    <x v="338"/>
    <x v="7"/>
    <x v="0"/>
    <n v="46.18"/>
    <n v="2.2400000000000002"/>
    <x v="5"/>
    <s v="DOMINIO"/>
    <x v="1"/>
    <m/>
    <m/>
    <n v="3236"/>
    <n v="2815.32"/>
    <n v="3167.2349999999997"/>
  </r>
  <r>
    <x v="6"/>
    <x v="0"/>
    <x v="5"/>
    <x v="423"/>
    <x v="7"/>
    <x v="0"/>
    <n v="47.37"/>
    <n v="2.37"/>
    <x v="6"/>
    <s v="DOMINIO"/>
    <x v="1"/>
    <m/>
    <m/>
    <n v="3284"/>
    <n v="2857.08"/>
    <n v="3214.2149999999997"/>
  </r>
  <r>
    <x v="6"/>
    <x v="0"/>
    <x v="5"/>
    <x v="31"/>
    <x v="7"/>
    <x v="0"/>
    <n v="46.18"/>
    <n v="2.2400000000000002"/>
    <x v="6"/>
    <s v="DOMINIO"/>
    <x v="1"/>
    <m/>
    <m/>
    <n v="3284"/>
    <n v="2857.08"/>
    <n v="3214.2149999999997"/>
  </r>
  <r>
    <x v="6"/>
    <x v="0"/>
    <x v="5"/>
    <x v="417"/>
    <x v="7"/>
    <x v="0"/>
    <n v="46.18"/>
    <n v="2.2400000000000002"/>
    <x v="6"/>
    <s v="DOMINIO"/>
    <x v="1"/>
    <m/>
    <m/>
    <n v="3284"/>
    <n v="2857.08"/>
    <n v="3214.2149999999997"/>
  </r>
  <r>
    <x v="6"/>
    <x v="0"/>
    <x v="5"/>
    <x v="410"/>
    <x v="7"/>
    <x v="0"/>
    <n v="46.56"/>
    <n v="2.2400000000000002"/>
    <x v="6"/>
    <s v="DOMINIO"/>
    <x v="1"/>
    <m/>
    <m/>
    <n v="3284"/>
    <n v="2857.08"/>
    <n v="3214.2149999999997"/>
  </r>
  <r>
    <x v="6"/>
    <x v="0"/>
    <x v="5"/>
    <x v="428"/>
    <x v="7"/>
    <x v="0"/>
    <n v="46.56"/>
    <n v="2.2400000000000002"/>
    <x v="7"/>
    <s v="DOMINIO"/>
    <x v="1"/>
    <m/>
    <m/>
    <n v="3201"/>
    <n v="2784.87"/>
    <n v="3132.9787499999998"/>
  </r>
  <r>
    <x v="6"/>
    <x v="0"/>
    <x v="5"/>
    <x v="429"/>
    <x v="7"/>
    <x v="0"/>
    <n v="46.18"/>
    <n v="2.2400000000000002"/>
    <x v="7"/>
    <s v="DOMINIO"/>
    <x v="1"/>
    <m/>
    <m/>
    <n v="3201"/>
    <n v="2784.87"/>
    <n v="3132.9787499999998"/>
  </r>
  <r>
    <x v="6"/>
    <x v="0"/>
    <x v="5"/>
    <x v="285"/>
    <x v="11"/>
    <x v="0"/>
    <n v="46.59"/>
    <n v="2.2400000000000002"/>
    <x v="9"/>
    <s v="DOMINIO"/>
    <x v="1"/>
    <m/>
    <m/>
    <n v="3272"/>
    <n v="2846.64"/>
    <n v="3202.4699999999993"/>
  </r>
  <r>
    <x v="6"/>
    <x v="0"/>
    <x v="5"/>
    <x v="345"/>
    <x v="11"/>
    <x v="0"/>
    <n v="46.18"/>
    <n v="2.2400000000000002"/>
    <x v="5"/>
    <s v="DOMINIO"/>
    <x v="1"/>
    <m/>
    <m/>
    <n v="3248"/>
    <n v="2825.7599999999998"/>
    <n v="3178.9799999999996"/>
  </r>
  <r>
    <x v="6"/>
    <x v="0"/>
    <x v="5"/>
    <x v="424"/>
    <x v="11"/>
    <x v="0"/>
    <n v="47.37"/>
    <n v="2.37"/>
    <x v="6"/>
    <s v="DOMINIO"/>
    <x v="1"/>
    <m/>
    <m/>
    <n v="3295"/>
    <n v="2866.65"/>
    <n v="3224.9812499999998"/>
  </r>
  <r>
    <x v="6"/>
    <x v="0"/>
    <x v="5"/>
    <x v="36"/>
    <x v="11"/>
    <x v="0"/>
    <n v="46.18"/>
    <n v="2.2400000000000002"/>
    <x v="6"/>
    <s v="DOMINIO"/>
    <x v="1"/>
    <m/>
    <m/>
    <n v="3295"/>
    <n v="2866.65"/>
    <n v="3224.9812499999998"/>
  </r>
  <r>
    <x v="6"/>
    <x v="0"/>
    <x v="5"/>
    <x v="418"/>
    <x v="11"/>
    <x v="0"/>
    <n v="46.18"/>
    <n v="2.2400000000000002"/>
    <x v="6"/>
    <s v="DOMINIO"/>
    <x v="1"/>
    <m/>
    <m/>
    <n v="3295"/>
    <n v="2866.65"/>
    <n v="3224.9812499999998"/>
  </r>
  <r>
    <x v="6"/>
    <x v="0"/>
    <x v="5"/>
    <x v="411"/>
    <x v="11"/>
    <x v="0"/>
    <n v="46.56"/>
    <n v="2.2400000000000002"/>
    <x v="6"/>
    <s v="DOMINIO"/>
    <x v="1"/>
    <m/>
    <m/>
    <n v="3295"/>
    <n v="2866.65"/>
    <n v="3224.9812499999998"/>
  </r>
  <r>
    <x v="6"/>
    <x v="0"/>
    <x v="5"/>
    <x v="430"/>
    <x v="11"/>
    <x v="0"/>
    <n v="46.56"/>
    <n v="2.2400000000000002"/>
    <x v="7"/>
    <s v="DOMINIO"/>
    <x v="1"/>
    <m/>
    <m/>
    <n v="3213"/>
    <n v="2795.31"/>
    <n v="3144.7237499999997"/>
  </r>
  <r>
    <x v="6"/>
    <x v="0"/>
    <x v="5"/>
    <x v="431"/>
    <x v="11"/>
    <x v="0"/>
    <n v="46.18"/>
    <n v="2.2400000000000002"/>
    <x v="7"/>
    <s v="DOMINIO"/>
    <x v="1"/>
    <m/>
    <m/>
    <n v="3213"/>
    <n v="2795.31"/>
    <n v="3144.7237499999997"/>
  </r>
  <r>
    <x v="6"/>
    <x v="0"/>
    <x v="5"/>
    <x v="286"/>
    <x v="12"/>
    <x v="0"/>
    <n v="46.59"/>
    <n v="2.2400000000000002"/>
    <x v="9"/>
    <s v="DOMINIO"/>
    <x v="1"/>
    <m/>
    <m/>
    <n v="3278"/>
    <n v="2851.86"/>
    <n v="3208.3424999999997"/>
  </r>
  <r>
    <x v="6"/>
    <x v="0"/>
    <x v="5"/>
    <x v="37"/>
    <x v="12"/>
    <x v="0"/>
    <n v="46.59"/>
    <n v="2.2400000000000002"/>
    <x v="5"/>
    <s v="DOMINIO"/>
    <x v="1"/>
    <m/>
    <m/>
    <n v="3254"/>
    <n v="2830.98"/>
    <n v="3184.8525"/>
  </r>
  <r>
    <x v="6"/>
    <x v="0"/>
    <x v="5"/>
    <x v="353"/>
    <x v="12"/>
    <x v="0"/>
    <n v="46.18"/>
    <n v="2.2400000000000002"/>
    <x v="5"/>
    <s v="DOMINIO"/>
    <x v="1"/>
    <m/>
    <m/>
    <n v="3254"/>
    <n v="2830.98"/>
    <n v="3184.8525"/>
  </r>
  <r>
    <x v="6"/>
    <x v="0"/>
    <x v="5"/>
    <x v="563"/>
    <x v="12"/>
    <x v="0"/>
    <n v="47.37"/>
    <n v="2.37"/>
    <x v="6"/>
    <s v="DOMINIO"/>
    <x v="1"/>
    <m/>
    <m/>
    <n v="3301"/>
    <n v="2871.87"/>
    <n v="3230.8537499999998"/>
  </r>
  <r>
    <x v="6"/>
    <x v="0"/>
    <x v="5"/>
    <x v="40"/>
    <x v="12"/>
    <x v="0"/>
    <n v="46.18"/>
    <n v="2.2400000000000002"/>
    <x v="6"/>
    <s v="DOMINIO"/>
    <x v="1"/>
    <m/>
    <m/>
    <n v="3301"/>
    <n v="2871.87"/>
    <n v="3230.8537499999998"/>
  </r>
  <r>
    <x v="6"/>
    <x v="0"/>
    <x v="5"/>
    <x v="564"/>
    <x v="12"/>
    <x v="0"/>
    <n v="46.18"/>
    <n v="2.2400000000000002"/>
    <x v="6"/>
    <s v="DOMINIO"/>
    <x v="1"/>
    <m/>
    <m/>
    <n v="3301"/>
    <n v="2871.87"/>
    <n v="3230.8537499999998"/>
  </r>
  <r>
    <x v="6"/>
    <x v="0"/>
    <x v="5"/>
    <x v="432"/>
    <x v="12"/>
    <x v="0"/>
    <n v="46.56"/>
    <n v="2.2400000000000002"/>
    <x v="6"/>
    <s v="DOMINIO"/>
    <x v="1"/>
    <m/>
    <m/>
    <n v="3301"/>
    <n v="2871.87"/>
    <n v="3230.8537499999998"/>
  </r>
  <r>
    <x v="6"/>
    <x v="0"/>
    <x v="5"/>
    <x v="565"/>
    <x v="12"/>
    <x v="0"/>
    <n v="46.56"/>
    <n v="2.2400000000000002"/>
    <x v="7"/>
    <s v="DOMINIO"/>
    <x v="1"/>
    <m/>
    <m/>
    <n v="3219"/>
    <n v="2800.53"/>
    <n v="3150.5962500000001"/>
  </r>
  <r>
    <x v="6"/>
    <x v="0"/>
    <x v="5"/>
    <x v="566"/>
    <x v="12"/>
    <x v="0"/>
    <n v="46.18"/>
    <n v="2.2400000000000002"/>
    <x v="7"/>
    <s v="DOMINIO"/>
    <x v="1"/>
    <m/>
    <m/>
    <n v="3219"/>
    <n v="2800.53"/>
    <n v="3150.5962500000001"/>
  </r>
  <r>
    <x v="6"/>
    <x v="0"/>
    <x v="5"/>
    <x v="567"/>
    <x v="13"/>
    <x v="0"/>
    <n v="46.59"/>
    <n v="2.2400000000000002"/>
    <x v="9"/>
    <s v="DOMINIO"/>
    <x v="2"/>
    <m/>
    <s v="Assetplan"/>
    <n v="3284"/>
    <n v="2857.08"/>
    <n v="3214.2149999999997"/>
  </r>
  <r>
    <x v="6"/>
    <x v="0"/>
    <x v="5"/>
    <x v="42"/>
    <x v="13"/>
    <x v="0"/>
    <n v="46.59"/>
    <n v="2.2400000000000002"/>
    <x v="5"/>
    <s v="DOMINIO"/>
    <x v="2"/>
    <m/>
    <s v="Assetplan con Est. 86"/>
    <n v="3260"/>
    <n v="2836.2"/>
    <n v="3190.7249999999999"/>
  </r>
  <r>
    <x v="6"/>
    <x v="0"/>
    <x v="5"/>
    <x v="568"/>
    <x v="13"/>
    <x v="0"/>
    <n v="46.18"/>
    <n v="2.2400000000000002"/>
    <x v="5"/>
    <s v="DOMINIO"/>
    <x v="2"/>
    <m/>
    <s v="Assetplan con Est. 94"/>
    <n v="3260"/>
    <n v="2836.2"/>
    <n v="3190.7249999999999"/>
  </r>
  <r>
    <x v="6"/>
    <x v="0"/>
    <x v="5"/>
    <x v="569"/>
    <x v="13"/>
    <x v="0"/>
    <n v="47.37"/>
    <n v="2.37"/>
    <x v="6"/>
    <s v="DOMINIO"/>
    <x v="2"/>
    <m/>
    <s v="Assetplan con Est. 81"/>
    <n v="3307"/>
    <n v="2877.09"/>
    <n v="3236.7262500000002"/>
  </r>
  <r>
    <x v="6"/>
    <x v="0"/>
    <x v="5"/>
    <x v="45"/>
    <x v="13"/>
    <x v="0"/>
    <n v="46.18"/>
    <n v="2.2400000000000002"/>
    <x v="6"/>
    <s v="DOMINIO"/>
    <x v="2"/>
    <m/>
    <s v="Assetplan con Est. 82"/>
    <n v="3307"/>
    <n v="2877.09"/>
    <n v="3236.7262500000002"/>
  </r>
  <r>
    <x v="6"/>
    <x v="0"/>
    <x v="5"/>
    <x v="570"/>
    <x v="13"/>
    <x v="0"/>
    <n v="46.18"/>
    <n v="2.2400000000000002"/>
    <x v="6"/>
    <s v="DOMINIO"/>
    <x v="2"/>
    <m/>
    <s v="Assetplan"/>
    <n v="3307"/>
    <n v="2877.09"/>
    <n v="3236.7262500000002"/>
  </r>
  <r>
    <x v="6"/>
    <x v="0"/>
    <x v="5"/>
    <x v="571"/>
    <x v="13"/>
    <x v="0"/>
    <n v="46.56"/>
    <n v="2.2400000000000002"/>
    <x v="6"/>
    <s v="DOMINIO"/>
    <x v="2"/>
    <m/>
    <s v="Assetplan"/>
    <n v="3307"/>
    <n v="2877.09"/>
    <n v="3236.7262500000002"/>
  </r>
  <r>
    <x v="6"/>
    <x v="0"/>
    <x v="5"/>
    <x v="572"/>
    <x v="13"/>
    <x v="0"/>
    <n v="46.56"/>
    <n v="2.2400000000000002"/>
    <x v="7"/>
    <s v="DOMINIO"/>
    <x v="2"/>
    <m/>
    <s v="Assetplan"/>
    <n v="3225"/>
    <n v="2805.75"/>
    <n v="3156.46875"/>
  </r>
  <r>
    <x v="6"/>
    <x v="0"/>
    <x v="5"/>
    <x v="573"/>
    <x v="13"/>
    <x v="0"/>
    <n v="46.18"/>
    <n v="2.2400000000000002"/>
    <x v="7"/>
    <s v="DOMINIO"/>
    <x v="2"/>
    <m/>
    <s v="Assetplan"/>
    <n v="3225"/>
    <n v="2805.75"/>
    <n v="3156.46875"/>
  </r>
  <r>
    <x v="6"/>
    <x v="0"/>
    <x v="5"/>
    <x v="574"/>
    <x v="14"/>
    <x v="0"/>
    <n v="46.59"/>
    <n v="2.2400000000000002"/>
    <x v="9"/>
    <s v="DOMINIO"/>
    <x v="2"/>
    <m/>
    <s v="Assetplan con Est. 101"/>
    <n v="3289"/>
    <n v="2861.43"/>
    <n v="3219.1087499999994"/>
  </r>
  <r>
    <x v="6"/>
    <x v="0"/>
    <x v="5"/>
    <x v="47"/>
    <x v="14"/>
    <x v="0"/>
    <n v="46.59"/>
    <n v="2.2400000000000002"/>
    <x v="5"/>
    <s v="DOMINIO"/>
    <x v="2"/>
    <m/>
    <s v="Assetplan con Est. 100"/>
    <n v="3266"/>
    <n v="2841.42"/>
    <n v="3196.5975000000003"/>
  </r>
  <r>
    <x v="6"/>
    <x v="0"/>
    <x v="5"/>
    <x v="575"/>
    <x v="14"/>
    <x v="0"/>
    <n v="46.18"/>
    <n v="2.2400000000000002"/>
    <x v="5"/>
    <s v="DOMINIO"/>
    <x v="2"/>
    <m/>
    <s v="Assetplan con Est. 103"/>
    <n v="3266"/>
    <n v="2841.42"/>
    <n v="3196.5975000000003"/>
  </r>
  <r>
    <x v="6"/>
    <x v="0"/>
    <x v="5"/>
    <x v="576"/>
    <x v="14"/>
    <x v="0"/>
    <n v="47.37"/>
    <n v="2.37"/>
    <x v="6"/>
    <s v="DOMINIO"/>
    <x v="2"/>
    <m/>
    <s v="Assetplan con Est. 106"/>
    <n v="3313"/>
    <n v="2882.31"/>
    <n v="3242.5987499999997"/>
  </r>
  <r>
    <x v="6"/>
    <x v="0"/>
    <x v="5"/>
    <x v="50"/>
    <x v="14"/>
    <x v="0"/>
    <n v="46.18"/>
    <n v="2.2400000000000002"/>
    <x v="6"/>
    <s v="DOMINIO"/>
    <x v="2"/>
    <m/>
    <s v="Assetplan con Est. 107"/>
    <n v="3313"/>
    <n v="2882.31"/>
    <n v="3242.5987499999997"/>
  </r>
  <r>
    <x v="6"/>
    <x v="0"/>
    <x v="5"/>
    <x v="577"/>
    <x v="14"/>
    <x v="0"/>
    <n v="46.18"/>
    <n v="2.2400000000000002"/>
    <x v="6"/>
    <s v="DOMINIO"/>
    <x v="2"/>
    <m/>
    <s v="Assetplan con Est. 108"/>
    <n v="3313"/>
    <n v="2882.31"/>
    <n v="3242.5987499999997"/>
  </r>
  <r>
    <x v="6"/>
    <x v="0"/>
    <x v="5"/>
    <x v="578"/>
    <x v="14"/>
    <x v="0"/>
    <n v="46.56"/>
    <n v="2.2400000000000002"/>
    <x v="6"/>
    <s v="DOMINIO"/>
    <x v="2"/>
    <m/>
    <s v="Assetplan con Est. 109"/>
    <n v="3313"/>
    <n v="2882.31"/>
    <n v="3242.5987499999997"/>
  </r>
  <r>
    <x v="6"/>
    <x v="0"/>
    <x v="5"/>
    <x v="579"/>
    <x v="14"/>
    <x v="0"/>
    <n v="46.56"/>
    <n v="2.2400000000000002"/>
    <x v="7"/>
    <s v="DOMINIO"/>
    <x v="2"/>
    <m/>
    <s v="Assetplan con Est. 110"/>
    <n v="3231"/>
    <n v="2810.97"/>
    <n v="3162.3412499999995"/>
  </r>
  <r>
    <x v="6"/>
    <x v="0"/>
    <x v="5"/>
    <x v="580"/>
    <x v="14"/>
    <x v="0"/>
    <n v="46.18"/>
    <n v="2.2400000000000002"/>
    <x v="7"/>
    <s v="DOMINIO"/>
    <x v="2"/>
    <m/>
    <s v="Assetplan con Est. 111"/>
    <n v="3231"/>
    <n v="2810.97"/>
    <n v="3162.3412499999995"/>
  </r>
  <r>
    <x v="6"/>
    <x v="0"/>
    <x v="5"/>
    <x v="581"/>
    <x v="15"/>
    <x v="0"/>
    <n v="47.37"/>
    <n v="2.37"/>
    <x v="6"/>
    <s v="DOMINIO"/>
    <x v="1"/>
    <m/>
    <m/>
    <n v="3319"/>
    <n v="2887.53"/>
    <n v="3248.4712500000001"/>
  </r>
  <r>
    <x v="6"/>
    <x v="0"/>
    <x v="5"/>
    <x v="55"/>
    <x v="15"/>
    <x v="0"/>
    <n v="46.18"/>
    <n v="2.2400000000000002"/>
    <x v="6"/>
    <s v="DOMINIO"/>
    <x v="1"/>
    <m/>
    <m/>
    <n v="3319"/>
    <n v="2887.53"/>
    <n v="3248.4712500000001"/>
  </r>
  <r>
    <x v="6"/>
    <x v="0"/>
    <x v="5"/>
    <x v="582"/>
    <x v="15"/>
    <x v="0"/>
    <n v="46.18"/>
    <n v="2.2400000000000002"/>
    <x v="6"/>
    <s v="DOMINIO"/>
    <x v="1"/>
    <m/>
    <m/>
    <n v="3319"/>
    <n v="2887.53"/>
    <n v="3248.4712500000001"/>
  </r>
  <r>
    <x v="6"/>
    <x v="0"/>
    <x v="5"/>
    <x v="583"/>
    <x v="15"/>
    <x v="0"/>
    <n v="46.56"/>
    <n v="2.2400000000000002"/>
    <x v="6"/>
    <s v="DOMINIO"/>
    <x v="1"/>
    <m/>
    <m/>
    <n v="3319"/>
    <n v="2887.53"/>
    <n v="3248.4712500000001"/>
  </r>
  <r>
    <x v="6"/>
    <x v="0"/>
    <x v="5"/>
    <x v="584"/>
    <x v="15"/>
    <x v="0"/>
    <n v="46.56"/>
    <n v="2.2400000000000002"/>
    <x v="7"/>
    <s v="DOMINIO"/>
    <x v="1"/>
    <m/>
    <m/>
    <n v="3236"/>
    <n v="2815.32"/>
    <n v="3167.2349999999997"/>
  </r>
  <r>
    <x v="6"/>
    <x v="0"/>
    <x v="5"/>
    <x v="585"/>
    <x v="15"/>
    <x v="0"/>
    <n v="46.18"/>
    <n v="2.2400000000000002"/>
    <x v="7"/>
    <s v="DOMINIO"/>
    <x v="1"/>
    <m/>
    <m/>
    <n v="3236"/>
    <n v="2815.32"/>
    <n v="3167.2349999999997"/>
  </r>
  <r>
    <x v="6"/>
    <x v="1"/>
    <x v="6"/>
    <x v="108"/>
    <x v="20"/>
    <x v="1"/>
    <n v="6.93"/>
    <n v="0"/>
    <x v="4"/>
    <s v="DOMINIO"/>
    <x v="1"/>
    <m/>
    <m/>
    <n v="120"/>
    <n v="120"/>
    <n v="135"/>
  </r>
  <r>
    <x v="6"/>
    <x v="1"/>
    <x v="6"/>
    <x v="110"/>
    <x v="20"/>
    <x v="1"/>
    <n v="5.15"/>
    <n v="0"/>
    <x v="4"/>
    <s v="DOMINIO"/>
    <x v="1"/>
    <m/>
    <m/>
    <n v="70"/>
    <n v="70"/>
    <n v="78.75"/>
  </r>
  <r>
    <x v="6"/>
    <x v="1"/>
    <x v="6"/>
    <x v="111"/>
    <x v="20"/>
    <x v="1"/>
    <n v="4.34"/>
    <n v="0"/>
    <x v="4"/>
    <s v="DOMINIO"/>
    <x v="1"/>
    <m/>
    <m/>
    <n v="70"/>
    <n v="70"/>
    <n v="78.75"/>
  </r>
  <r>
    <x v="6"/>
    <x v="1"/>
    <x v="6"/>
    <x v="115"/>
    <x v="20"/>
    <x v="1"/>
    <n v="4.34"/>
    <n v="0"/>
    <x v="4"/>
    <s v="DOMINIO"/>
    <x v="1"/>
    <m/>
    <m/>
    <n v="70"/>
    <n v="70"/>
    <n v="78.75"/>
  </r>
  <r>
    <x v="6"/>
    <x v="1"/>
    <x v="6"/>
    <x v="122"/>
    <x v="20"/>
    <x v="1"/>
    <n v="2.84"/>
    <n v="0"/>
    <x v="4"/>
    <s v="DOMINIO"/>
    <x v="1"/>
    <m/>
    <m/>
    <n v="50"/>
    <n v="50"/>
    <n v="56.25"/>
  </r>
  <r>
    <x v="6"/>
    <x v="1"/>
    <x v="6"/>
    <x v="167"/>
    <x v="20"/>
    <x v="1"/>
    <n v="2.84"/>
    <n v="0"/>
    <x v="4"/>
    <s v="DOMINIO"/>
    <x v="1"/>
    <m/>
    <m/>
    <n v="50"/>
    <n v="50"/>
    <n v="56.25"/>
  </r>
  <r>
    <x v="6"/>
    <x v="1"/>
    <x v="6"/>
    <x v="123"/>
    <x v="20"/>
    <x v="1"/>
    <n v="2.84"/>
    <n v="0"/>
    <x v="4"/>
    <s v="DOMINIO"/>
    <x v="1"/>
    <m/>
    <m/>
    <n v="50"/>
    <n v="50"/>
    <n v="56.25"/>
  </r>
  <r>
    <x v="6"/>
    <x v="1"/>
    <x v="6"/>
    <x v="125"/>
    <x v="20"/>
    <x v="1"/>
    <n v="3.53"/>
    <n v="0"/>
    <x v="4"/>
    <s v="DOMINIO"/>
    <x v="1"/>
    <m/>
    <m/>
    <n v="60"/>
    <n v="60"/>
    <n v="67.5"/>
  </r>
  <r>
    <x v="6"/>
    <x v="1"/>
    <x v="6"/>
    <x v="275"/>
    <x v="20"/>
    <x v="1"/>
    <n v="3.38"/>
    <n v="0"/>
    <x v="4"/>
    <s v="DOMINIO"/>
    <x v="1"/>
    <m/>
    <m/>
    <n v="60"/>
    <n v="60"/>
    <n v="67.5"/>
  </r>
  <r>
    <x v="6"/>
    <x v="1"/>
    <x v="6"/>
    <x v="126"/>
    <x v="20"/>
    <x v="1"/>
    <n v="2.56"/>
    <n v="0"/>
    <x v="4"/>
    <s v="DOMINIO"/>
    <x v="1"/>
    <m/>
    <m/>
    <n v="50"/>
    <n v="50"/>
    <n v="56.25"/>
  </r>
  <r>
    <x v="6"/>
    <x v="1"/>
    <x v="6"/>
    <x v="127"/>
    <x v="20"/>
    <x v="1"/>
    <n v="2.57"/>
    <n v="0"/>
    <x v="4"/>
    <s v="DOMINIO"/>
    <x v="1"/>
    <m/>
    <m/>
    <n v="50"/>
    <n v="50"/>
    <n v="56.25"/>
  </r>
  <r>
    <x v="6"/>
    <x v="1"/>
    <x v="6"/>
    <x v="168"/>
    <x v="20"/>
    <x v="1"/>
    <n v="7.91"/>
    <n v="0"/>
    <x v="4"/>
    <s v="DOMINIO"/>
    <x v="1"/>
    <m/>
    <m/>
    <n v="130"/>
    <n v="130"/>
    <n v="146.25"/>
  </r>
  <r>
    <x v="6"/>
    <x v="1"/>
    <x v="6"/>
    <x v="129"/>
    <x v="20"/>
    <x v="1"/>
    <n v="3.81"/>
    <n v="0"/>
    <x v="4"/>
    <s v="DOMINIO"/>
    <x v="1"/>
    <m/>
    <m/>
    <n v="60"/>
    <n v="60"/>
    <n v="67.5"/>
  </r>
  <r>
    <x v="6"/>
    <x v="1"/>
    <x v="6"/>
    <x v="130"/>
    <x v="20"/>
    <x v="1"/>
    <n v="3.22"/>
    <n v="0"/>
    <x v="4"/>
    <s v="DOMINIO"/>
    <x v="1"/>
    <m/>
    <m/>
    <n v="50"/>
    <n v="50"/>
    <n v="56.25"/>
  </r>
  <r>
    <x v="6"/>
    <x v="1"/>
    <x v="6"/>
    <x v="132"/>
    <x v="20"/>
    <x v="1"/>
    <n v="2.57"/>
    <n v="0"/>
    <x v="4"/>
    <s v="DOMINIO"/>
    <x v="1"/>
    <m/>
    <m/>
    <n v="50"/>
    <n v="50"/>
    <n v="56.25"/>
  </r>
  <r>
    <x v="6"/>
    <x v="1"/>
    <x v="6"/>
    <x v="387"/>
    <x v="20"/>
    <x v="1"/>
    <n v="3.81"/>
    <n v="0"/>
    <x v="4"/>
    <s v="DOMINIO"/>
    <x v="1"/>
    <m/>
    <m/>
    <n v="60"/>
    <n v="60"/>
    <n v="67.5"/>
  </r>
  <r>
    <x v="6"/>
    <x v="1"/>
    <x v="6"/>
    <x v="134"/>
    <x v="20"/>
    <x v="1"/>
    <n v="2.56"/>
    <n v="0"/>
    <x v="4"/>
    <s v="DOMINIO"/>
    <x v="1"/>
    <m/>
    <m/>
    <n v="50"/>
    <n v="50"/>
    <n v="56.25"/>
  </r>
  <r>
    <x v="6"/>
    <x v="1"/>
    <x v="6"/>
    <x v="135"/>
    <x v="20"/>
    <x v="1"/>
    <n v="2.57"/>
    <n v="0"/>
    <x v="4"/>
    <s v="DOMINIO"/>
    <x v="1"/>
    <m/>
    <m/>
    <n v="50"/>
    <n v="50"/>
    <n v="56.25"/>
  </r>
  <r>
    <x v="6"/>
    <x v="1"/>
    <x v="6"/>
    <x v="137"/>
    <x v="20"/>
    <x v="1"/>
    <n v="3.81"/>
    <n v="0"/>
    <x v="4"/>
    <s v="DOMINIO"/>
    <x v="1"/>
    <m/>
    <m/>
    <n v="60"/>
    <n v="60"/>
    <n v="67.5"/>
  </r>
  <r>
    <x v="6"/>
    <x v="1"/>
    <x v="6"/>
    <x v="138"/>
    <x v="20"/>
    <x v="1"/>
    <n v="4.51"/>
    <n v="0"/>
    <x v="4"/>
    <s v="DOMINIO"/>
    <x v="1"/>
    <m/>
    <m/>
    <n v="70"/>
    <n v="70"/>
    <n v="78.75"/>
  </r>
  <r>
    <x v="6"/>
    <x v="1"/>
    <x v="6"/>
    <x v="139"/>
    <x v="20"/>
    <x v="1"/>
    <n v="4.6100000000000003"/>
    <n v="0"/>
    <x v="4"/>
    <s v="DOMINIO"/>
    <x v="1"/>
    <m/>
    <m/>
    <n v="80"/>
    <n v="80"/>
    <n v="90"/>
  </r>
  <r>
    <x v="6"/>
    <x v="1"/>
    <x v="6"/>
    <x v="140"/>
    <x v="20"/>
    <x v="1"/>
    <n v="4.59"/>
    <n v="0"/>
    <x v="4"/>
    <s v="DOMINIO"/>
    <x v="1"/>
    <s v="E - 132"/>
    <m/>
    <n v="80"/>
    <n v="80"/>
    <n v="90"/>
  </r>
  <r>
    <x v="6"/>
    <x v="1"/>
    <x v="6"/>
    <x v="141"/>
    <x v="20"/>
    <x v="1"/>
    <n v="3.76"/>
    <n v="0"/>
    <x v="4"/>
    <s v="DOMINIO"/>
    <x v="1"/>
    <m/>
    <m/>
    <n v="60"/>
    <n v="60"/>
    <n v="67.5"/>
  </r>
  <r>
    <x v="6"/>
    <x v="1"/>
    <x v="6"/>
    <x v="142"/>
    <x v="20"/>
    <x v="1"/>
    <n v="3.57"/>
    <n v="0"/>
    <x v="4"/>
    <s v="DOMINIO"/>
    <x v="1"/>
    <m/>
    <m/>
    <n v="60"/>
    <n v="60"/>
    <n v="67.5"/>
  </r>
  <r>
    <x v="6"/>
    <x v="1"/>
    <x v="6"/>
    <x v="143"/>
    <x v="20"/>
    <x v="1"/>
    <n v="3.74"/>
    <n v="0"/>
    <x v="4"/>
    <s v="DOMINIO"/>
    <x v="1"/>
    <m/>
    <m/>
    <n v="60"/>
    <n v="60"/>
    <n v="67.5"/>
  </r>
  <r>
    <x v="6"/>
    <x v="1"/>
    <x v="6"/>
    <x v="145"/>
    <x v="20"/>
    <x v="1"/>
    <n v="3.59"/>
    <n v="0"/>
    <x v="4"/>
    <s v="DOMINIO"/>
    <x v="1"/>
    <m/>
    <m/>
    <n v="60"/>
    <n v="60"/>
    <n v="67.5"/>
  </r>
  <r>
    <x v="6"/>
    <x v="1"/>
    <x v="6"/>
    <x v="146"/>
    <x v="20"/>
    <x v="1"/>
    <n v="3.74"/>
    <n v="0"/>
    <x v="4"/>
    <s v="DOMINIO"/>
    <x v="1"/>
    <m/>
    <m/>
    <n v="60"/>
    <n v="60"/>
    <n v="67.5"/>
  </r>
  <r>
    <x v="6"/>
    <x v="1"/>
    <x v="6"/>
    <x v="147"/>
    <x v="20"/>
    <x v="1"/>
    <n v="11.6"/>
    <n v="0"/>
    <x v="4"/>
    <s v="DOMINIO"/>
    <x v="1"/>
    <s v="E - 82"/>
    <m/>
    <n v="200"/>
    <n v="200"/>
    <n v="225"/>
  </r>
  <r>
    <x v="6"/>
    <x v="1"/>
    <x v="6"/>
    <x v="148"/>
    <x v="20"/>
    <x v="1"/>
    <n v="7.53"/>
    <n v="0"/>
    <x v="4"/>
    <s v="DOMINIO"/>
    <x v="1"/>
    <s v="E - 86"/>
    <m/>
    <n v="130"/>
    <n v="130"/>
    <n v="146.25"/>
  </r>
  <r>
    <x v="6"/>
    <x v="1"/>
    <x v="6"/>
    <x v="149"/>
    <x v="20"/>
    <x v="1"/>
    <n v="4.09"/>
    <n v="0"/>
    <x v="4"/>
    <s v="DOMINIO"/>
    <x v="1"/>
    <m/>
    <m/>
    <n v="70"/>
    <n v="70"/>
    <n v="78.75"/>
  </r>
  <r>
    <x v="6"/>
    <x v="1"/>
    <x v="6"/>
    <x v="170"/>
    <x v="20"/>
    <x v="1"/>
    <n v="4.6399999999999997"/>
    <n v="0"/>
    <x v="4"/>
    <s v="DOMINIO"/>
    <x v="1"/>
    <m/>
    <m/>
    <n v="80"/>
    <n v="80"/>
    <n v="90"/>
  </r>
  <r>
    <x v="6"/>
    <x v="1"/>
    <x v="6"/>
    <x v="388"/>
    <x v="20"/>
    <x v="1"/>
    <n v="3.44"/>
    <n v="0"/>
    <x v="4"/>
    <s v="DOMINIO"/>
    <x v="1"/>
    <m/>
    <m/>
    <n v="60"/>
    <n v="60"/>
    <n v="67.5"/>
  </r>
  <r>
    <x v="6"/>
    <x v="1"/>
    <x v="6"/>
    <x v="171"/>
    <x v="20"/>
    <x v="1"/>
    <n v="6.69"/>
    <n v="0"/>
    <x v="4"/>
    <s v="DOMINIO"/>
    <x v="1"/>
    <s v="E - 74"/>
    <m/>
    <n v="110"/>
    <n v="110"/>
    <n v="123.75"/>
  </r>
  <r>
    <x v="6"/>
    <x v="1"/>
    <x v="6"/>
    <x v="172"/>
    <x v="20"/>
    <x v="1"/>
    <n v="4.55"/>
    <n v="0"/>
    <x v="4"/>
    <s v="DOMINIO"/>
    <x v="1"/>
    <m/>
    <m/>
    <n v="70"/>
    <n v="70"/>
    <n v="78.75"/>
  </r>
  <r>
    <x v="6"/>
    <x v="1"/>
    <x v="6"/>
    <x v="389"/>
    <x v="20"/>
    <x v="1"/>
    <n v="4.55"/>
    <n v="0"/>
    <x v="4"/>
    <s v="DOMINIO"/>
    <x v="1"/>
    <m/>
    <m/>
    <n v="80"/>
    <n v="80"/>
    <n v="90"/>
  </r>
  <r>
    <x v="6"/>
    <x v="1"/>
    <x v="6"/>
    <x v="173"/>
    <x v="20"/>
    <x v="1"/>
    <n v="10.01"/>
    <n v="0"/>
    <x v="4"/>
    <s v="DOMINIO"/>
    <x v="1"/>
    <s v="E - 92"/>
    <m/>
    <n v="170"/>
    <n v="170"/>
    <n v="191.25"/>
  </r>
  <r>
    <x v="6"/>
    <x v="1"/>
    <x v="6"/>
    <x v="390"/>
    <x v="20"/>
    <x v="1"/>
    <n v="4.55"/>
    <n v="0"/>
    <x v="4"/>
    <s v="DOMINIO"/>
    <x v="1"/>
    <s v="E - 72"/>
    <m/>
    <n v="80"/>
    <n v="80"/>
    <n v="90"/>
  </r>
  <r>
    <x v="6"/>
    <x v="1"/>
    <x v="6"/>
    <x v="174"/>
    <x v="20"/>
    <x v="1"/>
    <n v="4.5599999999999996"/>
    <n v="0"/>
    <x v="4"/>
    <s v="DOMINIO"/>
    <x v="1"/>
    <m/>
    <m/>
    <n v="80"/>
    <n v="80"/>
    <n v="90"/>
  </r>
  <r>
    <x v="6"/>
    <x v="1"/>
    <x v="6"/>
    <x v="391"/>
    <x v="20"/>
    <x v="1"/>
    <n v="12.45"/>
    <n v="0"/>
    <x v="4"/>
    <s v="DOMINIO"/>
    <x v="1"/>
    <s v="E - 71"/>
    <m/>
    <n v="210"/>
    <n v="210"/>
    <n v="236.25"/>
  </r>
  <r>
    <x v="6"/>
    <x v="2"/>
    <x v="7"/>
    <x v="110"/>
    <x v="8"/>
    <x v="0"/>
    <n v="12.5"/>
    <n v="0"/>
    <x v="10"/>
    <s v="USO Y GOCE"/>
    <x v="1"/>
    <m/>
    <m/>
    <n v="350"/>
    <n v="350"/>
    <n v="393.75"/>
  </r>
  <r>
    <x v="6"/>
    <x v="2"/>
    <x v="7"/>
    <x v="111"/>
    <x v="8"/>
    <x v="0"/>
    <n v="12.5"/>
    <n v="0"/>
    <x v="10"/>
    <s v="USO Y GOCE"/>
    <x v="1"/>
    <m/>
    <m/>
    <n v="350"/>
    <n v="350"/>
    <n v="393.75"/>
  </r>
  <r>
    <x v="6"/>
    <x v="2"/>
    <x v="7"/>
    <x v="274"/>
    <x v="8"/>
    <x v="0"/>
    <n v="12.5"/>
    <n v="0"/>
    <x v="10"/>
    <s v="USO Y GOCE"/>
    <x v="1"/>
    <m/>
    <m/>
    <n v="350"/>
    <n v="350"/>
    <n v="393.75"/>
  </r>
  <r>
    <x v="6"/>
    <x v="2"/>
    <x v="7"/>
    <x v="112"/>
    <x v="8"/>
    <x v="0"/>
    <n v="12.5"/>
    <n v="0"/>
    <x v="10"/>
    <s v="USO Y GOCE"/>
    <x v="1"/>
    <m/>
    <m/>
    <n v="350"/>
    <n v="350"/>
    <n v="393.75"/>
  </r>
  <r>
    <x v="6"/>
    <x v="2"/>
    <x v="7"/>
    <x v="166"/>
    <x v="8"/>
    <x v="0"/>
    <n v="12.5"/>
    <n v="0"/>
    <x v="10"/>
    <s v="USO Y GOCE"/>
    <x v="1"/>
    <m/>
    <m/>
    <n v="350"/>
    <n v="350"/>
    <n v="393.75"/>
  </r>
  <r>
    <x v="6"/>
    <x v="2"/>
    <x v="7"/>
    <x v="114"/>
    <x v="8"/>
    <x v="0"/>
    <n v="12.5"/>
    <n v="0"/>
    <x v="10"/>
    <s v="USO Y GOCE"/>
    <x v="1"/>
    <m/>
    <m/>
    <n v="350"/>
    <n v="350"/>
    <n v="393.75"/>
  </r>
  <r>
    <x v="6"/>
    <x v="2"/>
    <x v="7"/>
    <x v="115"/>
    <x v="8"/>
    <x v="0"/>
    <n v="12.5"/>
    <n v="0"/>
    <x v="10"/>
    <s v="USO Y GOCE"/>
    <x v="1"/>
    <m/>
    <m/>
    <n v="350"/>
    <n v="350"/>
    <n v="393.75"/>
  </r>
  <r>
    <x v="6"/>
    <x v="2"/>
    <x v="7"/>
    <x v="117"/>
    <x v="8"/>
    <x v="0"/>
    <n v="12.5"/>
    <n v="0"/>
    <x v="10"/>
    <s v="USO Y GOCE"/>
    <x v="1"/>
    <m/>
    <m/>
    <n v="320"/>
    <n v="320"/>
    <n v="360"/>
  </r>
  <r>
    <x v="6"/>
    <x v="2"/>
    <x v="7"/>
    <x v="167"/>
    <x v="8"/>
    <x v="1"/>
    <n v="12.5"/>
    <n v="0"/>
    <x v="10"/>
    <s v="USO Y GOCE"/>
    <x v="0"/>
    <m/>
    <m/>
    <n v="350"/>
    <n v="350"/>
    <n v="393.75"/>
  </r>
  <r>
    <x v="6"/>
    <x v="2"/>
    <x v="7"/>
    <x v="123"/>
    <x v="8"/>
    <x v="1"/>
    <n v="12.5"/>
    <n v="0"/>
    <x v="10"/>
    <s v="USO Y GOCE"/>
    <x v="1"/>
    <m/>
    <m/>
    <n v="350"/>
    <n v="350"/>
    <n v="393.75"/>
  </r>
  <r>
    <x v="6"/>
    <x v="2"/>
    <x v="7"/>
    <x v="275"/>
    <x v="8"/>
    <x v="1"/>
    <n v="12.5"/>
    <n v="0"/>
    <x v="10"/>
    <s v="USO Y GOCE"/>
    <x v="1"/>
    <m/>
    <m/>
    <n v="350"/>
    <n v="350"/>
    <n v="393.75"/>
  </r>
  <r>
    <x v="6"/>
    <x v="2"/>
    <x v="7"/>
    <x v="126"/>
    <x v="8"/>
    <x v="1"/>
    <n v="12.5"/>
    <n v="0"/>
    <x v="10"/>
    <s v="USO Y GOCE"/>
    <x v="1"/>
    <m/>
    <m/>
    <n v="350"/>
    <n v="350"/>
    <n v="393.75"/>
  </r>
  <r>
    <x v="6"/>
    <x v="2"/>
    <x v="7"/>
    <x v="127"/>
    <x v="8"/>
    <x v="1"/>
    <n v="12.5"/>
    <n v="0"/>
    <x v="10"/>
    <s v="USO Y GOCE"/>
    <x v="1"/>
    <m/>
    <m/>
    <n v="350"/>
    <n v="350"/>
    <n v="393.75"/>
  </r>
  <r>
    <x v="6"/>
    <x v="2"/>
    <x v="7"/>
    <x v="128"/>
    <x v="8"/>
    <x v="1"/>
    <n v="12.5"/>
    <n v="0"/>
    <x v="10"/>
    <s v="USO Y GOCE"/>
    <x v="1"/>
    <m/>
    <m/>
    <n v="350"/>
    <n v="350"/>
    <n v="393.75"/>
  </r>
  <r>
    <x v="6"/>
    <x v="2"/>
    <x v="7"/>
    <x v="168"/>
    <x v="8"/>
    <x v="1"/>
    <n v="12.5"/>
    <n v="0"/>
    <x v="10"/>
    <s v="USO Y GOCE"/>
    <x v="1"/>
    <m/>
    <m/>
    <n v="350"/>
    <n v="350"/>
    <n v="393.75"/>
  </r>
  <r>
    <x v="6"/>
    <x v="2"/>
    <x v="7"/>
    <x v="129"/>
    <x v="8"/>
    <x v="1"/>
    <n v="12.5"/>
    <n v="0"/>
    <x v="10"/>
    <s v="USO Y GOCE"/>
    <x v="1"/>
    <m/>
    <m/>
    <n v="350"/>
    <n v="350"/>
    <n v="393.75"/>
  </r>
  <r>
    <x v="6"/>
    <x v="2"/>
    <x v="7"/>
    <x v="130"/>
    <x v="8"/>
    <x v="1"/>
    <n v="12.5"/>
    <n v="0"/>
    <x v="10"/>
    <s v="USO Y GOCE"/>
    <x v="1"/>
    <m/>
    <m/>
    <n v="350"/>
    <n v="350"/>
    <n v="393.75"/>
  </r>
  <r>
    <x v="6"/>
    <x v="2"/>
    <x v="7"/>
    <x v="132"/>
    <x v="8"/>
    <x v="1"/>
    <n v="12.5"/>
    <n v="0"/>
    <x v="10"/>
    <s v="USO Y GOCE"/>
    <x v="1"/>
    <m/>
    <m/>
    <n v="350"/>
    <n v="350"/>
    <n v="393.75"/>
  </r>
  <r>
    <x v="6"/>
    <x v="2"/>
    <x v="7"/>
    <x v="276"/>
    <x v="8"/>
    <x v="1"/>
    <n v="12.5"/>
    <n v="0"/>
    <x v="10"/>
    <s v="USO Y GOCE"/>
    <x v="1"/>
    <m/>
    <m/>
    <n v="350"/>
    <n v="350"/>
    <n v="393.75"/>
  </r>
  <r>
    <x v="6"/>
    <x v="2"/>
    <x v="7"/>
    <x v="133"/>
    <x v="8"/>
    <x v="1"/>
    <n v="12.5"/>
    <n v="0"/>
    <x v="10"/>
    <s v="USO Y GOCE"/>
    <x v="1"/>
    <m/>
    <m/>
    <n v="350"/>
    <n v="350"/>
    <n v="393.75"/>
  </r>
  <r>
    <x v="6"/>
    <x v="2"/>
    <x v="7"/>
    <x v="134"/>
    <x v="8"/>
    <x v="1"/>
    <n v="12.5"/>
    <n v="0"/>
    <x v="10"/>
    <s v="USO Y GOCE"/>
    <x v="1"/>
    <m/>
    <m/>
    <n v="350"/>
    <n v="350"/>
    <n v="393.75"/>
  </r>
  <r>
    <x v="6"/>
    <x v="2"/>
    <x v="7"/>
    <x v="135"/>
    <x v="8"/>
    <x v="1"/>
    <n v="12.5"/>
    <n v="0"/>
    <x v="10"/>
    <s v="USO Y GOCE"/>
    <x v="1"/>
    <m/>
    <m/>
    <n v="350"/>
    <n v="350"/>
    <n v="393.75"/>
  </r>
  <r>
    <x v="6"/>
    <x v="2"/>
    <x v="7"/>
    <x v="137"/>
    <x v="8"/>
    <x v="1"/>
    <n v="12.5"/>
    <n v="0"/>
    <x v="10"/>
    <s v="USO Y GOCE"/>
    <x v="1"/>
    <m/>
    <m/>
    <n v="350"/>
    <n v="350"/>
    <n v="393.75"/>
  </r>
  <r>
    <x v="6"/>
    <x v="2"/>
    <x v="7"/>
    <x v="138"/>
    <x v="8"/>
    <x v="1"/>
    <n v="12.5"/>
    <n v="0"/>
    <x v="10"/>
    <s v="USO Y GOCE"/>
    <x v="1"/>
    <m/>
    <m/>
    <n v="350"/>
    <n v="350"/>
    <n v="393.75"/>
  </r>
  <r>
    <x v="6"/>
    <x v="2"/>
    <x v="7"/>
    <x v="139"/>
    <x v="8"/>
    <x v="1"/>
    <n v="12.5"/>
    <n v="0"/>
    <x v="10"/>
    <s v="USO Y GOCE"/>
    <x v="1"/>
    <m/>
    <m/>
    <n v="350"/>
    <n v="350"/>
    <n v="393.75"/>
  </r>
  <r>
    <x v="6"/>
    <x v="2"/>
    <x v="7"/>
    <x v="140"/>
    <x v="8"/>
    <x v="1"/>
    <n v="12.5"/>
    <n v="0"/>
    <x v="10"/>
    <s v="USO Y GOCE"/>
    <x v="1"/>
    <m/>
    <m/>
    <n v="350"/>
    <n v="350"/>
    <n v="393.75"/>
  </r>
  <r>
    <x v="6"/>
    <x v="2"/>
    <x v="7"/>
    <x v="142"/>
    <x v="8"/>
    <x v="1"/>
    <n v="12.5"/>
    <n v="0"/>
    <x v="10"/>
    <s v="USO Y GOCE"/>
    <x v="1"/>
    <m/>
    <m/>
    <n v="350"/>
    <n v="350"/>
    <n v="393.75"/>
  </r>
  <r>
    <x v="6"/>
    <x v="2"/>
    <x v="7"/>
    <x v="143"/>
    <x v="8"/>
    <x v="1"/>
    <n v="12.5"/>
    <n v="0"/>
    <x v="10"/>
    <s v="USO Y GOCE"/>
    <x v="1"/>
    <m/>
    <m/>
    <n v="350"/>
    <n v="350"/>
    <n v="393.75"/>
  </r>
  <r>
    <x v="6"/>
    <x v="2"/>
    <x v="7"/>
    <x v="144"/>
    <x v="8"/>
    <x v="1"/>
    <n v="12.5"/>
    <n v="0"/>
    <x v="10"/>
    <s v="USO Y GOCE"/>
    <x v="1"/>
    <m/>
    <m/>
    <n v="350"/>
    <n v="350"/>
    <n v="393.75"/>
  </r>
  <r>
    <x v="6"/>
    <x v="2"/>
    <x v="7"/>
    <x v="145"/>
    <x v="8"/>
    <x v="1"/>
    <n v="12.5"/>
    <n v="0"/>
    <x v="10"/>
    <s v="USO Y GOCE"/>
    <x v="1"/>
    <m/>
    <m/>
    <n v="350"/>
    <n v="350"/>
    <n v="393.75"/>
  </r>
  <r>
    <x v="6"/>
    <x v="2"/>
    <x v="7"/>
    <x v="146"/>
    <x v="8"/>
    <x v="1"/>
    <n v="12.5"/>
    <n v="0"/>
    <x v="10"/>
    <s v="USO Y GOCE"/>
    <x v="1"/>
    <m/>
    <m/>
    <n v="350"/>
    <n v="350"/>
    <n v="393.75"/>
  </r>
  <r>
    <x v="6"/>
    <x v="2"/>
    <x v="7"/>
    <x v="147"/>
    <x v="8"/>
    <x v="1"/>
    <n v="12.5"/>
    <n v="0"/>
    <x v="10"/>
    <s v="USO Y GOCE"/>
    <x v="1"/>
    <m/>
    <m/>
    <n v="350"/>
    <n v="350"/>
    <n v="393.75"/>
  </r>
  <r>
    <x v="6"/>
    <x v="2"/>
    <x v="7"/>
    <x v="148"/>
    <x v="8"/>
    <x v="1"/>
    <n v="12.5"/>
    <n v="0"/>
    <x v="10"/>
    <s v="USO Y GOCE"/>
    <x v="1"/>
    <m/>
    <m/>
    <n v="350"/>
    <n v="350"/>
    <n v="393.75"/>
  </r>
  <r>
    <x v="6"/>
    <x v="2"/>
    <x v="7"/>
    <x v="149"/>
    <x v="8"/>
    <x v="1"/>
    <n v="12.5"/>
    <n v="0"/>
    <x v="10"/>
    <s v="USO Y GOCE"/>
    <x v="1"/>
    <m/>
    <m/>
    <n v="350"/>
    <n v="350"/>
    <n v="393.75"/>
  </r>
  <r>
    <x v="6"/>
    <x v="2"/>
    <x v="7"/>
    <x v="169"/>
    <x v="8"/>
    <x v="1"/>
    <n v="12.5"/>
    <n v="0"/>
    <x v="10"/>
    <s v="USO Y GOCE"/>
    <x v="1"/>
    <m/>
    <m/>
    <n v="350"/>
    <n v="350"/>
    <n v="393.75"/>
  </r>
  <r>
    <x v="6"/>
    <x v="2"/>
    <x v="7"/>
    <x v="170"/>
    <x v="8"/>
    <x v="1"/>
    <n v="12.5"/>
    <n v="0"/>
    <x v="10"/>
    <s v="USO Y GOCE"/>
    <x v="1"/>
    <m/>
    <m/>
    <n v="350"/>
    <n v="350"/>
    <n v="393.75"/>
  </r>
  <r>
    <x v="6"/>
    <x v="2"/>
    <x v="7"/>
    <x v="171"/>
    <x v="8"/>
    <x v="1"/>
    <n v="12.5"/>
    <n v="0"/>
    <x v="10"/>
    <s v="USO Y GOCE"/>
    <x v="1"/>
    <m/>
    <m/>
    <n v="350"/>
    <n v="350"/>
    <n v="393.75"/>
  </r>
  <r>
    <x v="6"/>
    <x v="2"/>
    <x v="7"/>
    <x v="391"/>
    <x v="20"/>
    <x v="1"/>
    <n v="12.5"/>
    <n v="0"/>
    <x v="4"/>
    <s v="DOMINIO"/>
    <x v="1"/>
    <m/>
    <m/>
    <n v="400"/>
    <n v="400"/>
    <n v="450"/>
  </r>
  <r>
    <x v="6"/>
    <x v="2"/>
    <x v="7"/>
    <x v="150"/>
    <x v="20"/>
    <x v="1"/>
    <n v="12.5"/>
    <n v="0"/>
    <x v="4"/>
    <s v="DOMINIO"/>
    <x v="1"/>
    <m/>
    <m/>
    <n v="400"/>
    <n v="400"/>
    <n v="450"/>
  </r>
  <r>
    <x v="6"/>
    <x v="2"/>
    <x v="7"/>
    <x v="151"/>
    <x v="20"/>
    <x v="1"/>
    <n v="12.5"/>
    <n v="0"/>
    <x v="4"/>
    <s v="DOMINIO"/>
    <x v="1"/>
    <m/>
    <m/>
    <n v="400"/>
    <n v="400"/>
    <n v="450"/>
  </r>
  <r>
    <x v="6"/>
    <x v="2"/>
    <x v="7"/>
    <x v="177"/>
    <x v="20"/>
    <x v="1"/>
    <n v="12.5"/>
    <n v="0"/>
    <x v="4"/>
    <s v="DOMINIO"/>
    <x v="1"/>
    <m/>
    <m/>
    <n v="400"/>
    <n v="400"/>
    <n v="450"/>
  </r>
  <r>
    <x v="6"/>
    <x v="2"/>
    <x v="7"/>
    <x v="152"/>
    <x v="20"/>
    <x v="1"/>
    <n v="12.5"/>
    <n v="0"/>
    <x v="4"/>
    <s v="DOMINIO"/>
    <x v="1"/>
    <m/>
    <m/>
    <n v="400"/>
    <n v="400"/>
    <n v="450"/>
  </r>
  <r>
    <x v="6"/>
    <x v="2"/>
    <x v="7"/>
    <x v="178"/>
    <x v="20"/>
    <x v="1"/>
    <n v="12.5"/>
    <n v="0"/>
    <x v="4"/>
    <s v="DOMINIO"/>
    <x v="1"/>
    <m/>
    <m/>
    <n v="400"/>
    <n v="400"/>
    <n v="450"/>
  </r>
  <r>
    <x v="6"/>
    <x v="2"/>
    <x v="7"/>
    <x v="179"/>
    <x v="20"/>
    <x v="1"/>
    <n v="12.5"/>
    <n v="0"/>
    <x v="4"/>
    <s v="DOMINIO"/>
    <x v="1"/>
    <m/>
    <m/>
    <n v="400"/>
    <n v="400"/>
    <n v="450"/>
  </r>
  <r>
    <x v="6"/>
    <x v="2"/>
    <x v="7"/>
    <x v="153"/>
    <x v="20"/>
    <x v="1"/>
    <n v="12.5"/>
    <n v="0"/>
    <x v="4"/>
    <s v="DOMINIO"/>
    <x v="1"/>
    <m/>
    <m/>
    <n v="400"/>
    <n v="400"/>
    <n v="450"/>
  </r>
  <r>
    <x v="6"/>
    <x v="2"/>
    <x v="7"/>
    <x v="154"/>
    <x v="20"/>
    <x v="1"/>
    <n v="12.5"/>
    <n v="0"/>
    <x v="4"/>
    <s v="DOMINIO"/>
    <x v="1"/>
    <m/>
    <m/>
    <n v="400"/>
    <n v="400"/>
    <n v="450"/>
  </r>
  <r>
    <x v="6"/>
    <x v="2"/>
    <x v="7"/>
    <x v="155"/>
    <x v="20"/>
    <x v="1"/>
    <n v="12.5"/>
    <n v="0"/>
    <x v="4"/>
    <s v="DOMINIO"/>
    <x v="1"/>
    <s v="B - 60"/>
    <m/>
    <n v="400"/>
    <n v="400"/>
    <n v="450"/>
  </r>
  <r>
    <x v="6"/>
    <x v="2"/>
    <x v="7"/>
    <x v="180"/>
    <x v="20"/>
    <x v="1"/>
    <n v="12.5"/>
    <n v="0"/>
    <x v="4"/>
    <s v="DOMINIO"/>
    <x v="1"/>
    <m/>
    <m/>
    <n v="400"/>
    <n v="400"/>
    <n v="450"/>
  </r>
  <r>
    <x v="6"/>
    <x v="2"/>
    <x v="7"/>
    <x v="157"/>
    <x v="20"/>
    <x v="1"/>
    <n v="12.5"/>
    <n v="0"/>
    <x v="4"/>
    <s v="DOMINIO"/>
    <x v="1"/>
    <s v="B - 54"/>
    <m/>
    <n v="400"/>
    <n v="400"/>
    <n v="450"/>
  </r>
  <r>
    <x v="6"/>
    <x v="2"/>
    <x v="7"/>
    <x v="159"/>
    <x v="20"/>
    <x v="1"/>
    <n v="12.5"/>
    <n v="0"/>
    <x v="4"/>
    <s v="DOMINIO"/>
    <x v="1"/>
    <m/>
    <m/>
    <n v="400"/>
    <n v="400"/>
    <n v="450"/>
  </r>
  <r>
    <x v="6"/>
    <x v="2"/>
    <x v="7"/>
    <x v="160"/>
    <x v="20"/>
    <x v="1"/>
    <n v="12.5"/>
    <n v="0"/>
    <x v="4"/>
    <s v="DOMINIO"/>
    <x v="2"/>
    <m/>
    <s v="Assetplan - Asociado Dpto 802 A"/>
    <n v="400"/>
    <n v="400"/>
    <n v="450"/>
  </r>
  <r>
    <x v="6"/>
    <x v="2"/>
    <x v="7"/>
    <x v="161"/>
    <x v="20"/>
    <x v="1"/>
    <n v="12.5"/>
    <n v="0"/>
    <x v="4"/>
    <s v="DOMINIO"/>
    <x v="2"/>
    <m/>
    <s v="Assetplan - Asociado Dpto 804 A"/>
    <n v="400"/>
    <n v="400"/>
    <n v="450"/>
  </r>
  <r>
    <x v="6"/>
    <x v="2"/>
    <x v="7"/>
    <x v="162"/>
    <x v="20"/>
    <x v="1"/>
    <n v="12.5"/>
    <n v="0"/>
    <x v="4"/>
    <s v="DOMINIO"/>
    <x v="2"/>
    <m/>
    <s v="Assetplan - Asociado Dpto 807 A"/>
    <n v="400"/>
    <n v="400"/>
    <n v="450"/>
  </r>
  <r>
    <x v="6"/>
    <x v="2"/>
    <x v="7"/>
    <x v="163"/>
    <x v="20"/>
    <x v="1"/>
    <n v="12.5"/>
    <n v="0"/>
    <x v="4"/>
    <s v="DOMINIO"/>
    <x v="2"/>
    <m/>
    <s v="Assetplan - Asociado Dpto 808 A"/>
    <n v="400"/>
    <n v="400"/>
    <n v="450"/>
  </r>
  <r>
    <x v="6"/>
    <x v="2"/>
    <x v="7"/>
    <x v="164"/>
    <x v="20"/>
    <x v="1"/>
    <n v="12.5"/>
    <n v="0"/>
    <x v="4"/>
    <s v="DOMINIO"/>
    <x v="2"/>
    <m/>
    <s v="Assetplan - Asociado Dpto 1217 A"/>
    <n v="400"/>
    <n v="400"/>
    <n v="450"/>
  </r>
  <r>
    <x v="6"/>
    <x v="2"/>
    <x v="7"/>
    <x v="165"/>
    <x v="20"/>
    <x v="1"/>
    <n v="12.5"/>
    <n v="0"/>
    <x v="4"/>
    <s v="DOMINIO"/>
    <x v="2"/>
    <s v="B - 48"/>
    <s v="Assetplan - Asociado Dpto 1218 A"/>
    <n v="400"/>
    <n v="400"/>
    <n v="450"/>
  </r>
  <r>
    <x v="6"/>
    <x v="2"/>
    <x v="7"/>
    <x v="181"/>
    <x v="20"/>
    <x v="1"/>
    <n v="12.5"/>
    <n v="0"/>
    <x v="4"/>
    <s v="DOMINIO"/>
    <x v="2"/>
    <m/>
    <s v="Assetplan - Asociado Dpto 811 A"/>
    <n v="400"/>
    <n v="400"/>
    <n v="450"/>
  </r>
  <r>
    <x v="6"/>
    <x v="2"/>
    <x v="7"/>
    <x v="392"/>
    <x v="20"/>
    <x v="1"/>
    <n v="12.5"/>
    <n v="0"/>
    <x v="4"/>
    <s v="DOMINIO"/>
    <x v="2"/>
    <m/>
    <s v="Assetplan - Asociado Dpto 812 A"/>
    <n v="400"/>
    <n v="400"/>
    <n v="450"/>
  </r>
  <r>
    <x v="6"/>
    <x v="2"/>
    <x v="7"/>
    <x v="182"/>
    <x v="20"/>
    <x v="1"/>
    <n v="12.5"/>
    <n v="0"/>
    <x v="4"/>
    <s v="DOMINIO"/>
    <x v="2"/>
    <m/>
    <s v="Assetplan - Asociado Dpto 814 A"/>
    <n v="400"/>
    <n v="400"/>
    <n v="450"/>
  </r>
  <r>
    <x v="6"/>
    <x v="2"/>
    <x v="7"/>
    <x v="393"/>
    <x v="20"/>
    <x v="1"/>
    <n v="12.5"/>
    <n v="0"/>
    <x v="4"/>
    <s v="DOMINIO"/>
    <x v="2"/>
    <s v="B - 49"/>
    <s v="Assetplan - Asociado Dpto 1208 A"/>
    <n v="400"/>
    <n v="400"/>
    <n v="450"/>
  </r>
  <r>
    <x v="6"/>
    <x v="2"/>
    <x v="7"/>
    <x v="394"/>
    <x v="20"/>
    <x v="1"/>
    <n v="12.5"/>
    <n v="0"/>
    <x v="4"/>
    <s v="DOMINIO"/>
    <x v="2"/>
    <m/>
    <s v="Assetplan - Asociado Dpto 817 A"/>
    <n v="400"/>
    <n v="400"/>
    <n v="450"/>
  </r>
  <r>
    <x v="6"/>
    <x v="2"/>
    <x v="7"/>
    <x v="185"/>
    <x v="20"/>
    <x v="1"/>
    <n v="12.5"/>
    <n v="0"/>
    <x v="4"/>
    <s v="DOMINIO"/>
    <x v="2"/>
    <m/>
    <s v="Assetplan - Asociado Dpto 819 A"/>
    <n v="400"/>
    <n v="400"/>
    <n v="450"/>
  </r>
  <r>
    <x v="6"/>
    <x v="2"/>
    <x v="7"/>
    <x v="186"/>
    <x v="20"/>
    <x v="1"/>
    <n v="12.5"/>
    <n v="0"/>
    <x v="4"/>
    <s v="DOMINIO"/>
    <x v="2"/>
    <m/>
    <s v="Assetplan - Asociado Dpto 820 A"/>
    <n v="400"/>
    <n v="400"/>
    <n v="450"/>
  </r>
  <r>
    <x v="6"/>
    <x v="2"/>
    <x v="7"/>
    <x v="187"/>
    <x v="20"/>
    <x v="1"/>
    <n v="12.5"/>
    <n v="0"/>
    <x v="4"/>
    <s v="DOMINIO"/>
    <x v="2"/>
    <s v="B - 57"/>
    <s v="Assetplan - Asociado Dpto 821 A"/>
    <n v="400"/>
    <n v="400"/>
    <n v="450"/>
  </r>
  <r>
    <x v="6"/>
    <x v="2"/>
    <x v="7"/>
    <x v="188"/>
    <x v="20"/>
    <x v="1"/>
    <n v="12.5"/>
    <n v="0"/>
    <x v="4"/>
    <s v="DOMINIO"/>
    <x v="2"/>
    <s v="B - 56"/>
    <s v="Assetplan - Asociado Dpto 822 A"/>
    <n v="400"/>
    <n v="400"/>
    <n v="450"/>
  </r>
  <r>
    <x v="6"/>
    <x v="2"/>
    <x v="7"/>
    <x v="189"/>
    <x v="20"/>
    <x v="1"/>
    <n v="12.5"/>
    <n v="0"/>
    <x v="4"/>
    <s v="DOMINIO"/>
    <x v="2"/>
    <m/>
    <s v="Assetplan - Asociado Dpto 1211 A"/>
    <n v="400"/>
    <n v="400"/>
    <n v="450"/>
  </r>
  <r>
    <x v="6"/>
    <x v="2"/>
    <x v="7"/>
    <x v="190"/>
    <x v="20"/>
    <x v="1"/>
    <n v="12.5"/>
    <n v="0"/>
    <x v="4"/>
    <s v="DOMINIO"/>
    <x v="2"/>
    <m/>
    <s v="Assetplan - Asociado Dpto 1202 A"/>
    <n v="400"/>
    <n v="400"/>
    <n v="450"/>
  </r>
  <r>
    <x v="6"/>
    <x v="2"/>
    <x v="7"/>
    <x v="191"/>
    <x v="20"/>
    <x v="1"/>
    <n v="12.5"/>
    <n v="0"/>
    <x v="4"/>
    <s v="DOMINIO"/>
    <x v="2"/>
    <m/>
    <s v="Assetplan - Asociado Dpto 1203 A"/>
    <n v="400"/>
    <n v="400"/>
    <n v="450"/>
  </r>
  <r>
    <x v="6"/>
    <x v="2"/>
    <x v="7"/>
    <x v="192"/>
    <x v="20"/>
    <x v="1"/>
    <n v="12.5"/>
    <n v="0"/>
    <x v="4"/>
    <s v="DOMINIO"/>
    <x v="2"/>
    <m/>
    <s v="Assetplan - Asociado Dpto 1302 A"/>
    <n v="400"/>
    <n v="400"/>
    <n v="450"/>
  </r>
  <r>
    <x v="6"/>
    <x v="2"/>
    <x v="7"/>
    <x v="193"/>
    <x v="20"/>
    <x v="1"/>
    <n v="12.5"/>
    <n v="0"/>
    <x v="4"/>
    <s v="DOMINIO"/>
    <x v="2"/>
    <m/>
    <s v="Assetplan - Asociado Dpto 1303 A"/>
    <n v="400"/>
    <n v="400"/>
    <n v="450"/>
  </r>
  <r>
    <x v="6"/>
    <x v="2"/>
    <x v="7"/>
    <x v="194"/>
    <x v="20"/>
    <x v="1"/>
    <n v="12.5"/>
    <n v="0"/>
    <x v="4"/>
    <s v="DOMINIO"/>
    <x v="2"/>
    <m/>
    <s v="Assetplan - Asociado Dpto 1214 A"/>
    <n v="400"/>
    <n v="400"/>
    <n v="450"/>
  </r>
  <r>
    <x v="6"/>
    <x v="2"/>
    <x v="7"/>
    <x v="195"/>
    <x v="20"/>
    <x v="1"/>
    <n v="12.5"/>
    <n v="0"/>
    <x v="4"/>
    <s v="DOMINIO"/>
    <x v="2"/>
    <m/>
    <s v="Assetplan - Asociado Dpto 1308 A"/>
    <n v="400"/>
    <n v="400"/>
    <n v="450"/>
  </r>
  <r>
    <x v="6"/>
    <x v="2"/>
    <x v="7"/>
    <x v="196"/>
    <x v="20"/>
    <x v="1"/>
    <n v="12.5"/>
    <n v="0"/>
    <x v="4"/>
    <s v="DOMINIO"/>
    <x v="2"/>
    <m/>
    <s v="Assetplan - Asociado Dpto 1307 A"/>
    <n v="400"/>
    <n v="400"/>
    <n v="450"/>
  </r>
  <r>
    <x v="6"/>
    <x v="2"/>
    <x v="7"/>
    <x v="197"/>
    <x v="20"/>
    <x v="1"/>
    <n v="12.5"/>
    <n v="0"/>
    <x v="4"/>
    <s v="DOMINIO"/>
    <x v="2"/>
    <m/>
    <s v="Assetplan - Asociado Dpto 1304 A"/>
    <n v="400"/>
    <n v="400"/>
    <n v="450"/>
  </r>
  <r>
    <x v="6"/>
    <x v="2"/>
    <x v="7"/>
    <x v="9"/>
    <x v="20"/>
    <x v="1"/>
    <n v="12.5"/>
    <n v="0"/>
    <x v="4"/>
    <s v="DOMINIO"/>
    <x v="2"/>
    <m/>
    <s v="Assetplan - Asociado Dpto 1311 A"/>
    <n v="400"/>
    <n v="400"/>
    <n v="450"/>
  </r>
  <r>
    <x v="6"/>
    <x v="2"/>
    <x v="7"/>
    <x v="198"/>
    <x v="20"/>
    <x v="1"/>
    <n v="12.5"/>
    <n v="0"/>
    <x v="4"/>
    <s v="DOMINIO"/>
    <x v="2"/>
    <m/>
    <s v="Assetplan - Asociado Dpto 1312 A"/>
    <n v="400"/>
    <n v="400"/>
    <n v="450"/>
  </r>
  <r>
    <x v="6"/>
    <x v="2"/>
    <x v="7"/>
    <x v="199"/>
    <x v="20"/>
    <x v="1"/>
    <n v="12.5"/>
    <n v="0"/>
    <x v="4"/>
    <s v="DOMINIO"/>
    <x v="2"/>
    <m/>
    <s v="Assetplan - Asociado Dpto 1314 A"/>
    <n v="400"/>
    <n v="400"/>
    <n v="450"/>
  </r>
  <r>
    <x v="6"/>
    <x v="2"/>
    <x v="7"/>
    <x v="200"/>
    <x v="20"/>
    <x v="1"/>
    <n v="12.5"/>
    <n v="0"/>
    <x v="4"/>
    <s v="DOMINIO"/>
    <x v="2"/>
    <m/>
    <s v="Assetplan - Asociado Dpto 1317 A"/>
    <n v="400"/>
    <n v="400"/>
    <n v="450"/>
  </r>
  <r>
    <x v="6"/>
    <x v="2"/>
    <x v="7"/>
    <x v="201"/>
    <x v="20"/>
    <x v="1"/>
    <n v="12.5"/>
    <n v="0"/>
    <x v="4"/>
    <s v="DOMINIO"/>
    <x v="2"/>
    <m/>
    <s v="Assetplan - Asociado Dpto 1318 A"/>
    <n v="400"/>
    <n v="400"/>
    <n v="450"/>
  </r>
  <r>
    <x v="6"/>
    <x v="2"/>
    <x v="7"/>
    <x v="202"/>
    <x v="20"/>
    <x v="1"/>
    <n v="12.5"/>
    <n v="0"/>
    <x v="4"/>
    <s v="DOMINIO"/>
    <x v="2"/>
    <m/>
    <s v="Assetplan - Asociado Dpto 1319 A"/>
    <n v="400"/>
    <n v="400"/>
    <n v="450"/>
  </r>
  <r>
    <x v="6"/>
    <x v="2"/>
    <x v="7"/>
    <x v="203"/>
    <x v="20"/>
    <x v="1"/>
    <n v="12.5"/>
    <n v="0"/>
    <x v="4"/>
    <s v="DOMINIO"/>
    <x v="2"/>
    <m/>
    <s v="Assetplan - Asociado Dpto 1320 A"/>
    <n v="400"/>
    <n v="400"/>
    <n v="450"/>
  </r>
  <r>
    <x v="6"/>
    <x v="2"/>
    <x v="7"/>
    <x v="204"/>
    <x v="20"/>
    <x v="1"/>
    <n v="12.5"/>
    <n v="0"/>
    <x v="4"/>
    <s v="DOMINIO"/>
    <x v="2"/>
    <m/>
    <s v="Assetplan - Asociado Dpto 1321 A"/>
    <n v="400"/>
    <n v="400"/>
    <n v="450"/>
  </r>
  <r>
    <x v="6"/>
    <x v="2"/>
    <x v="7"/>
    <x v="205"/>
    <x v="20"/>
    <x v="1"/>
    <n v="12.5"/>
    <n v="0"/>
    <x v="4"/>
    <s v="DOMINIO"/>
    <x v="2"/>
    <m/>
    <s v="Assetplan - Asociado Dpto 1322 A"/>
    <n v="400"/>
    <n v="400"/>
    <n v="450"/>
  </r>
  <r>
    <x v="6"/>
    <x v="2"/>
    <x v="7"/>
    <x v="206"/>
    <x v="20"/>
    <x v="1"/>
    <n v="12.5"/>
    <n v="0"/>
    <x v="4"/>
    <s v="DOMINIO"/>
    <x v="1"/>
    <m/>
    <m/>
    <n v="400"/>
    <n v="400"/>
    <n v="450"/>
  </r>
  <r>
    <x v="6"/>
    <x v="2"/>
    <x v="7"/>
    <x v="207"/>
    <x v="20"/>
    <x v="1"/>
    <n v="12.5"/>
    <n v="0"/>
    <x v="4"/>
    <s v="DOMINIO"/>
    <x v="1"/>
    <m/>
    <m/>
    <n v="400"/>
    <n v="400"/>
    <n v="450"/>
  </r>
  <r>
    <x v="6"/>
    <x v="2"/>
    <x v="7"/>
    <x v="208"/>
    <x v="20"/>
    <x v="1"/>
    <n v="12.5"/>
    <n v="0"/>
    <x v="4"/>
    <s v="DOMINIO"/>
    <x v="1"/>
    <m/>
    <m/>
    <n v="400"/>
    <n v="400"/>
    <n v="450"/>
  </r>
  <r>
    <x v="6"/>
    <x v="2"/>
    <x v="7"/>
    <x v="209"/>
    <x v="20"/>
    <x v="1"/>
    <n v="12.5"/>
    <n v="0"/>
    <x v="4"/>
    <s v="DOMINIO"/>
    <x v="1"/>
    <m/>
    <m/>
    <n v="400"/>
    <n v="400"/>
    <n v="450"/>
  </r>
  <r>
    <x v="6"/>
    <x v="2"/>
    <x v="7"/>
    <x v="210"/>
    <x v="20"/>
    <x v="1"/>
    <n v="12.5"/>
    <n v="0"/>
    <x v="4"/>
    <s v="DOMINIO"/>
    <x v="1"/>
    <m/>
    <m/>
    <n v="400"/>
    <n v="400"/>
    <n v="450"/>
  </r>
  <r>
    <x v="6"/>
    <x v="2"/>
    <x v="7"/>
    <x v="211"/>
    <x v="20"/>
    <x v="1"/>
    <n v="12.5"/>
    <n v="0"/>
    <x v="4"/>
    <s v="DOMINIO"/>
    <x v="1"/>
    <m/>
    <m/>
    <n v="400"/>
    <n v="400"/>
    <n v="450"/>
  </r>
  <r>
    <x v="6"/>
    <x v="2"/>
    <x v="7"/>
    <x v="212"/>
    <x v="20"/>
    <x v="1"/>
    <n v="12.5"/>
    <n v="0"/>
    <x v="4"/>
    <s v="DOMINIO"/>
    <x v="1"/>
    <m/>
    <m/>
    <n v="400"/>
    <n v="400"/>
    <n v="450"/>
  </r>
  <r>
    <x v="6"/>
    <x v="2"/>
    <x v="7"/>
    <x v="213"/>
    <x v="20"/>
    <x v="1"/>
    <n v="12.5"/>
    <n v="0"/>
    <x v="4"/>
    <s v="DOMINIO"/>
    <x v="1"/>
    <m/>
    <m/>
    <n v="400"/>
    <n v="400"/>
    <n v="450"/>
  </r>
  <r>
    <x v="6"/>
    <x v="2"/>
    <x v="7"/>
    <x v="214"/>
    <x v="20"/>
    <x v="1"/>
    <n v="12.5"/>
    <n v="0"/>
    <x v="4"/>
    <s v="DOMINIO"/>
    <x v="1"/>
    <m/>
    <m/>
    <n v="400"/>
    <n v="400"/>
    <n v="450"/>
  </r>
  <r>
    <x v="6"/>
    <x v="2"/>
    <x v="7"/>
    <x v="215"/>
    <x v="20"/>
    <x v="1"/>
    <n v="12.5"/>
    <n v="0"/>
    <x v="4"/>
    <s v="DOMINIO"/>
    <x v="1"/>
    <m/>
    <m/>
    <n v="400"/>
    <n v="400"/>
    <n v="450"/>
  </r>
  <r>
    <x v="6"/>
    <x v="2"/>
    <x v="7"/>
    <x v="216"/>
    <x v="20"/>
    <x v="1"/>
    <n v="12.5"/>
    <n v="0"/>
    <x v="4"/>
    <s v="DOMINIO"/>
    <x v="1"/>
    <m/>
    <m/>
    <n v="400"/>
    <n v="400"/>
    <n v="450"/>
  </r>
  <r>
    <x v="6"/>
    <x v="2"/>
    <x v="7"/>
    <x v="217"/>
    <x v="20"/>
    <x v="1"/>
    <n v="12.5"/>
    <n v="0"/>
    <x v="4"/>
    <s v="DOMINIO"/>
    <x v="1"/>
    <m/>
    <m/>
    <n v="400"/>
    <n v="400"/>
    <n v="450"/>
  </r>
  <r>
    <x v="6"/>
    <x v="2"/>
    <x v="7"/>
    <x v="218"/>
    <x v="20"/>
    <x v="1"/>
    <n v="12.5"/>
    <n v="0"/>
    <x v="4"/>
    <s v="DOMINIO"/>
    <x v="1"/>
    <m/>
    <m/>
    <n v="400"/>
    <n v="400"/>
    <n v="450"/>
  </r>
  <r>
    <x v="6"/>
    <x v="2"/>
    <x v="7"/>
    <x v="219"/>
    <x v="20"/>
    <x v="1"/>
    <n v="12.5"/>
    <n v="0"/>
    <x v="4"/>
    <s v="DOMINIO"/>
    <x v="1"/>
    <m/>
    <m/>
    <n v="400"/>
    <n v="400"/>
    <n v="450"/>
  </r>
  <r>
    <x v="6"/>
    <x v="2"/>
    <x v="7"/>
    <x v="220"/>
    <x v="20"/>
    <x v="1"/>
    <n v="12.5"/>
    <n v="0"/>
    <x v="4"/>
    <s v="DOMINIO"/>
    <x v="1"/>
    <m/>
    <m/>
    <n v="400"/>
    <n v="400"/>
    <n v="450"/>
  </r>
  <r>
    <x v="6"/>
    <x v="2"/>
    <x v="7"/>
    <x v="222"/>
    <x v="20"/>
    <x v="1"/>
    <n v="12.5"/>
    <n v="0"/>
    <x v="4"/>
    <s v="DOMINIO"/>
    <x v="1"/>
    <m/>
    <m/>
    <n v="400"/>
    <n v="400"/>
    <n v="450"/>
  </r>
  <r>
    <x v="6"/>
    <x v="2"/>
    <x v="7"/>
    <x v="223"/>
    <x v="20"/>
    <x v="1"/>
    <n v="12.5"/>
    <n v="0"/>
    <x v="4"/>
    <s v="DOMINIO"/>
    <x v="1"/>
    <m/>
    <m/>
    <n v="400"/>
    <n v="400"/>
    <n v="450"/>
  </r>
  <r>
    <x v="6"/>
    <x v="2"/>
    <x v="7"/>
    <x v="224"/>
    <x v="20"/>
    <x v="1"/>
    <n v="12.5"/>
    <n v="0"/>
    <x v="4"/>
    <s v="DOMINIO"/>
    <x v="1"/>
    <m/>
    <m/>
    <n v="400"/>
    <n v="400"/>
    <n v="450"/>
  </r>
  <r>
    <x v="6"/>
    <x v="2"/>
    <x v="7"/>
    <x v="225"/>
    <x v="20"/>
    <x v="1"/>
    <n v="12.5"/>
    <n v="0"/>
    <x v="4"/>
    <s v="DOMINIO"/>
    <x v="1"/>
    <m/>
    <m/>
    <n v="400"/>
    <n v="400"/>
    <n v="450"/>
  </r>
  <r>
    <x v="6"/>
    <x v="2"/>
    <x v="7"/>
    <x v="226"/>
    <x v="20"/>
    <x v="1"/>
    <n v="12.5"/>
    <n v="0"/>
    <x v="4"/>
    <s v="DOMINIO"/>
    <x v="1"/>
    <s v="B - 41"/>
    <m/>
    <n v="400"/>
    <n v="400"/>
    <n v="450"/>
  </r>
  <r>
    <x v="6"/>
    <x v="2"/>
    <x v="7"/>
    <x v="227"/>
    <x v="20"/>
    <x v="1"/>
    <n v="12.5"/>
    <n v="0"/>
    <x v="4"/>
    <s v="DOMINIO"/>
    <x v="1"/>
    <m/>
    <m/>
    <n v="400"/>
    <n v="400"/>
    <n v="450"/>
  </r>
  <r>
    <x v="6"/>
    <x v="2"/>
    <x v="7"/>
    <x v="228"/>
    <x v="20"/>
    <x v="1"/>
    <n v="12.5"/>
    <n v="0"/>
    <x v="4"/>
    <s v="DOMINIO"/>
    <x v="1"/>
    <m/>
    <m/>
    <n v="400"/>
    <n v="400"/>
    <n v="450"/>
  </r>
  <r>
    <x v="6"/>
    <x v="2"/>
    <x v="7"/>
    <x v="229"/>
    <x v="20"/>
    <x v="1"/>
    <n v="12.5"/>
    <n v="0"/>
    <x v="4"/>
    <s v="DOMINIO"/>
    <x v="1"/>
    <m/>
    <m/>
    <n v="400"/>
    <n v="400"/>
    <n v="450"/>
  </r>
  <r>
    <x v="6"/>
    <x v="2"/>
    <x v="7"/>
    <x v="230"/>
    <x v="20"/>
    <x v="1"/>
    <n v="12.5"/>
    <n v="0"/>
    <x v="4"/>
    <s v="DOMINIO"/>
    <x v="1"/>
    <m/>
    <m/>
    <n v="400"/>
    <n v="400"/>
    <n v="450"/>
  </r>
  <r>
    <x v="6"/>
    <x v="2"/>
    <x v="7"/>
    <x v="231"/>
    <x v="20"/>
    <x v="1"/>
    <n v="12.5"/>
    <n v="0"/>
    <x v="4"/>
    <s v="DOMINIO"/>
    <x v="1"/>
    <m/>
    <m/>
    <n v="400"/>
    <n v="400"/>
    <n v="450"/>
  </r>
  <r>
    <x v="6"/>
    <x v="2"/>
    <x v="7"/>
    <x v="395"/>
    <x v="20"/>
    <x v="1"/>
    <n v="12.5"/>
    <n v="0"/>
    <x v="4"/>
    <s v="DOMINIO"/>
    <x v="1"/>
    <m/>
    <m/>
    <n v="400"/>
    <n v="400"/>
    <n v="450"/>
  </r>
  <r>
    <x v="6"/>
    <x v="2"/>
    <x v="7"/>
    <x v="396"/>
    <x v="20"/>
    <x v="1"/>
    <n v="12.5"/>
    <n v="0"/>
    <x v="4"/>
    <s v="DOMINIO"/>
    <x v="1"/>
    <m/>
    <m/>
    <n v="400"/>
    <n v="400"/>
    <n v="450"/>
  </r>
  <r>
    <x v="6"/>
    <x v="2"/>
    <x v="7"/>
    <x v="397"/>
    <x v="8"/>
    <x v="1"/>
    <n v="12.5"/>
    <n v="0"/>
    <x v="10"/>
    <s v="USO Y GOCE"/>
    <x v="1"/>
    <m/>
    <m/>
    <n v="400"/>
    <n v="400"/>
    <n v="450"/>
  </r>
  <r>
    <x v="6"/>
    <x v="2"/>
    <x v="7"/>
    <x v="398"/>
    <x v="8"/>
    <x v="1"/>
    <n v="12.5"/>
    <n v="0"/>
    <x v="10"/>
    <s v="USO Y GOCE"/>
    <x v="1"/>
    <m/>
    <m/>
    <n v="400"/>
    <n v="400"/>
    <n v="450"/>
  </r>
  <r>
    <x v="6"/>
    <x v="2"/>
    <x v="7"/>
    <x v="433"/>
    <x v="8"/>
    <x v="1"/>
    <n v="12.5"/>
    <n v="0"/>
    <x v="10"/>
    <s v="USO Y GOCE"/>
    <x v="1"/>
    <m/>
    <m/>
    <n v="400"/>
    <n v="400"/>
    <n v="450"/>
  </r>
  <r>
    <x v="6"/>
    <x v="2"/>
    <x v="7"/>
    <x v="434"/>
    <x v="8"/>
    <x v="1"/>
    <n v="12.5"/>
    <n v="0"/>
    <x v="10"/>
    <s v="USO Y GOCE"/>
    <x v="1"/>
    <m/>
    <m/>
    <n v="400"/>
    <n v="400"/>
    <n v="450"/>
  </r>
  <r>
    <x v="6"/>
    <x v="2"/>
    <x v="7"/>
    <x v="435"/>
    <x v="8"/>
    <x v="1"/>
    <n v="12.5"/>
    <n v="0"/>
    <x v="10"/>
    <s v="USO Y GOCE"/>
    <x v="1"/>
    <m/>
    <m/>
    <n v="400"/>
    <n v="400"/>
    <n v="450"/>
  </r>
  <r>
    <x v="6"/>
    <x v="2"/>
    <x v="7"/>
    <x v="586"/>
    <x v="8"/>
    <x v="1"/>
    <n v="12.5"/>
    <n v="0"/>
    <x v="10"/>
    <s v="USO Y GOCE"/>
    <x v="1"/>
    <m/>
    <m/>
    <n v="400"/>
    <n v="400"/>
    <n v="450"/>
  </r>
  <r>
    <x v="6"/>
    <x v="2"/>
    <x v="7"/>
    <x v="587"/>
    <x v="8"/>
    <x v="1"/>
    <n v="12.5"/>
    <n v="0"/>
    <x v="10"/>
    <s v="USO Y GOCE"/>
    <x v="1"/>
    <m/>
    <m/>
    <n v="400"/>
    <n v="400"/>
    <n v="450"/>
  </r>
  <r>
    <x v="6"/>
    <x v="2"/>
    <x v="7"/>
    <x v="436"/>
    <x v="8"/>
    <x v="1"/>
    <n v="12.5"/>
    <n v="0"/>
    <x v="10"/>
    <s v="USO Y GOCE"/>
    <x v="1"/>
    <m/>
    <m/>
    <n v="400"/>
    <n v="400"/>
    <n v="450"/>
  </r>
  <r>
    <x v="6"/>
    <x v="2"/>
    <x v="7"/>
    <x v="588"/>
    <x v="8"/>
    <x v="1"/>
    <n v="12.5"/>
    <n v="0"/>
    <x v="10"/>
    <s v="USO Y GOCE"/>
    <x v="1"/>
    <m/>
    <m/>
    <n v="400"/>
    <n v="400"/>
    <n v="450"/>
  </r>
  <r>
    <x v="6"/>
    <x v="2"/>
    <x v="7"/>
    <x v="589"/>
    <x v="8"/>
    <x v="1"/>
    <n v="12.5"/>
    <n v="0"/>
    <x v="10"/>
    <s v="USO Y GOCE"/>
    <x v="1"/>
    <m/>
    <m/>
    <n v="400"/>
    <n v="400"/>
    <n v="450"/>
  </r>
  <r>
    <x v="6"/>
    <x v="3"/>
    <x v="8"/>
    <x v="107"/>
    <x v="8"/>
    <x v="1"/>
    <n v="12.5"/>
    <n v="0"/>
    <x v="10"/>
    <s v="USO Y GOCE"/>
    <x v="1"/>
    <m/>
    <m/>
    <n v="320"/>
    <n v="320"/>
    <n v="360"/>
  </r>
  <r>
    <x v="6"/>
    <x v="3"/>
    <x v="8"/>
    <x v="108"/>
    <x v="8"/>
    <x v="1"/>
    <n v="12.5"/>
    <n v="0"/>
    <x v="10"/>
    <s v="USO Y GOCE"/>
    <x v="1"/>
    <m/>
    <m/>
    <n v="320"/>
    <n v="320"/>
    <n v="360"/>
  </r>
  <r>
    <x v="6"/>
    <x v="3"/>
    <x v="8"/>
    <x v="109"/>
    <x v="8"/>
    <x v="1"/>
    <n v="12.5"/>
    <n v="0"/>
    <x v="10"/>
    <s v="USO Y GOCE"/>
    <x v="1"/>
    <m/>
    <m/>
    <n v="320"/>
    <n v="320"/>
    <n v="360"/>
  </r>
  <r>
    <x v="6"/>
    <x v="3"/>
    <x v="8"/>
    <x v="110"/>
    <x v="8"/>
    <x v="1"/>
    <n v="12.5"/>
    <n v="0"/>
    <x v="10"/>
    <s v="USO Y GOCE"/>
    <x v="1"/>
    <m/>
    <m/>
    <n v="320"/>
    <n v="320"/>
    <n v="360"/>
  </r>
  <r>
    <x v="6"/>
    <x v="3"/>
    <x v="8"/>
    <x v="111"/>
    <x v="8"/>
    <x v="1"/>
    <n v="12.5"/>
    <n v="0"/>
    <x v="10"/>
    <s v="USO Y GOCE"/>
    <x v="1"/>
    <m/>
    <m/>
    <n v="320"/>
    <n v="320"/>
    <n v="360"/>
  </r>
  <r>
    <x v="6"/>
    <x v="3"/>
    <x v="8"/>
    <x v="274"/>
    <x v="8"/>
    <x v="1"/>
    <n v="12.5"/>
    <n v="0"/>
    <x v="10"/>
    <s v="USO Y GOCE"/>
    <x v="1"/>
    <m/>
    <m/>
    <n v="320"/>
    <n v="320"/>
    <n v="360"/>
  </r>
  <r>
    <x v="6"/>
    <x v="3"/>
    <x v="8"/>
    <x v="112"/>
    <x v="8"/>
    <x v="1"/>
    <n v="12.5"/>
    <n v="0"/>
    <x v="10"/>
    <s v="USO Y GOCE"/>
    <x v="1"/>
    <m/>
    <m/>
    <n v="320"/>
    <n v="320"/>
    <n v="360"/>
  </r>
  <r>
    <x v="6"/>
    <x v="3"/>
    <x v="8"/>
    <x v="113"/>
    <x v="8"/>
    <x v="1"/>
    <n v="12.5"/>
    <n v="0"/>
    <x v="10"/>
    <s v="USO Y GOCE"/>
    <x v="1"/>
    <m/>
    <m/>
    <n v="320"/>
    <n v="320"/>
    <n v="360"/>
  </r>
  <r>
    <x v="6"/>
    <x v="3"/>
    <x v="8"/>
    <x v="166"/>
    <x v="8"/>
    <x v="1"/>
    <n v="12.5"/>
    <n v="0"/>
    <x v="10"/>
    <s v="USO Y GOCE"/>
    <x v="1"/>
    <m/>
    <m/>
    <n v="320"/>
    <n v="320"/>
    <n v="360"/>
  </r>
  <r>
    <x v="6"/>
    <x v="3"/>
    <x v="8"/>
    <x v="114"/>
    <x v="8"/>
    <x v="1"/>
    <n v="12.5"/>
    <n v="0"/>
    <x v="10"/>
    <s v="USO Y GOCE"/>
    <x v="1"/>
    <m/>
    <m/>
    <n v="320"/>
    <n v="320"/>
    <n v="360"/>
  </r>
  <r>
    <x v="6"/>
    <x v="3"/>
    <x v="8"/>
    <x v="115"/>
    <x v="8"/>
    <x v="1"/>
    <n v="12.5"/>
    <n v="0"/>
    <x v="10"/>
    <s v="USO Y GOCE"/>
    <x v="1"/>
    <m/>
    <m/>
    <n v="320"/>
    <n v="320"/>
    <n v="360"/>
  </r>
  <r>
    <x v="6"/>
    <x v="3"/>
    <x v="8"/>
    <x v="116"/>
    <x v="8"/>
    <x v="1"/>
    <n v="12.5"/>
    <n v="0"/>
    <x v="10"/>
    <s v="USO Y GOCE"/>
    <x v="1"/>
    <m/>
    <m/>
    <n v="320"/>
    <n v="320"/>
    <n v="360"/>
  </r>
  <r>
    <x v="6"/>
    <x v="4"/>
    <x v="9"/>
    <x v="196"/>
    <x v="8"/>
    <x v="0"/>
    <n v="47.86"/>
    <n v="0"/>
    <x v="4"/>
    <s v="DOMINIO"/>
    <x v="1"/>
    <m/>
    <m/>
    <n v="3819"/>
    <n v="3819"/>
    <n v="4296.375"/>
  </r>
  <r>
    <x v="6"/>
    <x v="4"/>
    <x v="9"/>
    <x v="197"/>
    <x v="8"/>
    <x v="0"/>
    <n v="23.54"/>
    <n v="0"/>
    <x v="4"/>
    <s v="DOMINIO"/>
    <x v="1"/>
    <m/>
    <m/>
    <n v="1878"/>
    <n v="1878"/>
    <n v="2112.75"/>
  </r>
  <r>
    <x v="6"/>
    <x v="4"/>
    <x v="9"/>
    <x v="9"/>
    <x v="8"/>
    <x v="0"/>
    <n v="23.95"/>
    <n v="0"/>
    <x v="4"/>
    <s v="DOMINIO"/>
    <x v="1"/>
    <m/>
    <m/>
    <n v="1911"/>
    <n v="1911"/>
    <n v="2149.875"/>
  </r>
  <r>
    <x v="6"/>
    <x v="4"/>
    <x v="9"/>
    <x v="198"/>
    <x v="8"/>
    <x v="0"/>
    <n v="48.76"/>
    <n v="0"/>
    <x v="4"/>
    <s v="DOMINIO"/>
    <x v="1"/>
    <m/>
    <m/>
    <n v="3878"/>
    <n v="3878"/>
    <n v="4362.7499999999991"/>
  </r>
  <r>
    <x v="6"/>
    <x v="4"/>
    <x v="9"/>
    <x v="199"/>
    <x v="8"/>
    <x v="0"/>
    <n v="21.89"/>
    <n v="0"/>
    <x v="4"/>
    <s v="DOMINIO"/>
    <x v="1"/>
    <m/>
    <m/>
    <n v="1747"/>
    <n v="1747"/>
    <n v="1965.3749999999998"/>
  </r>
  <r>
    <x v="6"/>
    <x v="4"/>
    <x v="9"/>
    <x v="200"/>
    <x v="8"/>
    <x v="0"/>
    <n v="22.23"/>
    <n v="0"/>
    <x v="4"/>
    <s v="DOMINIO"/>
    <x v="1"/>
    <m/>
    <m/>
    <n v="1774"/>
    <n v="1774"/>
    <n v="1995.7499999999998"/>
  </r>
  <r>
    <x v="6"/>
    <x v="4"/>
    <x v="9"/>
    <x v="201"/>
    <x v="8"/>
    <x v="0"/>
    <n v="38.32"/>
    <n v="0"/>
    <x v="4"/>
    <s v="DOMINIO"/>
    <x v="1"/>
    <m/>
    <m/>
    <n v="3058"/>
    <n v="3058"/>
    <n v="3440.2499999999995"/>
  </r>
  <r>
    <x v="6"/>
    <x v="4"/>
    <x v="9"/>
    <x v="202"/>
    <x v="8"/>
    <x v="0"/>
    <n v="22.02"/>
    <n v="0"/>
    <x v="4"/>
    <s v="DOMINIO"/>
    <x v="1"/>
    <m/>
    <m/>
    <n v="1757"/>
    <n v="1757"/>
    <n v="1976.6249999999998"/>
  </r>
  <r>
    <x v="6"/>
    <x v="4"/>
    <x v="9"/>
    <x v="203"/>
    <x v="8"/>
    <x v="0"/>
    <n v="21.94"/>
    <n v="0"/>
    <x v="4"/>
    <s v="DOMINIO"/>
    <x v="1"/>
    <m/>
    <m/>
    <n v="1751"/>
    <n v="1751"/>
    <n v="1969.875"/>
  </r>
  <r>
    <x v="6"/>
    <x v="4"/>
    <x v="9"/>
    <x v="204"/>
    <x v="8"/>
    <x v="0"/>
    <n v="22.23"/>
    <n v="0"/>
    <x v="4"/>
    <s v="DOMINIO"/>
    <x v="1"/>
    <m/>
    <m/>
    <n v="1774"/>
    <n v="1774"/>
    <n v="1995.7499999999998"/>
  </r>
  <r>
    <x v="6"/>
    <x v="4"/>
    <x v="9"/>
    <x v="205"/>
    <x v="8"/>
    <x v="0"/>
    <n v="21.38"/>
    <n v="0"/>
    <x v="4"/>
    <s v="DOMINIO"/>
    <x v="1"/>
    <m/>
    <m/>
    <n v="1706"/>
    <n v="1706"/>
    <n v="1919.25"/>
  </r>
  <r>
    <x v="6"/>
    <x v="4"/>
    <x v="9"/>
    <x v="206"/>
    <x v="8"/>
    <x v="0"/>
    <n v="20.04"/>
    <n v="0"/>
    <x v="4"/>
    <s v="DOMINIO"/>
    <x v="1"/>
    <m/>
    <m/>
    <n v="1599"/>
    <n v="1599"/>
    <n v="1798.8749999999998"/>
  </r>
  <r>
    <x v="6"/>
    <x v="4"/>
    <x v="9"/>
    <x v="207"/>
    <x v="8"/>
    <x v="0"/>
    <n v="23.9"/>
    <n v="0"/>
    <x v="4"/>
    <s v="DOMINIO"/>
    <x v="1"/>
    <m/>
    <m/>
    <n v="1907"/>
    <n v="1907"/>
    <n v="2145.375"/>
  </r>
  <r>
    <x v="6"/>
    <x v="4"/>
    <x v="9"/>
    <x v="208"/>
    <x v="8"/>
    <x v="0"/>
    <n v="23.53"/>
    <n v="0"/>
    <x v="4"/>
    <s v="DOMINIO"/>
    <x v="1"/>
    <m/>
    <m/>
    <n v="1878"/>
    <n v="1878"/>
    <n v="2112.75"/>
  </r>
  <r>
    <x v="6"/>
    <x v="4"/>
    <x v="9"/>
    <x v="209"/>
    <x v="8"/>
    <x v="0"/>
    <n v="23.87"/>
    <n v="0"/>
    <x v="4"/>
    <s v="DOMINIO"/>
    <x v="1"/>
    <m/>
    <m/>
    <n v="1905"/>
    <n v="1905"/>
    <n v="2143.125"/>
  </r>
  <r>
    <x v="6"/>
    <x v="4"/>
    <x v="9"/>
    <x v="210"/>
    <x v="8"/>
    <x v="0"/>
    <n v="38.32"/>
    <n v="0"/>
    <x v="4"/>
    <s v="DOMINIO"/>
    <x v="1"/>
    <m/>
    <m/>
    <n v="3058"/>
    <n v="3058"/>
    <n v="3440.2499999999995"/>
  </r>
  <r>
    <x v="6"/>
    <x v="4"/>
    <x v="9"/>
    <x v="211"/>
    <x v="8"/>
    <x v="0"/>
    <n v="38.32"/>
    <n v="0"/>
    <x v="4"/>
    <s v="DOMINIO"/>
    <x v="1"/>
    <m/>
    <m/>
    <n v="3058"/>
    <n v="3058"/>
    <n v="3440.2499999999995"/>
  </r>
  <r>
    <x v="6"/>
    <x v="4"/>
    <x v="9"/>
    <x v="212"/>
    <x v="8"/>
    <x v="0"/>
    <n v="47.74"/>
    <n v="0"/>
    <x v="4"/>
    <s v="DOMINIO"/>
    <x v="1"/>
    <m/>
    <m/>
    <n v="3810"/>
    <n v="3810"/>
    <n v="4286.25"/>
  </r>
  <r>
    <x v="6"/>
    <x v="5"/>
    <x v="11"/>
    <x v="107"/>
    <x v="8"/>
    <x v="0"/>
    <n v="1"/>
    <n v="0"/>
    <x v="4"/>
    <s v="DOMINIO"/>
    <x v="1"/>
    <m/>
    <m/>
    <n v="320"/>
    <n v="320"/>
    <n v="360"/>
  </r>
  <r>
    <x v="7"/>
    <x v="0"/>
    <x v="3"/>
    <x v="590"/>
    <x v="9"/>
    <x v="0"/>
    <n v="37.049999999999997"/>
    <n v="2.2400000000000002"/>
    <x v="9"/>
    <s v="DOMINIO"/>
    <x v="1"/>
    <m/>
    <m/>
    <n v="2878"/>
    <n v="2503.86"/>
    <n v="2816.8425000000002"/>
  </r>
  <r>
    <x v="7"/>
    <x v="0"/>
    <x v="3"/>
    <x v="319"/>
    <x v="5"/>
    <x v="0"/>
    <n v="36.94"/>
    <n v="2.2400000000000002"/>
    <x v="9"/>
    <s v="DOMINIO"/>
    <x v="1"/>
    <m/>
    <m/>
    <n v="2890"/>
    <n v="2514.3000000000002"/>
    <n v="2828.5875000000001"/>
  </r>
  <r>
    <x v="7"/>
    <x v="0"/>
    <x v="3"/>
    <x v="374"/>
    <x v="5"/>
    <x v="0"/>
    <n v="36.94"/>
    <n v="2.2400000000000002"/>
    <x v="5"/>
    <s v="DOMINIO"/>
    <x v="1"/>
    <m/>
    <m/>
    <n v="2866"/>
    <n v="2493.42"/>
    <n v="2805.0974999999999"/>
  </r>
  <r>
    <x v="7"/>
    <x v="0"/>
    <x v="3"/>
    <x v="81"/>
    <x v="6"/>
    <x v="0"/>
    <n v="36.94"/>
    <n v="2.2400000000000002"/>
    <x v="9"/>
    <s v="DOMINIO"/>
    <x v="0"/>
    <m/>
    <m/>
    <n v="2914"/>
    <n v="2535.1799999999998"/>
    <n v="2852.0774999999994"/>
  </r>
  <r>
    <x v="7"/>
    <x v="0"/>
    <x v="3"/>
    <x v="331"/>
    <x v="6"/>
    <x v="0"/>
    <n v="36.94"/>
    <n v="2.2400000000000002"/>
    <x v="9"/>
    <s v="DOMINIO"/>
    <x v="0"/>
    <m/>
    <m/>
    <n v="2914"/>
    <n v="2535.1799999999998"/>
    <n v="2852.0774999999994"/>
  </r>
  <r>
    <x v="7"/>
    <x v="0"/>
    <x v="3"/>
    <x v="243"/>
    <x v="7"/>
    <x v="0"/>
    <n v="36.94"/>
    <n v="2.2400000000000002"/>
    <x v="9"/>
    <s v="DOMINIO"/>
    <x v="0"/>
    <m/>
    <m/>
    <n v="2925"/>
    <n v="2544.75"/>
    <n v="2862.84375"/>
  </r>
  <r>
    <x v="7"/>
    <x v="0"/>
    <x v="3"/>
    <x v="383"/>
    <x v="11"/>
    <x v="0"/>
    <n v="36.94"/>
    <n v="2.2400000000000002"/>
    <x v="5"/>
    <s v="DOMINIO"/>
    <x v="1"/>
    <m/>
    <m/>
    <n v="2914"/>
    <n v="2535.1799999999998"/>
    <n v="2852.0774999999994"/>
  </r>
  <r>
    <x v="7"/>
    <x v="0"/>
    <x v="3"/>
    <x v="424"/>
    <x v="11"/>
    <x v="0"/>
    <n v="36.94"/>
    <n v="2.2400000000000002"/>
    <x v="5"/>
    <s v="DOMINIO"/>
    <x v="1"/>
    <m/>
    <m/>
    <n v="2914"/>
    <n v="2535.1799999999998"/>
    <n v="2852.0774999999994"/>
  </r>
  <r>
    <x v="7"/>
    <x v="0"/>
    <x v="3"/>
    <x v="39"/>
    <x v="12"/>
    <x v="0"/>
    <n v="37.049999999999997"/>
    <n v="2.2400000000000002"/>
    <x v="5"/>
    <s v="DOMINIO"/>
    <x v="0"/>
    <m/>
    <m/>
    <n v="2919"/>
    <n v="2539.5300000000002"/>
    <n v="2856.9712500000001"/>
  </r>
  <r>
    <x v="7"/>
    <x v="0"/>
    <x v="3"/>
    <x v="563"/>
    <x v="12"/>
    <x v="0"/>
    <n v="36.94"/>
    <n v="2.2400000000000002"/>
    <x v="5"/>
    <s v="DOMINIO"/>
    <x v="0"/>
    <m/>
    <m/>
    <n v="2919"/>
    <n v="2539.5300000000002"/>
    <n v="2856.9712500000001"/>
  </r>
  <r>
    <x v="7"/>
    <x v="0"/>
    <x v="3"/>
    <x v="564"/>
    <x v="12"/>
    <x v="0"/>
    <n v="37.049999999999997"/>
    <n v="2.2400000000000002"/>
    <x v="5"/>
    <s v="DOMINIO"/>
    <x v="0"/>
    <m/>
    <m/>
    <n v="2919"/>
    <n v="2539.5300000000002"/>
    <n v="2856.9712500000001"/>
  </r>
  <r>
    <x v="7"/>
    <x v="0"/>
    <x v="3"/>
    <x v="591"/>
    <x v="12"/>
    <x v="0"/>
    <n v="37.049999999999997"/>
    <n v="2.2400000000000002"/>
    <x v="9"/>
    <s v="DOMINIO"/>
    <x v="0"/>
    <m/>
    <m/>
    <n v="2943"/>
    <n v="2560.41"/>
    <n v="2880.4612499999994"/>
  </r>
  <r>
    <x v="7"/>
    <x v="0"/>
    <x v="3"/>
    <x v="44"/>
    <x v="13"/>
    <x v="0"/>
    <n v="37.049999999999997"/>
    <n v="2.2400000000000002"/>
    <x v="5"/>
    <s v="DOMINIO"/>
    <x v="0"/>
    <m/>
    <m/>
    <n v="2925"/>
    <n v="2544.75"/>
    <n v="2862.84375"/>
  </r>
  <r>
    <x v="7"/>
    <x v="0"/>
    <x v="3"/>
    <x v="233"/>
    <x v="13"/>
    <x v="0"/>
    <n v="36.94"/>
    <n v="2.2400000000000002"/>
    <x v="5"/>
    <s v="DOMINIO"/>
    <x v="0"/>
    <m/>
    <m/>
    <n v="2925"/>
    <n v="2544.75"/>
    <n v="2862.84375"/>
  </r>
  <r>
    <x v="7"/>
    <x v="0"/>
    <x v="3"/>
    <x v="570"/>
    <x v="13"/>
    <x v="0"/>
    <n v="37.049999999999997"/>
    <n v="2.2400000000000002"/>
    <x v="5"/>
    <s v="DOMINIO"/>
    <x v="0"/>
    <m/>
    <m/>
    <n v="2925"/>
    <n v="2544.75"/>
    <n v="2862.84375"/>
  </r>
  <r>
    <x v="7"/>
    <x v="0"/>
    <x v="3"/>
    <x v="592"/>
    <x v="13"/>
    <x v="0"/>
    <n v="37.049999999999997"/>
    <n v="2.2400000000000002"/>
    <x v="9"/>
    <s v="DOMINIO"/>
    <x v="0"/>
    <m/>
    <m/>
    <n v="2949"/>
    <n v="2565.63"/>
    <n v="2886.3337499999998"/>
  </r>
  <r>
    <x v="7"/>
    <x v="0"/>
    <x v="4"/>
    <x v="242"/>
    <x v="7"/>
    <x v="0"/>
    <n v="43.03"/>
    <n v="2.2400000000000002"/>
    <x v="9"/>
    <s v="DOMINIO"/>
    <x v="1"/>
    <m/>
    <m/>
    <n v="3104"/>
    <n v="2700.48"/>
    <n v="3038.0399999999995"/>
  </r>
  <r>
    <x v="7"/>
    <x v="0"/>
    <x v="4"/>
    <x v="384"/>
    <x v="11"/>
    <x v="0"/>
    <n v="43.03"/>
    <n v="2.2400000000000002"/>
    <x v="5"/>
    <s v="DOMINIO"/>
    <x v="1"/>
    <m/>
    <m/>
    <n v="3092"/>
    <n v="2690.04"/>
    <n v="3026.2950000000001"/>
  </r>
  <r>
    <x v="7"/>
    <x v="0"/>
    <x v="4"/>
    <x v="431"/>
    <x v="11"/>
    <x v="0"/>
    <n v="43.55"/>
    <n v="2.2400000000000002"/>
    <x v="9"/>
    <s v="DOMINIO"/>
    <x v="1"/>
    <m/>
    <m/>
    <n v="3116"/>
    <n v="2710.92"/>
    <n v="3049.7849999999999"/>
  </r>
  <r>
    <x v="7"/>
    <x v="0"/>
    <x v="4"/>
    <x v="593"/>
    <x v="12"/>
    <x v="0"/>
    <n v="42.87"/>
    <n v="2.2400000000000002"/>
    <x v="9"/>
    <s v="DOMINIO"/>
    <x v="1"/>
    <m/>
    <m/>
    <n v="3122"/>
    <n v="2716.14"/>
    <n v="3055.6574999999998"/>
  </r>
  <r>
    <x v="7"/>
    <x v="0"/>
    <x v="4"/>
    <x v="234"/>
    <x v="13"/>
    <x v="0"/>
    <n v="43.03"/>
    <n v="2.2400000000000002"/>
    <x v="5"/>
    <s v="DOMINIO"/>
    <x v="0"/>
    <m/>
    <m/>
    <n v="3104"/>
    <n v="2700.48"/>
    <n v="3038.0399999999995"/>
  </r>
  <r>
    <x v="7"/>
    <x v="0"/>
    <x v="4"/>
    <x v="571"/>
    <x v="13"/>
    <x v="0"/>
    <n v="42.87"/>
    <n v="2.2400000000000002"/>
    <x v="5"/>
    <s v="DOMINIO"/>
    <x v="1"/>
    <m/>
    <m/>
    <n v="3104"/>
    <n v="2700.48"/>
    <n v="3038.0399999999995"/>
  </r>
  <r>
    <x v="7"/>
    <x v="0"/>
    <x v="4"/>
    <x v="572"/>
    <x v="13"/>
    <x v="0"/>
    <n v="43.55"/>
    <n v="2.2400000000000002"/>
    <x v="5"/>
    <s v="DOMINIO"/>
    <x v="1"/>
    <m/>
    <m/>
    <n v="3104"/>
    <n v="2700.48"/>
    <n v="3038.0399999999995"/>
  </r>
  <r>
    <x v="7"/>
    <x v="0"/>
    <x v="5"/>
    <x v="402"/>
    <x v="4"/>
    <x v="0"/>
    <n v="46.33"/>
    <n v="2.2400000000000002"/>
    <x v="5"/>
    <s v="DOMINIO"/>
    <x v="0"/>
    <m/>
    <m/>
    <n v="3230"/>
    <n v="2810.1"/>
    <n v="3161.3625000000002"/>
  </r>
  <r>
    <x v="7"/>
    <x v="0"/>
    <x v="5"/>
    <x v="31"/>
    <x v="7"/>
    <x v="0"/>
    <n v="46.33"/>
    <n v="2.2400000000000002"/>
    <x v="5"/>
    <s v="DOMINIO"/>
    <x v="1"/>
    <m/>
    <m/>
    <n v="3289"/>
    <n v="2861.43"/>
    <n v="3219.1087499999994"/>
  </r>
  <r>
    <x v="7"/>
    <x v="0"/>
    <x v="5"/>
    <x v="353"/>
    <x v="12"/>
    <x v="0"/>
    <n v="46.78"/>
    <n v="2.2400000000000002"/>
    <x v="7"/>
    <s v="DOMINIO"/>
    <x v="0"/>
    <m/>
    <m/>
    <n v="3271"/>
    <n v="2845.77"/>
    <n v="3201.49125"/>
  </r>
  <r>
    <x v="7"/>
    <x v="0"/>
    <x v="5"/>
    <x v="40"/>
    <x v="12"/>
    <x v="0"/>
    <n v="46.33"/>
    <n v="2.2400000000000002"/>
    <x v="5"/>
    <s v="DOMINIO"/>
    <x v="0"/>
    <m/>
    <m/>
    <n v="3306"/>
    <n v="2876.22"/>
    <n v="3235.7474999999999"/>
  </r>
  <r>
    <x v="7"/>
    <x v="0"/>
    <x v="5"/>
    <x v="45"/>
    <x v="13"/>
    <x v="0"/>
    <n v="46.33"/>
    <n v="2.2400000000000002"/>
    <x v="5"/>
    <s v="DOMINIO"/>
    <x v="1"/>
    <m/>
    <m/>
    <n v="3312"/>
    <n v="2881.44"/>
    <n v="3241.6200000000003"/>
  </r>
  <r>
    <x v="7"/>
    <x v="0"/>
    <x v="5"/>
    <x v="547"/>
    <x v="14"/>
    <x v="0"/>
    <n v="46.22"/>
    <n v="2.2400000000000002"/>
    <x v="7"/>
    <s v="DOMINIO"/>
    <x v="0"/>
    <m/>
    <m/>
    <n v="3283"/>
    <n v="2856.21"/>
    <n v="3213.2362499999999"/>
  </r>
  <r>
    <x v="7"/>
    <x v="2"/>
    <x v="7"/>
    <x v="121"/>
    <x v="20"/>
    <x v="5"/>
    <n v="12.5"/>
    <n v="0"/>
    <x v="4"/>
    <s v="DOMINIO"/>
    <x v="1"/>
    <m/>
    <m/>
    <n v="380"/>
    <n v="380"/>
    <n v="427.5"/>
  </r>
  <r>
    <x v="7"/>
    <x v="2"/>
    <x v="7"/>
    <x v="122"/>
    <x v="20"/>
    <x v="5"/>
    <n v="12.5"/>
    <n v="0"/>
    <x v="4"/>
    <s v="DOMINIO"/>
    <x v="1"/>
    <m/>
    <m/>
    <n v="400"/>
    <n v="400"/>
    <n v="450"/>
  </r>
  <r>
    <x v="7"/>
    <x v="2"/>
    <x v="7"/>
    <x v="125"/>
    <x v="20"/>
    <x v="5"/>
    <n v="12.5"/>
    <n v="0"/>
    <x v="4"/>
    <s v="DOMINIO"/>
    <x v="1"/>
    <m/>
    <m/>
    <n v="380"/>
    <n v="380"/>
    <n v="427.5"/>
  </r>
  <r>
    <x v="7"/>
    <x v="2"/>
    <x v="7"/>
    <x v="128"/>
    <x v="20"/>
    <x v="5"/>
    <n v="12.5"/>
    <n v="0"/>
    <x v="4"/>
    <s v="DOMINIO"/>
    <x v="1"/>
    <m/>
    <m/>
    <n v="380"/>
    <n v="380"/>
    <n v="427.5"/>
  </r>
  <r>
    <x v="7"/>
    <x v="2"/>
    <x v="7"/>
    <x v="133"/>
    <x v="20"/>
    <x v="5"/>
    <n v="12.5"/>
    <n v="0"/>
    <x v="4"/>
    <s v="DOMINIO"/>
    <x v="1"/>
    <m/>
    <m/>
    <n v="380"/>
    <n v="380"/>
    <n v="427.5"/>
  </r>
  <r>
    <x v="7"/>
    <x v="2"/>
    <x v="7"/>
    <x v="134"/>
    <x v="20"/>
    <x v="5"/>
    <n v="12.5"/>
    <n v="0"/>
    <x v="4"/>
    <s v="DOMINIO"/>
    <x v="1"/>
    <m/>
    <m/>
    <n v="380"/>
    <n v="380"/>
    <n v="427.5"/>
  </r>
  <r>
    <x v="7"/>
    <x v="2"/>
    <x v="7"/>
    <x v="135"/>
    <x v="20"/>
    <x v="5"/>
    <n v="12.5"/>
    <n v="0"/>
    <x v="4"/>
    <s v="DOMINIO"/>
    <x v="1"/>
    <m/>
    <m/>
    <n v="380"/>
    <n v="380"/>
    <n v="427.5"/>
  </r>
  <r>
    <x v="7"/>
    <x v="2"/>
    <x v="7"/>
    <x v="137"/>
    <x v="20"/>
    <x v="5"/>
    <n v="12.5"/>
    <n v="0"/>
    <x v="4"/>
    <s v="DOMINIO"/>
    <x v="1"/>
    <m/>
    <m/>
    <n v="380"/>
    <n v="380"/>
    <n v="427.5"/>
  </r>
  <r>
    <x v="7"/>
    <x v="2"/>
    <x v="7"/>
    <x v="148"/>
    <x v="20"/>
    <x v="5"/>
    <n v="12.5"/>
    <n v="0"/>
    <x v="4"/>
    <s v="DOMINIO"/>
    <x v="1"/>
    <m/>
    <m/>
    <n v="380"/>
    <n v="380"/>
    <n v="427.5"/>
  </r>
  <r>
    <x v="7"/>
    <x v="2"/>
    <x v="7"/>
    <x v="170"/>
    <x v="20"/>
    <x v="5"/>
    <n v="12.5"/>
    <n v="0"/>
    <x v="4"/>
    <s v="DOMINIO"/>
    <x v="1"/>
    <m/>
    <m/>
    <n v="380"/>
    <n v="380"/>
    <n v="427.5"/>
  </r>
  <r>
    <x v="7"/>
    <x v="2"/>
    <x v="7"/>
    <x v="171"/>
    <x v="20"/>
    <x v="5"/>
    <n v="12.5"/>
    <n v="0"/>
    <x v="4"/>
    <s v="DOMINIO"/>
    <x v="1"/>
    <m/>
    <m/>
    <n v="380"/>
    <n v="380"/>
    <n v="427.5"/>
  </r>
  <r>
    <x v="7"/>
    <x v="2"/>
    <x v="7"/>
    <x v="389"/>
    <x v="20"/>
    <x v="5"/>
    <n v="12.5"/>
    <n v="0"/>
    <x v="4"/>
    <s v="DOMINIO"/>
    <x v="1"/>
    <m/>
    <m/>
    <n v="380"/>
    <n v="380"/>
    <n v="427.5"/>
  </r>
  <r>
    <x v="7"/>
    <x v="2"/>
    <x v="7"/>
    <x v="391"/>
    <x v="20"/>
    <x v="5"/>
    <n v="12.5"/>
    <n v="0"/>
    <x v="4"/>
    <s v="DOMINIO"/>
    <x v="0"/>
    <m/>
    <m/>
    <n v="400"/>
    <n v="400"/>
    <n v="450"/>
  </r>
  <r>
    <x v="7"/>
    <x v="2"/>
    <x v="7"/>
    <x v="175"/>
    <x v="20"/>
    <x v="5"/>
    <n v="12.5"/>
    <n v="0"/>
    <x v="4"/>
    <s v="DOMINIO"/>
    <x v="1"/>
    <m/>
    <m/>
    <n v="380"/>
    <n v="380"/>
    <n v="427.5"/>
  </r>
  <r>
    <x v="7"/>
    <x v="2"/>
    <x v="7"/>
    <x v="151"/>
    <x v="20"/>
    <x v="5"/>
    <n v="12.5"/>
    <n v="0"/>
    <x v="4"/>
    <s v="DOMINIO"/>
    <x v="1"/>
    <m/>
    <m/>
    <n v="380"/>
    <n v="380"/>
    <n v="427.5"/>
  </r>
  <r>
    <x v="7"/>
    <x v="2"/>
    <x v="7"/>
    <x v="177"/>
    <x v="20"/>
    <x v="5"/>
    <n v="12.5"/>
    <n v="0"/>
    <x v="4"/>
    <s v="DOMINIO"/>
    <x v="1"/>
    <m/>
    <m/>
    <n v="380"/>
    <n v="380"/>
    <n v="427.5"/>
  </r>
  <r>
    <x v="7"/>
    <x v="2"/>
    <x v="7"/>
    <x v="153"/>
    <x v="20"/>
    <x v="5"/>
    <n v="12.5"/>
    <n v="0"/>
    <x v="4"/>
    <s v="DOMINIO"/>
    <x v="1"/>
    <m/>
    <m/>
    <n v="380"/>
    <n v="380"/>
    <n v="427.5"/>
  </r>
  <r>
    <x v="7"/>
    <x v="2"/>
    <x v="7"/>
    <x v="196"/>
    <x v="20"/>
    <x v="5"/>
    <n v="12.5"/>
    <n v="0"/>
    <x v="4"/>
    <s v="DOMINIO"/>
    <x v="1"/>
    <m/>
    <m/>
    <n v="380"/>
    <n v="380"/>
    <n v="427.5"/>
  </r>
  <r>
    <x v="7"/>
    <x v="2"/>
    <x v="7"/>
    <x v="197"/>
    <x v="20"/>
    <x v="5"/>
    <n v="12.5"/>
    <n v="0"/>
    <x v="4"/>
    <s v="DOMINIO"/>
    <x v="1"/>
    <m/>
    <m/>
    <n v="380"/>
    <n v="380"/>
    <n v="427.5"/>
  </r>
  <r>
    <x v="7"/>
    <x v="2"/>
    <x v="7"/>
    <x v="9"/>
    <x v="20"/>
    <x v="5"/>
    <n v="12.5"/>
    <n v="0"/>
    <x v="4"/>
    <s v="DOMINIO"/>
    <x v="1"/>
    <m/>
    <m/>
    <n v="400"/>
    <n v="400"/>
    <n v="450"/>
  </r>
  <r>
    <x v="7"/>
    <x v="2"/>
    <x v="7"/>
    <x v="199"/>
    <x v="20"/>
    <x v="5"/>
    <n v="12.5"/>
    <n v="0"/>
    <x v="4"/>
    <s v="DOMINIO"/>
    <x v="1"/>
    <m/>
    <m/>
    <n v="380"/>
    <n v="380"/>
    <n v="427.5"/>
  </r>
  <r>
    <x v="7"/>
    <x v="2"/>
    <x v="7"/>
    <x v="202"/>
    <x v="20"/>
    <x v="5"/>
    <n v="12.5"/>
    <n v="0"/>
    <x v="4"/>
    <s v="DOMINIO"/>
    <x v="1"/>
    <m/>
    <m/>
    <n v="380"/>
    <n v="380"/>
    <n v="427.5"/>
  </r>
  <r>
    <x v="7"/>
    <x v="2"/>
    <x v="7"/>
    <x v="206"/>
    <x v="20"/>
    <x v="5"/>
    <n v="12.5"/>
    <n v="0"/>
    <x v="4"/>
    <s v="DOMINIO"/>
    <x v="1"/>
    <m/>
    <m/>
    <n v="380"/>
    <n v="380"/>
    <n v="427.5"/>
  </r>
  <r>
    <x v="8"/>
    <x v="0"/>
    <x v="3"/>
    <x v="366"/>
    <x v="4"/>
    <x v="0"/>
    <n v="36.9"/>
    <n v="2.2400000000000002"/>
    <x v="7"/>
    <s v="DOMINIO"/>
    <x v="2"/>
    <m/>
    <s v="Assetplan"/>
    <n v="2376"/>
    <n v="2138.4"/>
    <n v="2405.6999999999998"/>
  </r>
  <r>
    <x v="8"/>
    <x v="0"/>
    <x v="3"/>
    <x v="307"/>
    <x v="4"/>
    <x v="0"/>
    <n v="36.9"/>
    <n v="2.2400000000000002"/>
    <x v="6"/>
    <s v="DOMINIO"/>
    <x v="2"/>
    <m/>
    <s v="Assetplan"/>
    <n v="2456"/>
    <n v="2210.4"/>
    <n v="2486.6999999999998"/>
  </r>
  <r>
    <x v="8"/>
    <x v="0"/>
    <x v="3"/>
    <x v="316"/>
    <x v="9"/>
    <x v="0"/>
    <n v="36.9"/>
    <n v="2.2400000000000002"/>
    <x v="6"/>
    <s v="DOMINIO"/>
    <x v="2"/>
    <m/>
    <s v="Assetplan"/>
    <n v="2467"/>
    <n v="2220.3000000000002"/>
    <n v="2497.8375000000001"/>
  </r>
  <r>
    <x v="8"/>
    <x v="0"/>
    <x v="3"/>
    <x v="19"/>
    <x v="5"/>
    <x v="0"/>
    <n v="36.9"/>
    <n v="2.2400000000000002"/>
    <x v="6"/>
    <s v="DOMINIO"/>
    <x v="2"/>
    <m/>
    <s v="Assetplan"/>
    <n v="2479"/>
    <n v="2231.1"/>
    <n v="2509.9874999999997"/>
  </r>
  <r>
    <x v="8"/>
    <x v="0"/>
    <x v="3"/>
    <x v="25"/>
    <x v="6"/>
    <x v="0"/>
    <n v="36.9"/>
    <n v="2.2400000000000002"/>
    <x v="7"/>
    <s v="DOMINIO"/>
    <x v="1"/>
    <m/>
    <m/>
    <n v="2422"/>
    <n v="2179.8000000000002"/>
    <n v="2452.2750000000001"/>
  </r>
  <r>
    <x v="8"/>
    <x v="0"/>
    <x v="3"/>
    <x v="29"/>
    <x v="7"/>
    <x v="0"/>
    <n v="36.9"/>
    <n v="2.2400000000000002"/>
    <x v="7"/>
    <s v="DOMINIO"/>
    <x v="2"/>
    <m/>
    <s v="Assetplan"/>
    <n v="2433"/>
    <n v="2189.7000000000003"/>
    <n v="2463.4125000000004"/>
  </r>
  <r>
    <x v="8"/>
    <x v="0"/>
    <x v="3"/>
    <x v="346"/>
    <x v="11"/>
    <x v="0"/>
    <n v="36.9"/>
    <n v="2.2400000000000002"/>
    <x v="6"/>
    <s v="DOMINIO"/>
    <x v="1"/>
    <m/>
    <m/>
    <n v="2525"/>
    <n v="2272.5"/>
    <n v="2556.5625"/>
  </r>
  <r>
    <x v="8"/>
    <x v="0"/>
    <x v="3"/>
    <x v="354"/>
    <x v="12"/>
    <x v="0"/>
    <n v="36.9"/>
    <n v="2.2400000000000002"/>
    <x v="6"/>
    <s v="DOMINIO"/>
    <x v="1"/>
    <m/>
    <m/>
    <n v="2530"/>
    <n v="2277"/>
    <n v="2561.625"/>
  </r>
  <r>
    <x v="8"/>
    <x v="0"/>
    <x v="3"/>
    <x v="43"/>
    <x v="13"/>
    <x v="0"/>
    <n v="36.9"/>
    <n v="2.2400000000000002"/>
    <x v="7"/>
    <s v="DOMINIO"/>
    <x v="1"/>
    <m/>
    <m/>
    <n v="2456"/>
    <n v="2210.4"/>
    <n v="2486.6999999999998"/>
  </r>
  <r>
    <x v="8"/>
    <x v="0"/>
    <x v="3"/>
    <x v="549"/>
    <x v="13"/>
    <x v="0"/>
    <n v="36.9"/>
    <n v="2.2400000000000002"/>
    <x v="6"/>
    <s v="DOMINIO"/>
    <x v="0"/>
    <m/>
    <m/>
    <n v="2536"/>
    <n v="2282.4"/>
    <n v="2567.6999999999998"/>
  </r>
  <r>
    <x v="8"/>
    <x v="0"/>
    <x v="5"/>
    <x v="356"/>
    <x v="1"/>
    <x v="0"/>
    <n v="46.18"/>
    <n v="2.2400000000000002"/>
    <x v="9"/>
    <s v="DOMINIO"/>
    <x v="2"/>
    <m/>
    <s v="Assetplan"/>
    <n v="2655"/>
    <n v="2389.5"/>
    <n v="2688.1875"/>
  </r>
  <r>
    <x v="8"/>
    <x v="0"/>
    <x v="5"/>
    <x v="361"/>
    <x v="3"/>
    <x v="0"/>
    <n v="46.56"/>
    <n v="2.2400000000000002"/>
    <x v="9"/>
    <s v="DOMINIO"/>
    <x v="2"/>
    <m/>
    <s v="Assetplan - Asociado Est 40 (Reserva M9-08/04/20)"/>
    <n v="2666"/>
    <n v="2399.4"/>
    <n v="2699.3249999999998"/>
  </r>
  <r>
    <x v="8"/>
    <x v="0"/>
    <x v="5"/>
    <x v="368"/>
    <x v="9"/>
    <x v="0"/>
    <n v="46.56"/>
    <n v="2.2400000000000002"/>
    <x v="9"/>
    <s v="DOMINIO"/>
    <x v="2"/>
    <m/>
    <s v="Assetplan"/>
    <n v="2689"/>
    <n v="2420.1"/>
    <n v="2722.6125000000002"/>
  </r>
  <r>
    <x v="8"/>
    <x v="0"/>
    <x v="5"/>
    <x v="83"/>
    <x v="7"/>
    <x v="0"/>
    <n v="46.18"/>
    <n v="2.2400000000000002"/>
    <x v="9"/>
    <s v="DOMINIO"/>
    <x v="2"/>
    <m/>
    <s v="Assetplan"/>
    <n v="2735"/>
    <n v="2461.5"/>
    <n v="2769.1874999999995"/>
  </r>
  <r>
    <x v="8"/>
    <x v="2"/>
    <x v="7"/>
    <x v="120"/>
    <x v="8"/>
    <x v="0"/>
    <n v="12.5"/>
    <n v="0"/>
    <x v="10"/>
    <s v="USO Y GOCE"/>
    <x v="2"/>
    <m/>
    <s v="Assetplan - Asociado Dpto 405 A"/>
    <n v="250"/>
    <n v="250"/>
    <n v="281.25"/>
  </r>
  <r>
    <x v="8"/>
    <x v="2"/>
    <x v="7"/>
    <x v="130"/>
    <x v="20"/>
    <x v="0"/>
    <n v="12.5"/>
    <n v="0"/>
    <x v="4"/>
    <s v="DOMINIO"/>
    <x v="2"/>
    <m/>
    <s v="Assetplan"/>
    <n v="300"/>
    <n v="300"/>
    <n v="337.5"/>
  </r>
  <r>
    <x v="8"/>
    <x v="2"/>
    <x v="7"/>
    <x v="179"/>
    <x v="20"/>
    <x v="0"/>
    <n v="12.5"/>
    <n v="0"/>
    <x v="4"/>
    <s v="DOMINIO"/>
    <x v="2"/>
    <m/>
    <s v="Assetplan - Asociado Dpto 303 B"/>
    <n v="300"/>
    <n v="300"/>
    <n v="337.5"/>
  </r>
  <r>
    <x v="8"/>
    <x v="2"/>
    <x v="7"/>
    <x v="153"/>
    <x v="20"/>
    <x v="0"/>
    <n v="12.5"/>
    <n v="0"/>
    <x v="4"/>
    <s v="DOMINIO"/>
    <x v="1"/>
    <m/>
    <m/>
    <n v="300"/>
    <n v="300"/>
    <n v="337.5"/>
  </r>
  <r>
    <x v="8"/>
    <x v="2"/>
    <x v="7"/>
    <x v="180"/>
    <x v="20"/>
    <x v="0"/>
    <n v="12.5"/>
    <n v="0"/>
    <x v="4"/>
    <s v="DOMINIO"/>
    <x v="0"/>
    <m/>
    <m/>
    <n v="300"/>
    <n v="300"/>
    <n v="337.5"/>
  </r>
  <r>
    <x v="8"/>
    <x v="2"/>
    <x v="7"/>
    <x v="160"/>
    <x v="20"/>
    <x v="0"/>
    <n v="12.5"/>
    <n v="0"/>
    <x v="4"/>
    <s v="DOMINIO"/>
    <x v="1"/>
    <m/>
    <m/>
    <n v="300"/>
    <n v="300"/>
    <n v="337.5"/>
  </r>
  <r>
    <x v="8"/>
    <x v="2"/>
    <x v="7"/>
    <x v="161"/>
    <x v="20"/>
    <x v="0"/>
    <n v="12.5"/>
    <n v="0"/>
    <x v="4"/>
    <s v="DOMINIO"/>
    <x v="1"/>
    <m/>
    <m/>
    <n v="300"/>
    <n v="300"/>
    <n v="337.5"/>
  </r>
  <r>
    <x v="9"/>
    <x v="0"/>
    <x v="3"/>
    <x v="19"/>
    <x v="5"/>
    <x v="2"/>
    <n v="36.9"/>
    <n v="2.2400000000000002"/>
    <x v="6"/>
    <s v="DOMINIO"/>
    <x v="1"/>
    <m/>
    <m/>
    <n v="2479"/>
    <n v="2231.1"/>
    <n v="2509.9874999999997"/>
  </r>
  <r>
    <x v="9"/>
    <x v="0"/>
    <x v="3"/>
    <x v="35"/>
    <x v="11"/>
    <x v="2"/>
    <n v="36.9"/>
    <n v="2.2400000000000002"/>
    <x v="6"/>
    <s v="DOMINIO"/>
    <x v="1"/>
    <m/>
    <m/>
    <n v="2525"/>
    <n v="2272.5"/>
    <n v="2556.5625"/>
  </r>
  <r>
    <x v="9"/>
    <x v="0"/>
    <x v="3"/>
    <x v="354"/>
    <x v="12"/>
    <x v="2"/>
    <n v="36.9"/>
    <n v="2.2400000000000002"/>
    <x v="6"/>
    <s v="DOMINIO"/>
    <x v="1"/>
    <m/>
    <m/>
    <n v="2530"/>
    <n v="2277"/>
    <n v="2561.625"/>
  </r>
  <r>
    <x v="9"/>
    <x v="0"/>
    <x v="3"/>
    <x v="39"/>
    <x v="12"/>
    <x v="2"/>
    <n v="36.9"/>
    <n v="2.2400000000000002"/>
    <x v="6"/>
    <s v="DOMINIO"/>
    <x v="1"/>
    <m/>
    <m/>
    <n v="2530"/>
    <n v="2277"/>
    <n v="2561.625"/>
  </r>
  <r>
    <x v="9"/>
    <x v="0"/>
    <x v="3"/>
    <x v="549"/>
    <x v="13"/>
    <x v="2"/>
    <n v="36.9"/>
    <n v="2.2400000000000002"/>
    <x v="6"/>
    <s v="DOMINIO"/>
    <x v="1"/>
    <m/>
    <m/>
    <n v="2536"/>
    <n v="2282.4"/>
    <n v="2567.6999999999998"/>
  </r>
  <r>
    <x v="9"/>
    <x v="0"/>
    <x v="4"/>
    <x v="303"/>
    <x v="4"/>
    <x v="2"/>
    <n v="42.83"/>
    <n v="2.2400000000000002"/>
    <x v="9"/>
    <s v="DOMINIO"/>
    <x v="1"/>
    <m/>
    <m/>
    <n v="2574"/>
    <n v="2316.6"/>
    <n v="2606.1749999999997"/>
  </r>
  <r>
    <x v="9"/>
    <x v="2"/>
    <x v="7"/>
    <x v="276"/>
    <x v="20"/>
    <x v="2"/>
    <n v="12.5"/>
    <n v="0"/>
    <x v="4"/>
    <s v="DOMINIO"/>
    <x v="1"/>
    <m/>
    <m/>
    <n v="300"/>
    <n v="300"/>
    <n v="337.5"/>
  </r>
  <r>
    <x v="9"/>
    <x v="2"/>
    <x v="7"/>
    <x v="169"/>
    <x v="20"/>
    <x v="2"/>
    <n v="12.5"/>
    <n v="0"/>
    <x v="4"/>
    <s v="DOMINIO"/>
    <x v="1"/>
    <m/>
    <m/>
    <n v="300"/>
    <n v="300"/>
    <n v="337.5"/>
  </r>
  <r>
    <x v="9"/>
    <x v="2"/>
    <x v="7"/>
    <x v="170"/>
    <x v="20"/>
    <x v="2"/>
    <n v="12.5"/>
    <n v="0"/>
    <x v="4"/>
    <s v="DOMINIO"/>
    <x v="1"/>
    <m/>
    <m/>
    <n v="300"/>
    <n v="300"/>
    <n v="337.5"/>
  </r>
  <r>
    <x v="9"/>
    <x v="2"/>
    <x v="7"/>
    <x v="171"/>
    <x v="20"/>
    <x v="2"/>
    <n v="12.5"/>
    <n v="0"/>
    <x v="4"/>
    <s v="DOMINIO"/>
    <x v="1"/>
    <m/>
    <m/>
    <n v="300"/>
    <n v="300"/>
    <n v="337.5"/>
  </r>
  <r>
    <x v="9"/>
    <x v="2"/>
    <x v="7"/>
    <x v="172"/>
    <x v="20"/>
    <x v="2"/>
    <n v="12.5"/>
    <n v="0"/>
    <x v="4"/>
    <s v="DOMINIO"/>
    <x v="1"/>
    <s v="B - 1 B"/>
    <m/>
    <n v="300"/>
    <n v="300"/>
    <n v="337.5"/>
  </r>
  <r>
    <x v="9"/>
    <x v="2"/>
    <x v="7"/>
    <x v="391"/>
    <x v="20"/>
    <x v="2"/>
    <n v="12.5"/>
    <n v="0"/>
    <x v="4"/>
    <s v="DOMINIO"/>
    <x v="1"/>
    <m/>
    <m/>
    <n v="300"/>
    <n v="300"/>
    <n v="337.5"/>
  </r>
  <r>
    <x v="9"/>
    <x v="2"/>
    <x v="7"/>
    <x v="179"/>
    <x v="20"/>
    <x v="2"/>
    <n v="12.5"/>
    <n v="0"/>
    <x v="4"/>
    <s v="DOMINIO"/>
    <x v="1"/>
    <m/>
    <m/>
    <n v="300"/>
    <n v="300"/>
    <n v="337.5"/>
  </r>
  <r>
    <x v="9"/>
    <x v="2"/>
    <x v="7"/>
    <x v="153"/>
    <x v="20"/>
    <x v="2"/>
    <n v="12.5"/>
    <n v="0"/>
    <x v="4"/>
    <s v="DOMINIO"/>
    <x v="1"/>
    <m/>
    <m/>
    <n v="300"/>
    <n v="300"/>
    <n v="337.5"/>
  </r>
  <r>
    <x v="9"/>
    <x v="2"/>
    <x v="7"/>
    <x v="154"/>
    <x v="20"/>
    <x v="2"/>
    <n v="12.5"/>
    <n v="0"/>
    <x v="4"/>
    <s v="DOMINIO"/>
    <x v="1"/>
    <m/>
    <m/>
    <n v="300"/>
    <n v="300"/>
    <n v="337.5"/>
  </r>
  <r>
    <x v="9"/>
    <x v="2"/>
    <x v="7"/>
    <x v="155"/>
    <x v="20"/>
    <x v="2"/>
    <n v="12.5"/>
    <n v="0"/>
    <x v="4"/>
    <s v="DOMINIO"/>
    <x v="1"/>
    <m/>
    <m/>
    <n v="300"/>
    <n v="300"/>
    <n v="337.5"/>
  </r>
  <r>
    <x v="9"/>
    <x v="2"/>
    <x v="7"/>
    <x v="157"/>
    <x v="20"/>
    <x v="2"/>
    <n v="12.5"/>
    <n v="0"/>
    <x v="4"/>
    <s v="DOMINIO"/>
    <x v="1"/>
    <m/>
    <m/>
    <n v="300"/>
    <n v="300"/>
    <n v="337.5"/>
  </r>
  <r>
    <x v="9"/>
    <x v="2"/>
    <x v="7"/>
    <x v="160"/>
    <x v="20"/>
    <x v="2"/>
    <n v="12.5"/>
    <n v="0"/>
    <x v="4"/>
    <s v="DOMINIO"/>
    <x v="1"/>
    <m/>
    <m/>
    <n v="300"/>
    <n v="300"/>
    <n v="337.5"/>
  </r>
  <r>
    <x v="9"/>
    <x v="2"/>
    <x v="7"/>
    <x v="161"/>
    <x v="20"/>
    <x v="2"/>
    <n v="12.5"/>
    <n v="0"/>
    <x v="4"/>
    <s v="DOMINIO"/>
    <x v="1"/>
    <m/>
    <m/>
    <n v="300"/>
    <n v="300"/>
    <n v="337.5"/>
  </r>
  <r>
    <x v="9"/>
    <x v="2"/>
    <x v="7"/>
    <x v="162"/>
    <x v="20"/>
    <x v="2"/>
    <n v="12.5"/>
    <n v="0"/>
    <x v="4"/>
    <s v="DOMINIO"/>
    <x v="1"/>
    <m/>
    <m/>
    <n v="300"/>
    <n v="300"/>
    <n v="337.5"/>
  </r>
  <r>
    <x v="10"/>
    <x v="0"/>
    <x v="3"/>
    <x v="356"/>
    <x v="1"/>
    <x v="6"/>
    <n v="36.9"/>
    <n v="2.2400000000000002"/>
    <x v="6"/>
    <s v="DOMINIO"/>
    <x v="1"/>
    <m/>
    <m/>
    <n v="2519"/>
    <n v="2267.1"/>
    <n v="2550.4874999999997"/>
  </r>
  <r>
    <x v="10"/>
    <x v="0"/>
    <x v="3"/>
    <x v="356"/>
    <x v="1"/>
    <x v="7"/>
    <n v="36.9"/>
    <n v="2.2400000000000002"/>
    <x v="1"/>
    <s v="DOMINIO"/>
    <x v="0"/>
    <m/>
    <m/>
    <n v="2484"/>
    <n v="2235.6"/>
    <n v="2515.0499999999997"/>
  </r>
  <r>
    <x v="10"/>
    <x v="0"/>
    <x v="3"/>
    <x v="357"/>
    <x v="1"/>
    <x v="7"/>
    <n v="36.9"/>
    <n v="2.2400000000000002"/>
    <x v="1"/>
    <s v="DOMINIO"/>
    <x v="1"/>
    <m/>
    <m/>
    <n v="2484"/>
    <n v="2235.6"/>
    <n v="2515.0499999999997"/>
  </r>
  <r>
    <x v="10"/>
    <x v="0"/>
    <x v="3"/>
    <x v="357"/>
    <x v="1"/>
    <x v="8"/>
    <n v="36.9"/>
    <n v="2.2400000000000002"/>
    <x v="3"/>
    <s v="DOMINIO"/>
    <x v="0"/>
    <m/>
    <m/>
    <n v="2507"/>
    <n v="2256.3000000000002"/>
    <n v="2538.3375000000001"/>
  </r>
  <r>
    <x v="10"/>
    <x v="0"/>
    <x v="3"/>
    <x v="419"/>
    <x v="1"/>
    <x v="7"/>
    <n v="36.9"/>
    <n v="2.2400000000000002"/>
    <x v="2"/>
    <s v="DOMINIO"/>
    <x v="1"/>
    <m/>
    <m/>
    <n v="2460"/>
    <n v="2214"/>
    <n v="2490.7499999999995"/>
  </r>
  <r>
    <x v="10"/>
    <x v="0"/>
    <x v="3"/>
    <x v="277"/>
    <x v="1"/>
    <x v="9"/>
    <n v="36.9"/>
    <n v="2.2400000000000002"/>
    <x v="6"/>
    <s v="DOMINIO"/>
    <x v="0"/>
    <m/>
    <m/>
    <n v="2519"/>
    <n v="2267.1"/>
    <n v="2550.4874999999997"/>
  </r>
  <r>
    <x v="10"/>
    <x v="0"/>
    <x v="3"/>
    <x v="358"/>
    <x v="1"/>
    <x v="0"/>
    <n v="37.99"/>
    <n v="2.4500000000000002"/>
    <x v="1"/>
    <s v="DOMINIO"/>
    <x v="1"/>
    <m/>
    <m/>
    <n v="2484"/>
    <n v="2235.6"/>
    <n v="2515.0499999999997"/>
  </r>
  <r>
    <x v="10"/>
    <x v="0"/>
    <x v="3"/>
    <x v="358"/>
    <x v="1"/>
    <x v="7"/>
    <n v="38.020000000000003"/>
    <n v="2.4500000000000002"/>
    <x v="2"/>
    <s v="DOMINIO"/>
    <x v="0"/>
    <m/>
    <m/>
    <n v="2460"/>
    <n v="2214"/>
    <n v="2490.7499999999995"/>
  </r>
  <r>
    <x v="10"/>
    <x v="0"/>
    <x v="3"/>
    <x v="291"/>
    <x v="1"/>
    <x v="7"/>
    <n v="36.9"/>
    <n v="2.2400000000000002"/>
    <x v="9"/>
    <s v="DOMINIO"/>
    <x v="1"/>
    <m/>
    <m/>
    <n v="2495"/>
    <n v="2245.5"/>
    <n v="2526.1875"/>
  </r>
  <r>
    <x v="10"/>
    <x v="0"/>
    <x v="3"/>
    <x v="291"/>
    <x v="1"/>
    <x v="9"/>
    <n v="36.9"/>
    <n v="2.2400000000000002"/>
    <x v="5"/>
    <s v="DOMINIO"/>
    <x v="0"/>
    <m/>
    <m/>
    <n v="2472"/>
    <n v="2224.8000000000002"/>
    <n v="2502.9"/>
  </r>
  <r>
    <x v="10"/>
    <x v="0"/>
    <x v="3"/>
    <x v="361"/>
    <x v="3"/>
    <x v="9"/>
    <n v="36.9"/>
    <n v="2.2400000000000002"/>
    <x v="7"/>
    <s v="DOMINIO"/>
    <x v="1"/>
    <m/>
    <m/>
    <n v="2448"/>
    <n v="2203.2000000000003"/>
    <n v="2478.6"/>
  </r>
  <r>
    <x v="10"/>
    <x v="0"/>
    <x v="3"/>
    <x v="361"/>
    <x v="3"/>
    <x v="8"/>
    <n v="36.9"/>
    <n v="2.2400000000000002"/>
    <x v="3"/>
    <s v="DOMINIO"/>
    <x v="0"/>
    <m/>
    <m/>
    <n v="2519"/>
    <n v="2267.1"/>
    <n v="2550.4874999999997"/>
  </r>
  <r>
    <x v="10"/>
    <x v="0"/>
    <x v="3"/>
    <x v="296"/>
    <x v="3"/>
    <x v="10"/>
    <n v="36.9"/>
    <n v="2.2400000000000002"/>
    <x v="2"/>
    <s v="DOMINIO"/>
    <x v="0"/>
    <m/>
    <m/>
    <n v="2472"/>
    <n v="2224.8000000000002"/>
    <n v="2502.9"/>
  </r>
  <r>
    <x v="10"/>
    <x v="0"/>
    <x v="3"/>
    <x v="11"/>
    <x v="3"/>
    <x v="8"/>
    <n v="38.020000000000003"/>
    <n v="2.4500000000000002"/>
    <x v="0"/>
    <s v="DOMINIO"/>
    <x v="0"/>
    <m/>
    <m/>
    <n v="2460"/>
    <n v="2214"/>
    <n v="2490.7499999999995"/>
  </r>
  <r>
    <x v="10"/>
    <x v="0"/>
    <x v="3"/>
    <x v="299"/>
    <x v="3"/>
    <x v="6"/>
    <n v="36.9"/>
    <n v="2.2400000000000002"/>
    <x v="9"/>
    <s v="DOMINIO"/>
    <x v="1"/>
    <m/>
    <m/>
    <n v="2507"/>
    <n v="2256.3000000000002"/>
    <n v="2538.3375000000001"/>
  </r>
  <r>
    <x v="10"/>
    <x v="0"/>
    <x v="3"/>
    <x v="299"/>
    <x v="3"/>
    <x v="8"/>
    <n v="36.9"/>
    <n v="2.2400000000000002"/>
    <x v="1"/>
    <s v="DOMINIO"/>
    <x v="1"/>
    <m/>
    <m/>
    <n v="2495"/>
    <n v="2245.5"/>
    <n v="2526.1875"/>
  </r>
  <r>
    <x v="10"/>
    <x v="0"/>
    <x v="3"/>
    <x v="299"/>
    <x v="3"/>
    <x v="0"/>
    <n v="36.9"/>
    <n v="2.2400000000000002"/>
    <x v="2"/>
    <s v="DOMINIO"/>
    <x v="1"/>
    <m/>
    <m/>
    <n v="2472"/>
    <n v="2224.8000000000002"/>
    <n v="2502.9"/>
  </r>
  <r>
    <x v="10"/>
    <x v="0"/>
    <x v="3"/>
    <x v="299"/>
    <x v="3"/>
    <x v="7"/>
    <n v="36.9"/>
    <n v="2.2400000000000002"/>
    <x v="3"/>
    <s v="DOMINIO"/>
    <x v="0"/>
    <m/>
    <m/>
    <n v="2519"/>
    <n v="2267.1"/>
    <n v="2550.4874999999997"/>
  </r>
  <r>
    <x v="10"/>
    <x v="0"/>
    <x v="3"/>
    <x v="364"/>
    <x v="4"/>
    <x v="2"/>
    <n v="36.9"/>
    <n v="2.2400000000000002"/>
    <x v="3"/>
    <s v="DOMINIO"/>
    <x v="1"/>
    <m/>
    <m/>
    <n v="2531"/>
    <n v="2277.9"/>
    <n v="2562.6374999999998"/>
  </r>
  <r>
    <x v="10"/>
    <x v="0"/>
    <x v="3"/>
    <x v="364"/>
    <x v="4"/>
    <x v="7"/>
    <n v="36.9"/>
    <n v="2.2400000000000002"/>
    <x v="1"/>
    <s v="DOMINIO"/>
    <x v="1"/>
    <m/>
    <m/>
    <n v="2507"/>
    <n v="2256.3000000000002"/>
    <n v="2538.3375000000001"/>
  </r>
  <r>
    <x v="10"/>
    <x v="0"/>
    <x v="3"/>
    <x v="365"/>
    <x v="4"/>
    <x v="8"/>
    <n v="36.9"/>
    <n v="2.2400000000000002"/>
    <x v="3"/>
    <s v="DOMINIO"/>
    <x v="1"/>
    <m/>
    <m/>
    <n v="2531"/>
    <n v="2227.2800000000002"/>
    <n v="2505.69"/>
  </r>
  <r>
    <x v="10"/>
    <x v="0"/>
    <x v="3"/>
    <x v="365"/>
    <x v="4"/>
    <x v="0"/>
    <n v="36.9"/>
    <n v="2.2400000000000002"/>
    <x v="0"/>
    <s v="DOMINIO"/>
    <x v="1"/>
    <m/>
    <m/>
    <n v="2472"/>
    <n v="2175.36"/>
    <n v="2447.2799999999997"/>
  </r>
  <r>
    <x v="10"/>
    <x v="0"/>
    <x v="3"/>
    <x v="365"/>
    <x v="4"/>
    <x v="7"/>
    <n v="36.9"/>
    <n v="2.2400000000000002"/>
    <x v="1"/>
    <s v="DOMINIO"/>
    <x v="0"/>
    <m/>
    <m/>
    <n v="2507"/>
    <n v="2206.16"/>
    <n v="2481.9299999999998"/>
  </r>
  <r>
    <x v="10"/>
    <x v="0"/>
    <x v="3"/>
    <x v="365"/>
    <x v="4"/>
    <x v="2"/>
    <n v="36.9"/>
    <n v="2.2400000000000002"/>
    <x v="3"/>
    <s v="DOMINIO"/>
    <x v="0"/>
    <m/>
    <m/>
    <n v="2531"/>
    <n v="2227.2800000000002"/>
    <n v="2505.69"/>
  </r>
  <r>
    <x v="10"/>
    <x v="0"/>
    <x v="3"/>
    <x v="279"/>
    <x v="4"/>
    <x v="7"/>
    <n v="36.9"/>
    <n v="2.2400000000000002"/>
    <x v="2"/>
    <s v="DOMINIO"/>
    <x v="0"/>
    <m/>
    <m/>
    <n v="2484"/>
    <n v="2185.92"/>
    <n v="2459.16"/>
  </r>
  <r>
    <x v="10"/>
    <x v="0"/>
    <x v="3"/>
    <x v="280"/>
    <x v="4"/>
    <x v="2"/>
    <n v="36.9"/>
    <n v="2.2400000000000002"/>
    <x v="0"/>
    <s v="DOMINIO"/>
    <x v="1"/>
    <m/>
    <m/>
    <n v="2472"/>
    <n v="2175.36"/>
    <n v="2447.2799999999997"/>
  </r>
  <r>
    <x v="10"/>
    <x v="0"/>
    <x v="3"/>
    <x v="280"/>
    <x v="4"/>
    <x v="8"/>
    <n v="36.9"/>
    <n v="2.2400000000000002"/>
    <x v="0"/>
    <s v="DOMINIO"/>
    <x v="0"/>
    <m/>
    <m/>
    <n v="2472"/>
    <n v="2175.36"/>
    <n v="2447.2799999999997"/>
  </r>
  <r>
    <x v="10"/>
    <x v="0"/>
    <x v="3"/>
    <x v="366"/>
    <x v="4"/>
    <x v="0"/>
    <n v="37.99"/>
    <n v="2.4500000000000002"/>
    <x v="3"/>
    <s v="DOMINIO"/>
    <x v="1"/>
    <m/>
    <m/>
    <n v="2531"/>
    <n v="2227.2800000000002"/>
    <n v="2505.69"/>
  </r>
  <r>
    <x v="10"/>
    <x v="0"/>
    <x v="3"/>
    <x v="306"/>
    <x v="4"/>
    <x v="9"/>
    <n v="36.9"/>
    <n v="2.2400000000000002"/>
    <x v="5"/>
    <s v="DOMINIO"/>
    <x v="1"/>
    <m/>
    <m/>
    <n v="2495"/>
    <n v="2195.6"/>
    <n v="2470.0499999999997"/>
  </r>
  <r>
    <x v="10"/>
    <x v="0"/>
    <x v="3"/>
    <x v="306"/>
    <x v="4"/>
    <x v="2"/>
    <n v="36.9"/>
    <n v="2.2400000000000002"/>
    <x v="1"/>
    <s v="DOMINIO"/>
    <x v="1"/>
    <m/>
    <m/>
    <n v="2507"/>
    <n v="2206.16"/>
    <n v="2481.9299999999998"/>
  </r>
  <r>
    <x v="10"/>
    <x v="0"/>
    <x v="3"/>
    <x v="306"/>
    <x v="4"/>
    <x v="7"/>
    <n v="36.9"/>
    <n v="2.2400000000000002"/>
    <x v="3"/>
    <s v="DOMINIO"/>
    <x v="0"/>
    <m/>
    <m/>
    <n v="2531"/>
    <n v="2227.2800000000002"/>
    <n v="2505.69"/>
  </r>
  <r>
    <x v="10"/>
    <x v="1"/>
    <x v="6"/>
    <x v="107"/>
    <x v="8"/>
    <x v="6"/>
    <n v="6.63"/>
    <n v="0"/>
    <x v="4"/>
    <s v="DOMINIO"/>
    <x v="1"/>
    <m/>
    <m/>
    <n v="90"/>
    <n v="90"/>
    <n v="101.25"/>
  </r>
  <r>
    <x v="10"/>
    <x v="1"/>
    <x v="6"/>
    <x v="107"/>
    <x v="8"/>
    <x v="2"/>
    <n v="6.63"/>
    <n v="0"/>
    <x v="4"/>
    <s v="DOMINIO"/>
    <x v="1"/>
    <m/>
    <m/>
    <n v="90"/>
    <n v="90"/>
    <n v="101.25"/>
  </r>
  <r>
    <x v="10"/>
    <x v="1"/>
    <x v="6"/>
    <x v="108"/>
    <x v="8"/>
    <x v="0"/>
    <n v="3.13"/>
    <n v="0"/>
    <x v="4"/>
    <s v="DOMINIO"/>
    <x v="0"/>
    <m/>
    <m/>
    <n v="40"/>
    <n v="40"/>
    <n v="45"/>
  </r>
  <r>
    <x v="10"/>
    <x v="1"/>
    <x v="6"/>
    <x v="109"/>
    <x v="1"/>
    <x v="2"/>
    <n v="3.46"/>
    <n v="0"/>
    <x v="4"/>
    <s v="DOMINIO"/>
    <x v="1"/>
    <m/>
    <m/>
    <n v="90"/>
    <n v="90"/>
    <n v="101.25"/>
  </r>
  <r>
    <x v="10"/>
    <x v="1"/>
    <x v="6"/>
    <x v="109"/>
    <x v="1"/>
    <x v="6"/>
    <n v="3.46"/>
    <n v="0"/>
    <x v="4"/>
    <s v="DOMINIO"/>
    <x v="1"/>
    <m/>
    <m/>
    <n v="90"/>
    <n v="90"/>
    <n v="101.25"/>
  </r>
  <r>
    <x v="10"/>
    <x v="1"/>
    <x v="6"/>
    <x v="111"/>
    <x v="1"/>
    <x v="2"/>
    <n v="2.62"/>
    <n v="0"/>
    <x v="4"/>
    <s v="DOMINIO"/>
    <x v="1"/>
    <m/>
    <m/>
    <n v="60"/>
    <n v="60"/>
    <n v="67.5"/>
  </r>
  <r>
    <x v="10"/>
    <x v="1"/>
    <x v="6"/>
    <x v="111"/>
    <x v="1"/>
    <x v="7"/>
    <n v="2.62"/>
    <n v="0"/>
    <x v="4"/>
    <s v="DOMINIO"/>
    <x v="1"/>
    <m/>
    <m/>
    <n v="60"/>
    <n v="60"/>
    <n v="67.5"/>
  </r>
  <r>
    <x v="10"/>
    <x v="1"/>
    <x v="6"/>
    <x v="274"/>
    <x v="1"/>
    <x v="7"/>
    <n v="4.45"/>
    <n v="0"/>
    <x v="4"/>
    <s v="DOMINIO"/>
    <x v="0"/>
    <m/>
    <m/>
    <n v="42"/>
    <n v="42"/>
    <n v="47.249999999999993"/>
  </r>
  <r>
    <x v="10"/>
    <x v="1"/>
    <x v="6"/>
    <x v="112"/>
    <x v="3"/>
    <x v="7"/>
    <n v="6.63"/>
    <n v="0"/>
    <x v="4"/>
    <s v="DOMINIO"/>
    <x v="1"/>
    <m/>
    <m/>
    <n v="100"/>
    <n v="100"/>
    <n v="112.5"/>
  </r>
  <r>
    <x v="10"/>
    <x v="1"/>
    <x v="6"/>
    <x v="112"/>
    <x v="3"/>
    <x v="6"/>
    <n v="6.63"/>
    <n v="0"/>
    <x v="4"/>
    <s v="DOMINIO"/>
    <x v="1"/>
    <m/>
    <m/>
    <n v="90"/>
    <n v="90"/>
    <n v="101.25"/>
  </r>
  <r>
    <x v="10"/>
    <x v="1"/>
    <x v="6"/>
    <x v="112"/>
    <x v="1"/>
    <x v="0"/>
    <n v="4.45"/>
    <n v="0"/>
    <x v="4"/>
    <s v="DOMINIO"/>
    <x v="1"/>
    <m/>
    <m/>
    <n v="57"/>
    <n v="57"/>
    <n v="64.124999999999986"/>
  </r>
  <r>
    <x v="10"/>
    <x v="1"/>
    <x v="6"/>
    <x v="113"/>
    <x v="1"/>
    <x v="0"/>
    <n v="2.72"/>
    <n v="0"/>
    <x v="4"/>
    <s v="DOMINIO"/>
    <x v="1"/>
    <m/>
    <m/>
    <n v="60"/>
    <n v="60"/>
    <n v="67.5"/>
  </r>
  <r>
    <x v="10"/>
    <x v="1"/>
    <x v="6"/>
    <x v="114"/>
    <x v="3"/>
    <x v="2"/>
    <n v="2.62"/>
    <n v="0"/>
    <x v="4"/>
    <s v="DOMINIO"/>
    <x v="1"/>
    <m/>
    <m/>
    <n v="60"/>
    <n v="60"/>
    <n v="67.5"/>
  </r>
  <r>
    <x v="10"/>
    <x v="1"/>
    <x v="6"/>
    <x v="115"/>
    <x v="3"/>
    <x v="2"/>
    <n v="4.45"/>
    <n v="0"/>
    <x v="4"/>
    <s v="DOMINIO"/>
    <x v="1"/>
    <m/>
    <m/>
    <n v="90"/>
    <n v="90"/>
    <n v="101.25"/>
  </r>
  <r>
    <x v="10"/>
    <x v="1"/>
    <x v="6"/>
    <x v="115"/>
    <x v="3"/>
    <x v="6"/>
    <n v="4.45"/>
    <n v="0"/>
    <x v="4"/>
    <s v="DOMINIO"/>
    <x v="1"/>
    <m/>
    <m/>
    <n v="70"/>
    <n v="70"/>
    <n v="78.75"/>
  </r>
  <r>
    <x v="10"/>
    <x v="1"/>
    <x v="6"/>
    <x v="116"/>
    <x v="3"/>
    <x v="0"/>
    <n v="2.62"/>
    <n v="0"/>
    <x v="4"/>
    <s v="DOMINIO"/>
    <x v="1"/>
    <m/>
    <m/>
    <n v="60"/>
    <n v="60"/>
    <n v="67.5"/>
  </r>
  <r>
    <x v="10"/>
    <x v="1"/>
    <x v="6"/>
    <x v="117"/>
    <x v="4"/>
    <x v="2"/>
    <n v="3.46"/>
    <n v="0"/>
    <x v="4"/>
    <s v="DOMINIO"/>
    <x v="1"/>
    <m/>
    <m/>
    <n v="90"/>
    <n v="90"/>
    <n v="101.25"/>
  </r>
  <r>
    <x v="10"/>
    <x v="1"/>
    <x v="6"/>
    <x v="119"/>
    <x v="4"/>
    <x v="2"/>
    <n v="2.62"/>
    <n v="0"/>
    <x v="4"/>
    <s v="DOMINIO"/>
    <x v="1"/>
    <m/>
    <m/>
    <n v="60"/>
    <n v="60"/>
    <n v="67.5"/>
  </r>
  <r>
    <x v="10"/>
    <x v="1"/>
    <x v="6"/>
    <x v="120"/>
    <x v="4"/>
    <x v="2"/>
    <n v="4.45"/>
    <n v="0"/>
    <x v="4"/>
    <s v="DOMINIO"/>
    <x v="1"/>
    <m/>
    <m/>
    <n v="90"/>
    <n v="90"/>
    <n v="101.25"/>
  </r>
  <r>
    <x v="10"/>
    <x v="1"/>
    <x v="6"/>
    <x v="122"/>
    <x v="4"/>
    <x v="0"/>
    <n v="2.62"/>
    <n v="0"/>
    <x v="4"/>
    <s v="DOMINIO"/>
    <x v="1"/>
    <m/>
    <m/>
    <n v="60"/>
    <n v="60"/>
    <n v="67.5"/>
  </r>
  <r>
    <x v="10"/>
    <x v="1"/>
    <x v="6"/>
    <x v="123"/>
    <x v="4"/>
    <x v="8"/>
    <n v="2.73"/>
    <n v="0"/>
    <x v="4"/>
    <s v="DOMINIO"/>
    <x v="1"/>
    <m/>
    <m/>
    <n v="60"/>
    <n v="60"/>
    <n v="67.5"/>
  </r>
  <r>
    <x v="10"/>
    <x v="2"/>
    <x v="7"/>
    <x v="108"/>
    <x v="8"/>
    <x v="11"/>
    <n v="12.5"/>
    <n v="0"/>
    <x v="10"/>
    <s v="USO Y GOCE"/>
    <x v="2"/>
    <m/>
    <s v="Assetplan - Asociado Dpto 113A"/>
    <n v="322"/>
    <n v="322"/>
    <n v="362.25"/>
  </r>
  <r>
    <x v="10"/>
    <x v="2"/>
    <x v="7"/>
    <x v="109"/>
    <x v="8"/>
    <x v="11"/>
    <n v="12.5"/>
    <n v="0"/>
    <x v="10"/>
    <s v="USO Y GOCE"/>
    <x v="2"/>
    <m/>
    <s v="Assetplan - Asociado Dpto 314A"/>
    <n v="250"/>
    <n v="250"/>
    <n v="281.25"/>
  </r>
  <r>
    <x v="10"/>
    <x v="2"/>
    <x v="7"/>
    <x v="110"/>
    <x v="8"/>
    <x v="11"/>
    <n v="12.5"/>
    <n v="0"/>
    <x v="10"/>
    <s v="USO Y GOCE"/>
    <x v="2"/>
    <m/>
    <s v="Assetplan - Asociado Dpto 212B"/>
    <n v="250"/>
    <n v="250"/>
    <n v="281.25"/>
  </r>
  <r>
    <x v="10"/>
    <x v="2"/>
    <x v="7"/>
    <x v="117"/>
    <x v="8"/>
    <x v="11"/>
    <n v="12.5"/>
    <n v="0"/>
    <x v="10"/>
    <s v="USO Y GOCE"/>
    <x v="2"/>
    <m/>
    <s v="Assetplan - Asociado Dpto 412B"/>
    <n v="290"/>
    <n v="290"/>
    <n v="326.25"/>
  </r>
  <r>
    <x v="10"/>
    <x v="2"/>
    <x v="7"/>
    <x v="147"/>
    <x v="8"/>
    <x v="11"/>
    <n v="12.5"/>
    <n v="0"/>
    <x v="10"/>
    <s v="USO Y GOCE"/>
    <x v="0"/>
    <m/>
    <m/>
    <n v="250"/>
    <n v="250"/>
    <n v="281.25"/>
  </r>
  <r>
    <x v="10"/>
    <x v="2"/>
    <x v="7"/>
    <x v="195"/>
    <x v="8"/>
    <x v="11"/>
    <n v="12.5"/>
    <n v="0"/>
    <x v="10"/>
    <s v="USO Y GOCE"/>
    <x v="2"/>
    <m/>
    <s v="Assetplan - Asociado Dpto 312E"/>
    <n v="250"/>
    <n v="250"/>
    <n v="281.25"/>
  </r>
  <r>
    <x v="10"/>
    <x v="2"/>
    <x v="7"/>
    <x v="197"/>
    <x v="8"/>
    <x v="11"/>
    <n v="12.5"/>
    <n v="0"/>
    <x v="10"/>
    <s v="USO Y GOCE"/>
    <x v="1"/>
    <m/>
    <m/>
    <n v="250"/>
    <n v="250"/>
    <n v="281.25"/>
  </r>
  <r>
    <x v="10"/>
    <x v="2"/>
    <x v="7"/>
    <x v="9"/>
    <x v="8"/>
    <x v="11"/>
    <n v="12.5"/>
    <n v="0"/>
    <x v="10"/>
    <s v="USO Y GOCE"/>
    <x v="1"/>
    <m/>
    <m/>
    <n v="250"/>
    <n v="250"/>
    <n v="281.25"/>
  </r>
  <r>
    <x v="10"/>
    <x v="2"/>
    <x v="7"/>
    <x v="200"/>
    <x v="8"/>
    <x v="11"/>
    <n v="12.5"/>
    <n v="0"/>
    <x v="10"/>
    <s v="USO Y GOCE"/>
    <x v="0"/>
    <m/>
    <m/>
    <n v="300"/>
    <n v="300"/>
    <n v="337.5"/>
  </r>
  <r>
    <x v="10"/>
    <x v="2"/>
    <x v="7"/>
    <x v="203"/>
    <x v="8"/>
    <x v="11"/>
    <n v="12.5"/>
    <n v="0"/>
    <x v="10"/>
    <s v="USO Y GOCE"/>
    <x v="1"/>
    <m/>
    <m/>
    <n v="200"/>
    <n v="200"/>
    <n v="225"/>
  </r>
  <r>
    <x v="10"/>
    <x v="2"/>
    <x v="7"/>
    <x v="206"/>
    <x v="8"/>
    <x v="11"/>
    <n v="12.5"/>
    <n v="0"/>
    <x v="10"/>
    <s v="USO Y GOCE"/>
    <x v="2"/>
    <m/>
    <s v="Assetplan - Asociado Dpto 106H"/>
    <n v="250"/>
    <n v="250"/>
    <n v="281.25"/>
  </r>
  <r>
    <x v="10"/>
    <x v="2"/>
    <x v="7"/>
    <x v="395"/>
    <x v="8"/>
    <x v="11"/>
    <n v="12.5"/>
    <n v="0"/>
    <x v="10"/>
    <s v="USO Y GOCE"/>
    <x v="1"/>
    <m/>
    <m/>
    <n v="250"/>
    <n v="250"/>
    <n v="281.25"/>
  </r>
  <r>
    <x v="10"/>
    <x v="2"/>
    <x v="7"/>
    <x v="396"/>
    <x v="8"/>
    <x v="11"/>
    <n v="12.5"/>
    <n v="0"/>
    <x v="10"/>
    <s v="USO Y GOCE"/>
    <x v="1"/>
    <m/>
    <m/>
    <n v="290"/>
    <n v="290"/>
    <n v="326.25"/>
  </r>
  <r>
    <x v="10"/>
    <x v="2"/>
    <x v="7"/>
    <x v="434"/>
    <x v="8"/>
    <x v="11"/>
    <n v="12.5"/>
    <n v="0"/>
    <x v="10"/>
    <s v="USO Y GOCE"/>
    <x v="1"/>
    <m/>
    <m/>
    <n v="320"/>
    <n v="320"/>
    <n v="360"/>
  </r>
  <r>
    <x v="10"/>
    <x v="2"/>
    <x v="7"/>
    <x v="594"/>
    <x v="8"/>
    <x v="11"/>
    <n v="12.5"/>
    <n v="0"/>
    <x v="10"/>
    <s v="USO Y GOCE"/>
    <x v="1"/>
    <m/>
    <m/>
    <n v="250"/>
    <n v="250"/>
    <n v="281.25"/>
  </r>
  <r>
    <x v="10"/>
    <x v="2"/>
    <x v="7"/>
    <x v="595"/>
    <x v="8"/>
    <x v="11"/>
    <n v="12.5"/>
    <n v="0"/>
    <x v="10"/>
    <s v="USO Y GOCE"/>
    <x v="1"/>
    <m/>
    <m/>
    <n v="250"/>
    <n v="250"/>
    <n v="281.25"/>
  </r>
  <r>
    <x v="10"/>
    <x v="2"/>
    <x v="7"/>
    <x v="357"/>
    <x v="8"/>
    <x v="11"/>
    <n v="12.5"/>
    <n v="0"/>
    <x v="10"/>
    <s v="USO Y GOCE"/>
    <x v="1"/>
    <m/>
    <m/>
    <n v="250"/>
    <n v="250"/>
    <n v="281.25"/>
  </r>
  <r>
    <x v="10"/>
    <x v="2"/>
    <x v="7"/>
    <x v="288"/>
    <x v="8"/>
    <x v="11"/>
    <n v="12.5"/>
    <n v="0"/>
    <x v="10"/>
    <s v="USO Y GOCE"/>
    <x v="1"/>
    <m/>
    <m/>
    <n v="250"/>
    <n v="250"/>
    <n v="281.25"/>
  </r>
  <r>
    <x v="10"/>
    <x v="2"/>
    <x v="7"/>
    <x v="596"/>
    <x v="8"/>
    <x v="1"/>
    <n v="12.5"/>
    <n v="0"/>
    <x v="10"/>
    <s v="USO Y GOCE"/>
    <x v="0"/>
    <m/>
    <m/>
    <n v="320"/>
    <n v="320"/>
    <n v="360"/>
  </r>
  <r>
    <x v="10"/>
    <x v="2"/>
    <x v="7"/>
    <x v="455"/>
    <x v="8"/>
    <x v="1"/>
    <n v="12.5"/>
    <n v="0"/>
    <x v="10"/>
    <s v="USO Y GOCE"/>
    <x v="1"/>
    <m/>
    <m/>
    <n v="290"/>
    <n v="290"/>
    <n v="326.25"/>
  </r>
  <r>
    <x v="10"/>
    <x v="2"/>
    <x v="7"/>
    <x v="465"/>
    <x v="8"/>
    <x v="1"/>
    <n v="12.5"/>
    <n v="0"/>
    <x v="10"/>
    <s v="USO Y GOCE"/>
    <x v="1"/>
    <m/>
    <m/>
    <n v="250"/>
    <n v="250"/>
    <n v="281.25"/>
  </r>
  <r>
    <x v="10"/>
    <x v="2"/>
    <x v="7"/>
    <x v="471"/>
    <x v="8"/>
    <x v="1"/>
    <n v="12.5"/>
    <n v="0"/>
    <x v="10"/>
    <s v="USO Y GOCE"/>
    <x v="1"/>
    <m/>
    <m/>
    <n v="250"/>
    <n v="250"/>
    <n v="281.25"/>
  </r>
  <r>
    <x v="11"/>
    <x v="0"/>
    <x v="0"/>
    <x v="365"/>
    <x v="4"/>
    <x v="0"/>
    <n v="31.56"/>
    <n v="2.86"/>
    <x v="5"/>
    <s v="DOMINIO"/>
    <x v="1"/>
    <m/>
    <m/>
    <n v="2503"/>
    <n v="2252.7000000000003"/>
    <n v="2534.2875000000004"/>
  </r>
  <r>
    <x v="11"/>
    <x v="0"/>
    <x v="0"/>
    <x v="302"/>
    <x v="4"/>
    <x v="0"/>
    <n v="31.03"/>
    <n v="2.86"/>
    <x v="5"/>
    <s v="DOMINIO"/>
    <x v="1"/>
    <m/>
    <m/>
    <n v="2606"/>
    <n v="2345.4"/>
    <n v="2638.5749999999998"/>
  </r>
  <r>
    <x v="11"/>
    <x v="0"/>
    <x v="0"/>
    <x v="240"/>
    <x v="4"/>
    <x v="0"/>
    <n v="31.04"/>
    <n v="2.86"/>
    <x v="5"/>
    <s v="DOMINIO"/>
    <x v="1"/>
    <m/>
    <m/>
    <n v="2606"/>
    <n v="2345.4"/>
    <n v="2638.5749999999998"/>
  </r>
  <r>
    <x v="11"/>
    <x v="0"/>
    <x v="0"/>
    <x v="402"/>
    <x v="4"/>
    <x v="0"/>
    <n v="31.04"/>
    <n v="2.86"/>
    <x v="9"/>
    <s v="DOMINIO"/>
    <x v="1"/>
    <m/>
    <m/>
    <n v="2630"/>
    <n v="2367"/>
    <n v="2662.875"/>
  </r>
  <r>
    <x v="11"/>
    <x v="0"/>
    <x v="0"/>
    <x v="414"/>
    <x v="4"/>
    <x v="0"/>
    <n v="31.03"/>
    <n v="2.86"/>
    <x v="9"/>
    <s v="DOMINIO"/>
    <x v="1"/>
    <m/>
    <m/>
    <n v="2630"/>
    <n v="2367"/>
    <n v="2662.875"/>
  </r>
  <r>
    <x v="11"/>
    <x v="0"/>
    <x v="0"/>
    <x v="254"/>
    <x v="4"/>
    <x v="0"/>
    <n v="31.56"/>
    <n v="2.86"/>
    <x v="9"/>
    <s v="DOMINIO"/>
    <x v="1"/>
    <m/>
    <m/>
    <n v="2630"/>
    <n v="2367"/>
    <n v="2662.875"/>
  </r>
  <r>
    <x v="11"/>
    <x v="0"/>
    <x v="0"/>
    <x v="368"/>
    <x v="9"/>
    <x v="0"/>
    <n v="31.56"/>
    <n v="2.86"/>
    <x v="5"/>
    <s v="DOMINIO"/>
    <x v="1"/>
    <m/>
    <m/>
    <n v="2618"/>
    <n v="2356.2000000000003"/>
    <n v="2650.7250000000004"/>
  </r>
  <r>
    <x v="11"/>
    <x v="0"/>
    <x v="0"/>
    <x v="310"/>
    <x v="9"/>
    <x v="0"/>
    <n v="31.03"/>
    <n v="2.86"/>
    <x v="5"/>
    <s v="DOMINIO"/>
    <x v="1"/>
    <m/>
    <m/>
    <n v="2618"/>
    <n v="2356.2000000000003"/>
    <n v="2650.7250000000004"/>
  </r>
  <r>
    <x v="11"/>
    <x v="0"/>
    <x v="0"/>
    <x v="311"/>
    <x v="9"/>
    <x v="0"/>
    <n v="31.04"/>
    <n v="2.86"/>
    <x v="5"/>
    <s v="DOMINIO"/>
    <x v="1"/>
    <m/>
    <m/>
    <n v="2618"/>
    <n v="2356.2000000000003"/>
    <n v="2650.7250000000004"/>
  </r>
  <r>
    <x v="11"/>
    <x v="0"/>
    <x v="0"/>
    <x v="403"/>
    <x v="9"/>
    <x v="0"/>
    <n v="31.04"/>
    <n v="2.86"/>
    <x v="9"/>
    <s v="DOMINIO"/>
    <x v="1"/>
    <m/>
    <m/>
    <n v="2642"/>
    <n v="2377.8000000000002"/>
    <n v="2675.0249999999996"/>
  </r>
  <r>
    <x v="11"/>
    <x v="0"/>
    <x v="0"/>
    <x v="255"/>
    <x v="9"/>
    <x v="0"/>
    <n v="31.03"/>
    <n v="2.86"/>
    <x v="9"/>
    <s v="DOMINIO"/>
    <x v="1"/>
    <m/>
    <m/>
    <n v="2642"/>
    <n v="2377.8000000000002"/>
    <n v="2675.0249999999996"/>
  </r>
  <r>
    <x v="11"/>
    <x v="0"/>
    <x v="0"/>
    <x v="404"/>
    <x v="9"/>
    <x v="0"/>
    <n v="31.56"/>
    <n v="2.86"/>
    <x v="9"/>
    <s v="DOMINIO"/>
    <x v="1"/>
    <m/>
    <m/>
    <n v="2642"/>
    <n v="2377.8000000000002"/>
    <n v="2675.0249999999996"/>
  </r>
  <r>
    <x v="11"/>
    <x v="0"/>
    <x v="0"/>
    <x v="373"/>
    <x v="5"/>
    <x v="0"/>
    <n v="31.56"/>
    <n v="2.86"/>
    <x v="5"/>
    <s v="DOMINIO"/>
    <x v="1"/>
    <m/>
    <m/>
    <n v="2630"/>
    <n v="2367"/>
    <n v="2662.875"/>
  </r>
  <r>
    <x v="11"/>
    <x v="0"/>
    <x v="0"/>
    <x v="318"/>
    <x v="5"/>
    <x v="0"/>
    <n v="31.03"/>
    <n v="2.86"/>
    <x v="5"/>
    <s v="DOMINIO"/>
    <x v="1"/>
    <m/>
    <m/>
    <n v="2630"/>
    <n v="2367"/>
    <n v="2662.875"/>
  </r>
  <r>
    <x v="11"/>
    <x v="0"/>
    <x v="0"/>
    <x v="319"/>
    <x v="5"/>
    <x v="0"/>
    <n v="31.04"/>
    <n v="2.86"/>
    <x v="5"/>
    <s v="DOMINIO"/>
    <x v="1"/>
    <m/>
    <m/>
    <n v="2630"/>
    <n v="2367"/>
    <n v="2662.875"/>
  </r>
  <r>
    <x v="11"/>
    <x v="0"/>
    <x v="0"/>
    <x v="405"/>
    <x v="5"/>
    <x v="0"/>
    <n v="31.04"/>
    <n v="2.86"/>
    <x v="9"/>
    <s v="DOMINIO"/>
    <x v="1"/>
    <m/>
    <m/>
    <n v="2654"/>
    <n v="2388.6"/>
    <n v="2687.1749999999997"/>
  </r>
  <r>
    <x v="11"/>
    <x v="0"/>
    <x v="0"/>
    <x v="6"/>
    <x v="5"/>
    <x v="0"/>
    <n v="31.03"/>
    <n v="2.86"/>
    <x v="9"/>
    <s v="DOMINIO"/>
    <x v="1"/>
    <m/>
    <m/>
    <n v="2654"/>
    <n v="2388.6"/>
    <n v="2687.1749999999997"/>
  </r>
  <r>
    <x v="11"/>
    <x v="0"/>
    <x v="0"/>
    <x v="406"/>
    <x v="5"/>
    <x v="0"/>
    <n v="31.56"/>
    <n v="2.86"/>
    <x v="9"/>
    <s v="DOMINIO"/>
    <x v="1"/>
    <m/>
    <m/>
    <n v="2654"/>
    <n v="2388.6"/>
    <n v="2687.1749999999997"/>
  </r>
  <r>
    <x v="11"/>
    <x v="0"/>
    <x v="0"/>
    <x v="80"/>
    <x v="10"/>
    <x v="0"/>
    <n v="31.56"/>
    <n v="2.86"/>
    <x v="5"/>
    <s v="DOMINIO"/>
    <x v="1"/>
    <m/>
    <m/>
    <n v="2642"/>
    <n v="2377.8000000000002"/>
    <n v="2675.0249999999996"/>
  </r>
  <r>
    <x v="11"/>
    <x v="0"/>
    <x v="0"/>
    <x v="325"/>
    <x v="10"/>
    <x v="0"/>
    <n v="31.03"/>
    <n v="2.86"/>
    <x v="5"/>
    <s v="DOMINIO"/>
    <x v="1"/>
    <m/>
    <m/>
    <n v="2642"/>
    <n v="2377.8000000000002"/>
    <n v="2675.0249999999996"/>
  </r>
  <r>
    <x v="11"/>
    <x v="0"/>
    <x v="0"/>
    <x v="407"/>
    <x v="10"/>
    <x v="0"/>
    <n v="31.04"/>
    <n v="2.86"/>
    <x v="9"/>
    <s v="DOMINIO"/>
    <x v="1"/>
    <m/>
    <m/>
    <n v="2665"/>
    <n v="2398.5"/>
    <n v="2698.3125"/>
  </r>
  <r>
    <x v="11"/>
    <x v="0"/>
    <x v="0"/>
    <x v="415"/>
    <x v="10"/>
    <x v="0"/>
    <n v="31.03"/>
    <n v="2.86"/>
    <x v="9"/>
    <s v="DOMINIO"/>
    <x v="1"/>
    <m/>
    <m/>
    <n v="2665"/>
    <n v="2398.5"/>
    <n v="2698.3125"/>
  </r>
  <r>
    <x v="11"/>
    <x v="0"/>
    <x v="0"/>
    <x v="408"/>
    <x v="10"/>
    <x v="0"/>
    <n v="31.56"/>
    <n v="2.86"/>
    <x v="9"/>
    <s v="DOMINIO"/>
    <x v="1"/>
    <m/>
    <m/>
    <n v="2665"/>
    <n v="2398.5"/>
    <n v="2698.3125"/>
  </r>
  <r>
    <x v="11"/>
    <x v="0"/>
    <x v="0"/>
    <x v="82"/>
    <x v="6"/>
    <x v="0"/>
    <n v="31.56"/>
    <n v="2.86"/>
    <x v="5"/>
    <s v="DOMINIO"/>
    <x v="1"/>
    <m/>
    <m/>
    <n v="2654"/>
    <n v="2388.6"/>
    <n v="2687.1749999999997"/>
  </r>
  <r>
    <x v="11"/>
    <x v="0"/>
    <x v="0"/>
    <x v="330"/>
    <x v="6"/>
    <x v="0"/>
    <n v="31.03"/>
    <n v="2.86"/>
    <x v="5"/>
    <s v="DOMINIO"/>
    <x v="1"/>
    <m/>
    <m/>
    <n v="2654"/>
    <n v="2388.6"/>
    <n v="2687.1749999999997"/>
  </r>
  <r>
    <x v="11"/>
    <x v="0"/>
    <x v="0"/>
    <x v="270"/>
    <x v="6"/>
    <x v="0"/>
    <n v="31.04"/>
    <n v="2.86"/>
    <x v="9"/>
    <s v="DOMINIO"/>
    <x v="1"/>
    <m/>
    <m/>
    <n v="2677"/>
    <n v="2409.3000000000002"/>
    <n v="2710.4625000000001"/>
  </r>
  <r>
    <x v="11"/>
    <x v="0"/>
    <x v="0"/>
    <x v="416"/>
    <x v="6"/>
    <x v="0"/>
    <n v="31.03"/>
    <n v="2.86"/>
    <x v="9"/>
    <s v="DOMINIO"/>
    <x v="1"/>
    <m/>
    <m/>
    <n v="2677"/>
    <n v="2409.3000000000002"/>
    <n v="2710.4625000000001"/>
  </r>
  <r>
    <x v="11"/>
    <x v="0"/>
    <x v="0"/>
    <x v="409"/>
    <x v="6"/>
    <x v="0"/>
    <n v="31.56"/>
    <n v="2.86"/>
    <x v="9"/>
    <s v="DOMINIO"/>
    <x v="1"/>
    <m/>
    <m/>
    <n v="2677"/>
    <n v="2409.3000000000002"/>
    <n v="2710.4625000000001"/>
  </r>
  <r>
    <x v="11"/>
    <x v="0"/>
    <x v="0"/>
    <x v="84"/>
    <x v="7"/>
    <x v="0"/>
    <n v="31.56"/>
    <n v="2.86"/>
    <x v="5"/>
    <s v="DOMINIO"/>
    <x v="1"/>
    <m/>
    <m/>
    <n v="2665"/>
    <n v="2398.5"/>
    <n v="2698.3125"/>
  </r>
  <r>
    <x v="11"/>
    <x v="0"/>
    <x v="0"/>
    <x v="242"/>
    <x v="7"/>
    <x v="0"/>
    <n v="31.03"/>
    <n v="2.86"/>
    <x v="5"/>
    <s v="DOMINIO"/>
    <x v="1"/>
    <m/>
    <m/>
    <n v="2665"/>
    <n v="2398.5"/>
    <n v="2698.3125"/>
  </r>
  <r>
    <x v="11"/>
    <x v="0"/>
    <x v="0"/>
    <x v="243"/>
    <x v="7"/>
    <x v="0"/>
    <n v="31.04"/>
    <n v="2.86"/>
    <x v="5"/>
    <s v="DOMINIO"/>
    <x v="1"/>
    <m/>
    <m/>
    <n v="2665"/>
    <n v="2398.5"/>
    <n v="2698.3125"/>
  </r>
  <r>
    <x v="11"/>
    <x v="0"/>
    <x v="0"/>
    <x v="31"/>
    <x v="7"/>
    <x v="0"/>
    <n v="31.04"/>
    <n v="2.86"/>
    <x v="9"/>
    <s v="DOMINIO"/>
    <x v="1"/>
    <m/>
    <m/>
    <n v="2689"/>
    <n v="2420.1"/>
    <n v="2722.6125000000002"/>
  </r>
  <r>
    <x v="11"/>
    <x v="0"/>
    <x v="0"/>
    <x v="417"/>
    <x v="7"/>
    <x v="0"/>
    <n v="31.03"/>
    <n v="2.86"/>
    <x v="9"/>
    <s v="DOMINIO"/>
    <x v="1"/>
    <m/>
    <m/>
    <n v="2689"/>
    <n v="2420.1"/>
    <n v="2722.6125000000002"/>
  </r>
  <r>
    <x v="11"/>
    <x v="0"/>
    <x v="0"/>
    <x v="341"/>
    <x v="11"/>
    <x v="0"/>
    <n v="31.56"/>
    <n v="2.86"/>
    <x v="5"/>
    <s v="DOMINIO"/>
    <x v="1"/>
    <m/>
    <m/>
    <n v="2677"/>
    <n v="2409.3000000000002"/>
    <n v="2710.4625000000001"/>
  </r>
  <r>
    <x v="11"/>
    <x v="0"/>
    <x v="0"/>
    <x v="342"/>
    <x v="11"/>
    <x v="0"/>
    <n v="31.04"/>
    <n v="2.86"/>
    <x v="5"/>
    <s v="DOMINIO"/>
    <x v="1"/>
    <m/>
    <m/>
    <n v="2677"/>
    <n v="2409.3000000000002"/>
    <n v="2710.4625000000001"/>
  </r>
  <r>
    <x v="11"/>
    <x v="0"/>
    <x v="0"/>
    <x v="36"/>
    <x v="11"/>
    <x v="0"/>
    <n v="31.04"/>
    <n v="2.86"/>
    <x v="9"/>
    <s v="DOMINIO"/>
    <x v="1"/>
    <m/>
    <m/>
    <n v="2701"/>
    <n v="2430.9"/>
    <n v="2734.7624999999998"/>
  </r>
  <r>
    <x v="11"/>
    <x v="0"/>
    <x v="0"/>
    <x v="418"/>
    <x v="11"/>
    <x v="0"/>
    <n v="31.03"/>
    <n v="2.86"/>
    <x v="9"/>
    <s v="DOMINIO"/>
    <x v="1"/>
    <m/>
    <m/>
    <n v="2701"/>
    <n v="2430.9"/>
    <n v="2734.7624999999998"/>
  </r>
  <r>
    <x v="11"/>
    <x v="0"/>
    <x v="0"/>
    <x v="40"/>
    <x v="12"/>
    <x v="0"/>
    <n v="31.04"/>
    <n v="2.86"/>
    <x v="9"/>
    <s v="DOMINIO"/>
    <x v="1"/>
    <m/>
    <m/>
    <n v="2706"/>
    <n v="2435.4"/>
    <n v="2739.8249999999998"/>
  </r>
  <r>
    <x v="11"/>
    <x v="0"/>
    <x v="3"/>
    <x v="419"/>
    <x v="1"/>
    <x v="0"/>
    <n v="36.86"/>
    <n v="2.2400000000000002"/>
    <x v="6"/>
    <s v="DOMINIO"/>
    <x v="1"/>
    <m/>
    <m/>
    <n v="2805"/>
    <n v="2524.5"/>
    <n v="2840.0625"/>
  </r>
  <r>
    <x v="11"/>
    <x v="0"/>
    <x v="3"/>
    <x v="277"/>
    <x v="1"/>
    <x v="0"/>
    <n v="36.86"/>
    <n v="2.2400000000000002"/>
    <x v="6"/>
    <s v="DOMINIO"/>
    <x v="1"/>
    <m/>
    <m/>
    <n v="2805"/>
    <n v="2524.5"/>
    <n v="2840.0625"/>
  </r>
  <r>
    <x v="11"/>
    <x v="0"/>
    <x v="3"/>
    <x v="291"/>
    <x v="1"/>
    <x v="0"/>
    <n v="36.86"/>
    <n v="2.2400000000000002"/>
    <x v="6"/>
    <s v="DOMINIO"/>
    <x v="1"/>
    <m/>
    <m/>
    <n v="2805"/>
    <n v="2524.5"/>
    <n v="2840.0625"/>
  </r>
  <r>
    <x v="11"/>
    <x v="0"/>
    <x v="3"/>
    <x v="292"/>
    <x v="1"/>
    <x v="0"/>
    <n v="36.86"/>
    <n v="2.2400000000000002"/>
    <x v="6"/>
    <s v="DOMINIO"/>
    <x v="1"/>
    <m/>
    <m/>
    <n v="2805"/>
    <n v="2524.5"/>
    <n v="2840.0625"/>
  </r>
  <r>
    <x v="11"/>
    <x v="0"/>
    <x v="3"/>
    <x v="360"/>
    <x v="1"/>
    <x v="0"/>
    <n v="36.86"/>
    <n v="2.2400000000000002"/>
    <x v="6"/>
    <s v="DOMINIO"/>
    <x v="1"/>
    <m/>
    <m/>
    <n v="2805"/>
    <n v="2524.5"/>
    <n v="2840.0625"/>
  </r>
  <r>
    <x v="11"/>
    <x v="0"/>
    <x v="3"/>
    <x v="248"/>
    <x v="1"/>
    <x v="0"/>
    <n v="36.86"/>
    <n v="2.2400000000000002"/>
    <x v="7"/>
    <s v="DOMINIO"/>
    <x v="1"/>
    <m/>
    <m/>
    <n v="2723"/>
    <n v="2450.7000000000003"/>
    <n v="2757.0374999999999"/>
  </r>
  <r>
    <x v="11"/>
    <x v="0"/>
    <x v="3"/>
    <x v="239"/>
    <x v="3"/>
    <x v="0"/>
    <n v="36.86"/>
    <n v="2.2400000000000002"/>
    <x v="6"/>
    <s v="DOMINIO"/>
    <x v="1"/>
    <m/>
    <m/>
    <n v="2817"/>
    <n v="2535.3000000000002"/>
    <n v="2852.2124999999996"/>
  </r>
  <r>
    <x v="11"/>
    <x v="0"/>
    <x v="3"/>
    <x v="278"/>
    <x v="3"/>
    <x v="0"/>
    <n v="36.86"/>
    <n v="2.2400000000000002"/>
    <x v="6"/>
    <s v="DOMINIO"/>
    <x v="1"/>
    <m/>
    <m/>
    <n v="2817"/>
    <n v="2535.3000000000002"/>
    <n v="2852.2124999999996"/>
  </r>
  <r>
    <x v="11"/>
    <x v="0"/>
    <x v="3"/>
    <x v="299"/>
    <x v="3"/>
    <x v="0"/>
    <n v="36.86"/>
    <n v="2.2400000000000002"/>
    <x v="6"/>
    <s v="DOMINIO"/>
    <x v="1"/>
    <m/>
    <m/>
    <n v="2817"/>
    <n v="2535.3000000000002"/>
    <n v="2852.2124999999996"/>
  </r>
  <r>
    <x v="11"/>
    <x v="0"/>
    <x v="3"/>
    <x v="488"/>
    <x v="3"/>
    <x v="0"/>
    <n v="36.86"/>
    <n v="2.2400000000000002"/>
    <x v="7"/>
    <s v="DOMINIO"/>
    <x v="1"/>
    <m/>
    <m/>
    <n v="2735"/>
    <n v="2461.5"/>
    <n v="2769.1874999999995"/>
  </r>
  <r>
    <x v="11"/>
    <x v="0"/>
    <x v="3"/>
    <x v="493"/>
    <x v="3"/>
    <x v="0"/>
    <n v="36.86"/>
    <n v="2.2400000000000002"/>
    <x v="7"/>
    <s v="DOMINIO"/>
    <x v="1"/>
    <m/>
    <m/>
    <n v="2735"/>
    <n v="2461.5"/>
    <n v="2769.1874999999995"/>
  </r>
  <r>
    <x v="11"/>
    <x v="0"/>
    <x v="3"/>
    <x v="279"/>
    <x v="4"/>
    <x v="0"/>
    <n v="36.86"/>
    <n v="2.2400000000000002"/>
    <x v="6"/>
    <s v="DOMINIO"/>
    <x v="1"/>
    <m/>
    <m/>
    <n v="2829"/>
    <n v="2546.1"/>
    <n v="2864.3624999999997"/>
  </r>
  <r>
    <x v="11"/>
    <x v="0"/>
    <x v="3"/>
    <x v="280"/>
    <x v="4"/>
    <x v="0"/>
    <n v="36.86"/>
    <n v="2.2400000000000002"/>
    <x v="6"/>
    <s v="DOMINIO"/>
    <x v="1"/>
    <m/>
    <m/>
    <n v="2829"/>
    <n v="2546.1"/>
    <n v="2864.3624999999997"/>
  </r>
  <r>
    <x v="11"/>
    <x v="0"/>
    <x v="3"/>
    <x v="306"/>
    <x v="4"/>
    <x v="0"/>
    <n v="36.86"/>
    <n v="2.2400000000000002"/>
    <x v="6"/>
    <s v="DOMINIO"/>
    <x v="1"/>
    <m/>
    <m/>
    <n v="2829"/>
    <n v="2546.1"/>
    <n v="2864.3624999999997"/>
  </r>
  <r>
    <x v="11"/>
    <x v="0"/>
    <x v="3"/>
    <x v="13"/>
    <x v="4"/>
    <x v="0"/>
    <n v="36.86"/>
    <n v="2.2400000000000002"/>
    <x v="6"/>
    <s v="DOMINIO"/>
    <x v="1"/>
    <m/>
    <m/>
    <n v="2829"/>
    <n v="2546.1"/>
    <n v="2864.3624999999997"/>
  </r>
  <r>
    <x v="11"/>
    <x v="0"/>
    <x v="3"/>
    <x v="530"/>
    <x v="4"/>
    <x v="0"/>
    <n v="36.86"/>
    <n v="2.2400000000000002"/>
    <x v="7"/>
    <s v="DOMINIO"/>
    <x v="1"/>
    <m/>
    <m/>
    <n v="2746"/>
    <n v="2471.4"/>
    <n v="2780.3250000000003"/>
  </r>
  <r>
    <x v="11"/>
    <x v="0"/>
    <x v="3"/>
    <x v="538"/>
    <x v="4"/>
    <x v="0"/>
    <n v="36.86"/>
    <n v="2.2400000000000002"/>
    <x v="7"/>
    <s v="DOMINIO"/>
    <x v="1"/>
    <m/>
    <m/>
    <n v="2746"/>
    <n v="2471.4"/>
    <n v="2780.3250000000003"/>
  </r>
  <r>
    <x v="11"/>
    <x v="0"/>
    <x v="3"/>
    <x v="14"/>
    <x v="9"/>
    <x v="0"/>
    <n v="37.39"/>
    <n v="2.2400000000000002"/>
    <x v="6"/>
    <s v="DOMINIO"/>
    <x v="1"/>
    <m/>
    <m/>
    <n v="2841"/>
    <n v="2556.9"/>
    <n v="2876.5124999999998"/>
  </r>
  <r>
    <x v="11"/>
    <x v="0"/>
    <x v="3"/>
    <x v="281"/>
    <x v="9"/>
    <x v="0"/>
    <n v="36.86"/>
    <n v="2.2400000000000002"/>
    <x v="6"/>
    <s v="DOMINIO"/>
    <x v="1"/>
    <m/>
    <m/>
    <n v="2841"/>
    <n v="2556.9"/>
    <n v="2876.5124999999998"/>
  </r>
  <r>
    <x v="11"/>
    <x v="0"/>
    <x v="3"/>
    <x v="314"/>
    <x v="9"/>
    <x v="0"/>
    <n v="36.86"/>
    <n v="2.2400000000000002"/>
    <x v="6"/>
    <s v="DOMINIO"/>
    <x v="1"/>
    <m/>
    <m/>
    <n v="2841"/>
    <n v="2556.9"/>
    <n v="2876.5124999999998"/>
  </r>
  <r>
    <x v="11"/>
    <x v="0"/>
    <x v="3"/>
    <x v="315"/>
    <x v="9"/>
    <x v="0"/>
    <n v="36.86"/>
    <n v="2.2400000000000002"/>
    <x v="6"/>
    <s v="DOMINIO"/>
    <x v="1"/>
    <m/>
    <m/>
    <n v="2841"/>
    <n v="2556.9"/>
    <n v="2876.5124999999998"/>
  </r>
  <r>
    <x v="11"/>
    <x v="0"/>
    <x v="3"/>
    <x v="420"/>
    <x v="9"/>
    <x v="0"/>
    <n v="37.39"/>
    <n v="2.2400000000000002"/>
    <x v="6"/>
    <s v="DOMINIO"/>
    <x v="1"/>
    <m/>
    <m/>
    <n v="2841"/>
    <n v="2556.9"/>
    <n v="2876.5124999999998"/>
  </r>
  <r>
    <x v="11"/>
    <x v="0"/>
    <x v="3"/>
    <x v="425"/>
    <x v="9"/>
    <x v="0"/>
    <n v="36.86"/>
    <n v="2.2400000000000002"/>
    <x v="7"/>
    <s v="DOMINIO"/>
    <x v="1"/>
    <m/>
    <m/>
    <n v="2758"/>
    <n v="2482.2000000000003"/>
    <n v="2792.4750000000004"/>
  </r>
  <r>
    <x v="11"/>
    <x v="0"/>
    <x v="3"/>
    <x v="597"/>
    <x v="9"/>
    <x v="0"/>
    <n v="36.86"/>
    <n v="2.2400000000000002"/>
    <x v="7"/>
    <s v="DOMINIO"/>
    <x v="1"/>
    <m/>
    <m/>
    <n v="2758"/>
    <n v="2482.2000000000003"/>
    <n v="2792.4750000000004"/>
  </r>
  <r>
    <x v="11"/>
    <x v="0"/>
    <x v="3"/>
    <x v="598"/>
    <x v="9"/>
    <x v="0"/>
    <n v="36.86"/>
    <n v="2.2400000000000002"/>
    <x v="7"/>
    <s v="DOMINIO"/>
    <x v="1"/>
    <m/>
    <m/>
    <n v="2758"/>
    <n v="2482.2000000000003"/>
    <n v="2792.4750000000004"/>
  </r>
  <r>
    <x v="11"/>
    <x v="0"/>
    <x v="3"/>
    <x v="16"/>
    <x v="5"/>
    <x v="0"/>
    <n v="37.39"/>
    <n v="2.2400000000000002"/>
    <x v="6"/>
    <s v="DOMINIO"/>
    <x v="1"/>
    <m/>
    <m/>
    <n v="2852"/>
    <n v="2566.8000000000002"/>
    <n v="2887.65"/>
  </r>
  <r>
    <x v="11"/>
    <x v="0"/>
    <x v="3"/>
    <x v="282"/>
    <x v="5"/>
    <x v="0"/>
    <n v="36.86"/>
    <n v="2.2400000000000002"/>
    <x v="6"/>
    <s v="DOMINIO"/>
    <x v="1"/>
    <m/>
    <m/>
    <n v="2852"/>
    <n v="2566.8000000000002"/>
    <n v="2887.65"/>
  </r>
  <r>
    <x v="11"/>
    <x v="0"/>
    <x v="3"/>
    <x v="17"/>
    <x v="5"/>
    <x v="0"/>
    <n v="36.86"/>
    <n v="2.2400000000000002"/>
    <x v="6"/>
    <s v="DOMINIO"/>
    <x v="1"/>
    <m/>
    <m/>
    <n v="2852"/>
    <n v="2566.8000000000002"/>
    <n v="2887.65"/>
  </r>
  <r>
    <x v="11"/>
    <x v="0"/>
    <x v="3"/>
    <x v="322"/>
    <x v="5"/>
    <x v="0"/>
    <n v="36.86"/>
    <n v="2.2400000000000002"/>
    <x v="6"/>
    <s v="DOMINIO"/>
    <x v="1"/>
    <m/>
    <m/>
    <n v="2852"/>
    <n v="2566.8000000000002"/>
    <n v="2887.65"/>
  </r>
  <r>
    <x v="11"/>
    <x v="0"/>
    <x v="3"/>
    <x v="323"/>
    <x v="5"/>
    <x v="0"/>
    <n v="36.86"/>
    <n v="2.2400000000000002"/>
    <x v="6"/>
    <s v="DOMINIO"/>
    <x v="1"/>
    <m/>
    <m/>
    <n v="2852"/>
    <n v="2566.8000000000002"/>
    <n v="2887.65"/>
  </r>
  <r>
    <x v="11"/>
    <x v="0"/>
    <x v="3"/>
    <x v="375"/>
    <x v="5"/>
    <x v="0"/>
    <n v="36.86"/>
    <n v="2.2400000000000002"/>
    <x v="6"/>
    <s v="DOMINIO"/>
    <x v="1"/>
    <m/>
    <m/>
    <n v="2852"/>
    <n v="2566.8000000000002"/>
    <n v="2887.65"/>
  </r>
  <r>
    <x v="11"/>
    <x v="0"/>
    <x v="3"/>
    <x v="421"/>
    <x v="5"/>
    <x v="0"/>
    <n v="37.39"/>
    <n v="2.2400000000000002"/>
    <x v="6"/>
    <s v="DOMINIO"/>
    <x v="1"/>
    <m/>
    <m/>
    <n v="2852"/>
    <n v="2566.8000000000002"/>
    <n v="2887.65"/>
  </r>
  <r>
    <x v="11"/>
    <x v="0"/>
    <x v="3"/>
    <x v="561"/>
    <x v="5"/>
    <x v="0"/>
    <n v="36.86"/>
    <n v="2.2400000000000002"/>
    <x v="7"/>
    <s v="DOMINIO"/>
    <x v="1"/>
    <m/>
    <m/>
    <n v="2770"/>
    <n v="2493"/>
    <n v="2804.6249999999995"/>
  </r>
  <r>
    <x v="11"/>
    <x v="0"/>
    <x v="3"/>
    <x v="260"/>
    <x v="5"/>
    <x v="0"/>
    <n v="36.86"/>
    <n v="2.2400000000000002"/>
    <x v="7"/>
    <s v="DOMINIO"/>
    <x v="1"/>
    <m/>
    <m/>
    <n v="2770"/>
    <n v="2493"/>
    <n v="2804.6249999999995"/>
  </r>
  <r>
    <x v="11"/>
    <x v="0"/>
    <x v="3"/>
    <x v="599"/>
    <x v="5"/>
    <x v="0"/>
    <n v="36.619999999999997"/>
    <n v="2.2400000000000002"/>
    <x v="7"/>
    <s v="DOMINIO"/>
    <x v="1"/>
    <m/>
    <m/>
    <n v="2770"/>
    <n v="2493"/>
    <n v="2804.6249999999995"/>
  </r>
  <r>
    <x v="11"/>
    <x v="0"/>
    <x v="3"/>
    <x v="600"/>
    <x v="5"/>
    <x v="0"/>
    <n v="36.86"/>
    <n v="2.2400000000000002"/>
    <x v="7"/>
    <s v="DOMINIO"/>
    <x v="1"/>
    <m/>
    <m/>
    <n v="2770"/>
    <n v="2493"/>
    <n v="2804.6249999999995"/>
  </r>
  <r>
    <x v="11"/>
    <x v="0"/>
    <x v="3"/>
    <x v="601"/>
    <x v="5"/>
    <x v="0"/>
    <n v="36.86"/>
    <n v="2.2400000000000002"/>
    <x v="7"/>
    <s v="DOMINIO"/>
    <x v="1"/>
    <m/>
    <m/>
    <n v="2770"/>
    <n v="2493"/>
    <n v="2804.6249999999995"/>
  </r>
  <r>
    <x v="11"/>
    <x v="0"/>
    <x v="3"/>
    <x v="283"/>
    <x v="10"/>
    <x v="0"/>
    <n v="36.86"/>
    <n v="2.2400000000000002"/>
    <x v="6"/>
    <s v="DOMINIO"/>
    <x v="1"/>
    <m/>
    <m/>
    <n v="2864"/>
    <n v="2577.6"/>
    <n v="2899.8"/>
  </r>
  <r>
    <x v="11"/>
    <x v="0"/>
    <x v="3"/>
    <x v="284"/>
    <x v="10"/>
    <x v="0"/>
    <n v="36.86"/>
    <n v="2.2400000000000002"/>
    <x v="6"/>
    <s v="DOMINIO"/>
    <x v="1"/>
    <m/>
    <m/>
    <n v="2864"/>
    <n v="2577.6"/>
    <n v="2899.8"/>
  </r>
  <r>
    <x v="11"/>
    <x v="0"/>
    <x v="3"/>
    <x v="241"/>
    <x v="10"/>
    <x v="0"/>
    <n v="36.86"/>
    <n v="2.2400000000000002"/>
    <x v="6"/>
    <s v="DOMINIO"/>
    <x v="1"/>
    <m/>
    <m/>
    <n v="2864"/>
    <n v="2577.6"/>
    <n v="2899.8"/>
  </r>
  <r>
    <x v="11"/>
    <x v="0"/>
    <x v="3"/>
    <x v="329"/>
    <x v="10"/>
    <x v="0"/>
    <n v="36.86"/>
    <n v="2.2400000000000002"/>
    <x v="6"/>
    <s v="DOMINIO"/>
    <x v="1"/>
    <m/>
    <m/>
    <n v="2864"/>
    <n v="2577.6"/>
    <n v="2899.8"/>
  </r>
  <r>
    <x v="11"/>
    <x v="0"/>
    <x v="3"/>
    <x v="378"/>
    <x v="10"/>
    <x v="0"/>
    <n v="36.86"/>
    <n v="2.2400000000000002"/>
    <x v="6"/>
    <s v="DOMINIO"/>
    <x v="1"/>
    <m/>
    <m/>
    <n v="2864"/>
    <n v="2577.6"/>
    <n v="2899.8"/>
  </r>
  <r>
    <x v="11"/>
    <x v="0"/>
    <x v="3"/>
    <x v="422"/>
    <x v="10"/>
    <x v="0"/>
    <n v="37.39"/>
    <n v="2.2400000000000002"/>
    <x v="6"/>
    <s v="DOMINIO"/>
    <x v="1"/>
    <m/>
    <m/>
    <n v="2864"/>
    <n v="2577.6"/>
    <n v="2899.8"/>
  </r>
  <r>
    <x v="11"/>
    <x v="0"/>
    <x v="3"/>
    <x v="427"/>
    <x v="10"/>
    <x v="0"/>
    <n v="36.86"/>
    <n v="2.2400000000000002"/>
    <x v="7"/>
    <s v="DOMINIO"/>
    <x v="1"/>
    <m/>
    <m/>
    <n v="2782"/>
    <n v="2503.8000000000002"/>
    <n v="2816.7750000000001"/>
  </r>
  <r>
    <x v="11"/>
    <x v="0"/>
    <x v="3"/>
    <x v="266"/>
    <x v="10"/>
    <x v="0"/>
    <n v="36.86"/>
    <n v="2.2400000000000002"/>
    <x v="7"/>
    <s v="DOMINIO"/>
    <x v="1"/>
    <m/>
    <m/>
    <n v="2782"/>
    <n v="2503.8000000000002"/>
    <n v="2816.7750000000001"/>
  </r>
  <r>
    <x v="11"/>
    <x v="0"/>
    <x v="3"/>
    <x v="602"/>
    <x v="10"/>
    <x v="0"/>
    <n v="36.619999999999997"/>
    <n v="2.2400000000000002"/>
    <x v="7"/>
    <s v="DOMINIO"/>
    <x v="1"/>
    <m/>
    <m/>
    <n v="2782"/>
    <n v="2503.8000000000002"/>
    <n v="2816.7750000000001"/>
  </r>
  <r>
    <x v="11"/>
    <x v="0"/>
    <x v="3"/>
    <x v="603"/>
    <x v="10"/>
    <x v="0"/>
    <n v="36.86"/>
    <n v="2.2400000000000002"/>
    <x v="7"/>
    <s v="DOMINIO"/>
    <x v="1"/>
    <m/>
    <m/>
    <n v="2782"/>
    <n v="2503.8000000000002"/>
    <n v="2816.7750000000001"/>
  </r>
  <r>
    <x v="11"/>
    <x v="0"/>
    <x v="3"/>
    <x v="604"/>
    <x v="10"/>
    <x v="0"/>
    <n v="36.86"/>
    <n v="2.2400000000000002"/>
    <x v="7"/>
    <s v="DOMINIO"/>
    <x v="1"/>
    <m/>
    <m/>
    <n v="2782"/>
    <n v="2503.8000000000002"/>
    <n v="2816.7750000000001"/>
  </r>
  <r>
    <x v="11"/>
    <x v="0"/>
    <x v="3"/>
    <x v="23"/>
    <x v="6"/>
    <x v="0"/>
    <n v="37.39"/>
    <n v="2.2400000000000002"/>
    <x v="6"/>
    <s v="DOMINIO"/>
    <x v="1"/>
    <m/>
    <m/>
    <n v="2876"/>
    <n v="2588.4"/>
    <n v="2911.95"/>
  </r>
  <r>
    <x v="11"/>
    <x v="0"/>
    <x v="3"/>
    <x v="7"/>
    <x v="6"/>
    <x v="0"/>
    <n v="36.86"/>
    <n v="2.2400000000000002"/>
    <x v="6"/>
    <s v="DOMINIO"/>
    <x v="1"/>
    <m/>
    <m/>
    <n v="2876"/>
    <n v="2588.4"/>
    <n v="2911.95"/>
  </r>
  <r>
    <x v="11"/>
    <x v="0"/>
    <x v="3"/>
    <x v="24"/>
    <x v="6"/>
    <x v="0"/>
    <n v="36.86"/>
    <n v="2.2400000000000002"/>
    <x v="6"/>
    <s v="DOMINIO"/>
    <x v="1"/>
    <m/>
    <m/>
    <n v="2876"/>
    <n v="2588.4"/>
    <n v="2911.95"/>
  </r>
  <r>
    <x v="11"/>
    <x v="0"/>
    <x v="3"/>
    <x v="335"/>
    <x v="6"/>
    <x v="0"/>
    <n v="36.86"/>
    <n v="2.2400000000000002"/>
    <x v="6"/>
    <s v="DOMINIO"/>
    <x v="1"/>
    <m/>
    <m/>
    <n v="2876"/>
    <n v="2588.4"/>
    <n v="2911.95"/>
  </r>
  <r>
    <x v="11"/>
    <x v="0"/>
    <x v="3"/>
    <x v="380"/>
    <x v="6"/>
    <x v="0"/>
    <n v="36.86"/>
    <n v="2.2400000000000002"/>
    <x v="6"/>
    <s v="DOMINIO"/>
    <x v="1"/>
    <m/>
    <m/>
    <n v="2876"/>
    <n v="2588.4"/>
    <n v="2911.95"/>
  </r>
  <r>
    <x v="11"/>
    <x v="0"/>
    <x v="3"/>
    <x v="269"/>
    <x v="6"/>
    <x v="0"/>
    <n v="37.39"/>
    <n v="2.2400000000000002"/>
    <x v="6"/>
    <s v="DOMINIO"/>
    <x v="1"/>
    <m/>
    <m/>
    <n v="2876"/>
    <n v="2588.4"/>
    <n v="2911.95"/>
  </r>
  <r>
    <x v="11"/>
    <x v="0"/>
    <x v="3"/>
    <x v="562"/>
    <x v="6"/>
    <x v="0"/>
    <n v="36.86"/>
    <n v="2.2400000000000002"/>
    <x v="7"/>
    <s v="DOMINIO"/>
    <x v="1"/>
    <m/>
    <m/>
    <n v="2794"/>
    <n v="2514.6"/>
    <n v="2828.9249999999997"/>
  </r>
  <r>
    <x v="11"/>
    <x v="0"/>
    <x v="3"/>
    <x v="605"/>
    <x v="6"/>
    <x v="0"/>
    <n v="36.86"/>
    <n v="2.2400000000000002"/>
    <x v="7"/>
    <s v="DOMINIO"/>
    <x v="1"/>
    <m/>
    <m/>
    <n v="2794"/>
    <n v="2514.6"/>
    <n v="2828.9249999999997"/>
  </r>
  <r>
    <x v="11"/>
    <x v="0"/>
    <x v="3"/>
    <x v="606"/>
    <x v="6"/>
    <x v="0"/>
    <n v="36.619999999999997"/>
    <n v="2.2400000000000002"/>
    <x v="7"/>
    <s v="DOMINIO"/>
    <x v="1"/>
    <m/>
    <m/>
    <n v="2794"/>
    <n v="2514.6"/>
    <n v="2828.9249999999997"/>
  </r>
  <r>
    <x v="11"/>
    <x v="0"/>
    <x v="3"/>
    <x v="607"/>
    <x v="6"/>
    <x v="0"/>
    <n v="36.86"/>
    <n v="2.2400000000000002"/>
    <x v="7"/>
    <s v="DOMINIO"/>
    <x v="1"/>
    <m/>
    <m/>
    <n v="2794"/>
    <n v="2514.6"/>
    <n v="2828.9249999999997"/>
  </r>
  <r>
    <x v="11"/>
    <x v="0"/>
    <x v="3"/>
    <x v="608"/>
    <x v="6"/>
    <x v="0"/>
    <n v="36.86"/>
    <n v="2.2400000000000002"/>
    <x v="7"/>
    <s v="DOMINIO"/>
    <x v="1"/>
    <m/>
    <m/>
    <n v="2794"/>
    <n v="2514.6"/>
    <n v="2828.9249999999997"/>
  </r>
  <r>
    <x v="11"/>
    <x v="0"/>
    <x v="3"/>
    <x v="27"/>
    <x v="7"/>
    <x v="0"/>
    <n v="37.39"/>
    <n v="2.2400000000000002"/>
    <x v="6"/>
    <s v="DOMINIO"/>
    <x v="1"/>
    <m/>
    <m/>
    <n v="2888"/>
    <n v="2599.2000000000003"/>
    <n v="2924.1"/>
  </r>
  <r>
    <x v="11"/>
    <x v="0"/>
    <x v="3"/>
    <x v="8"/>
    <x v="7"/>
    <x v="0"/>
    <n v="36.86"/>
    <n v="2.2400000000000002"/>
    <x v="6"/>
    <s v="DOMINIO"/>
    <x v="1"/>
    <m/>
    <m/>
    <n v="2888"/>
    <n v="2599.2000000000003"/>
    <n v="2924.1"/>
  </r>
  <r>
    <x v="11"/>
    <x v="0"/>
    <x v="3"/>
    <x v="28"/>
    <x v="7"/>
    <x v="0"/>
    <n v="36.86"/>
    <n v="2.2400000000000002"/>
    <x v="6"/>
    <s v="DOMINIO"/>
    <x v="1"/>
    <m/>
    <m/>
    <n v="2888"/>
    <n v="2599.2000000000003"/>
    <n v="2924.1"/>
  </r>
  <r>
    <x v="11"/>
    <x v="0"/>
    <x v="3"/>
    <x v="338"/>
    <x v="7"/>
    <x v="0"/>
    <n v="36.86"/>
    <n v="2.2400000000000002"/>
    <x v="6"/>
    <s v="DOMINIO"/>
    <x v="1"/>
    <m/>
    <m/>
    <n v="2888"/>
    <n v="2599.2000000000003"/>
    <n v="2924.1"/>
  </r>
  <r>
    <x v="11"/>
    <x v="0"/>
    <x v="3"/>
    <x v="382"/>
    <x v="7"/>
    <x v="0"/>
    <n v="36.86"/>
    <n v="2.2400000000000002"/>
    <x v="6"/>
    <s v="DOMINIO"/>
    <x v="1"/>
    <m/>
    <m/>
    <n v="2888"/>
    <n v="2599.2000000000003"/>
    <n v="2924.1"/>
  </r>
  <r>
    <x v="11"/>
    <x v="0"/>
    <x v="3"/>
    <x v="423"/>
    <x v="7"/>
    <x v="0"/>
    <n v="37.39"/>
    <n v="2.2400000000000002"/>
    <x v="6"/>
    <s v="DOMINIO"/>
    <x v="1"/>
    <m/>
    <m/>
    <n v="2888"/>
    <n v="2599.2000000000003"/>
    <n v="2924.1"/>
  </r>
  <r>
    <x v="11"/>
    <x v="0"/>
    <x v="3"/>
    <x v="429"/>
    <x v="7"/>
    <x v="0"/>
    <n v="36.86"/>
    <n v="2.2400000000000002"/>
    <x v="7"/>
    <s v="DOMINIO"/>
    <x v="1"/>
    <m/>
    <m/>
    <n v="2805"/>
    <n v="2524.5"/>
    <n v="2840.0625"/>
  </r>
  <r>
    <x v="11"/>
    <x v="0"/>
    <x v="3"/>
    <x v="609"/>
    <x v="7"/>
    <x v="0"/>
    <n v="36.86"/>
    <n v="2.2400000000000002"/>
    <x v="7"/>
    <s v="DOMINIO"/>
    <x v="1"/>
    <m/>
    <m/>
    <n v="2805"/>
    <n v="2524.5"/>
    <n v="2840.0625"/>
  </r>
  <r>
    <x v="11"/>
    <x v="0"/>
    <x v="3"/>
    <x v="610"/>
    <x v="7"/>
    <x v="0"/>
    <n v="36.619999999999997"/>
    <n v="2.2400000000000002"/>
    <x v="7"/>
    <s v="DOMINIO"/>
    <x v="1"/>
    <m/>
    <m/>
    <n v="2805"/>
    <n v="2524.5"/>
    <n v="2840.0625"/>
  </r>
  <r>
    <x v="11"/>
    <x v="0"/>
    <x v="3"/>
    <x v="611"/>
    <x v="7"/>
    <x v="0"/>
    <n v="36.86"/>
    <n v="2.2400000000000002"/>
    <x v="7"/>
    <s v="DOMINIO"/>
    <x v="1"/>
    <m/>
    <m/>
    <n v="2805"/>
    <n v="2524.5"/>
    <n v="2840.0625"/>
  </r>
  <r>
    <x v="11"/>
    <x v="0"/>
    <x v="3"/>
    <x v="612"/>
    <x v="7"/>
    <x v="0"/>
    <n v="36.86"/>
    <n v="2.2400000000000002"/>
    <x v="7"/>
    <s v="DOMINIO"/>
    <x v="1"/>
    <m/>
    <m/>
    <n v="2805"/>
    <n v="2524.5"/>
    <n v="2840.0625"/>
  </r>
  <r>
    <x v="11"/>
    <x v="0"/>
    <x v="3"/>
    <x v="285"/>
    <x v="11"/>
    <x v="0"/>
    <n v="36.86"/>
    <n v="2.2400000000000002"/>
    <x v="6"/>
    <s v="DOMINIO"/>
    <x v="1"/>
    <m/>
    <m/>
    <n v="2899"/>
    <n v="2609.1"/>
    <n v="2935.2374999999997"/>
  </r>
  <r>
    <x v="11"/>
    <x v="0"/>
    <x v="3"/>
    <x v="33"/>
    <x v="11"/>
    <x v="0"/>
    <n v="36.86"/>
    <n v="2.2400000000000002"/>
    <x v="6"/>
    <s v="DOMINIO"/>
    <x v="1"/>
    <m/>
    <m/>
    <n v="2899"/>
    <n v="2609.1"/>
    <n v="2935.2374999999997"/>
  </r>
  <r>
    <x v="11"/>
    <x v="0"/>
    <x v="3"/>
    <x v="345"/>
    <x v="11"/>
    <x v="0"/>
    <n v="36.86"/>
    <n v="2.2400000000000002"/>
    <x v="6"/>
    <s v="DOMINIO"/>
    <x v="1"/>
    <m/>
    <m/>
    <n v="2899"/>
    <n v="2609.1"/>
    <n v="2935.2374999999997"/>
  </r>
  <r>
    <x v="11"/>
    <x v="0"/>
    <x v="3"/>
    <x v="346"/>
    <x v="11"/>
    <x v="0"/>
    <n v="36.86"/>
    <n v="2.2400000000000002"/>
    <x v="6"/>
    <s v="DOMINIO"/>
    <x v="1"/>
    <m/>
    <m/>
    <n v="2899"/>
    <n v="2609.1"/>
    <n v="2935.2374999999997"/>
  </r>
  <r>
    <x v="11"/>
    <x v="0"/>
    <x v="3"/>
    <x v="384"/>
    <x v="11"/>
    <x v="0"/>
    <n v="36.86"/>
    <n v="2.2400000000000002"/>
    <x v="6"/>
    <s v="DOMINIO"/>
    <x v="1"/>
    <m/>
    <m/>
    <n v="2899"/>
    <n v="2609.1"/>
    <n v="2935.2374999999997"/>
  </r>
  <r>
    <x v="11"/>
    <x v="0"/>
    <x v="3"/>
    <x v="424"/>
    <x v="11"/>
    <x v="0"/>
    <n v="37.39"/>
    <n v="2.2400000000000002"/>
    <x v="6"/>
    <s v="DOMINIO"/>
    <x v="1"/>
    <m/>
    <m/>
    <n v="2899"/>
    <n v="2609.1"/>
    <n v="2935.2374999999997"/>
  </r>
  <r>
    <x v="11"/>
    <x v="0"/>
    <x v="3"/>
    <x v="431"/>
    <x v="11"/>
    <x v="0"/>
    <n v="36.86"/>
    <n v="2.2400000000000002"/>
    <x v="7"/>
    <s v="DOMINIO"/>
    <x v="1"/>
    <m/>
    <m/>
    <n v="2817"/>
    <n v="2535.3000000000002"/>
    <n v="2852.2124999999996"/>
  </r>
  <r>
    <x v="11"/>
    <x v="0"/>
    <x v="3"/>
    <x v="613"/>
    <x v="11"/>
    <x v="0"/>
    <n v="36.86"/>
    <n v="2.2400000000000002"/>
    <x v="7"/>
    <s v="DOMINIO"/>
    <x v="1"/>
    <m/>
    <m/>
    <n v="2817"/>
    <n v="2535.3000000000002"/>
    <n v="2852.2124999999996"/>
  </r>
  <r>
    <x v="11"/>
    <x v="0"/>
    <x v="3"/>
    <x v="614"/>
    <x v="11"/>
    <x v="0"/>
    <n v="36.619999999999997"/>
    <n v="2.2400000000000002"/>
    <x v="7"/>
    <s v="DOMINIO"/>
    <x v="1"/>
    <m/>
    <m/>
    <n v="2817"/>
    <n v="2535.3000000000002"/>
    <n v="2852.2124999999996"/>
  </r>
  <r>
    <x v="11"/>
    <x v="0"/>
    <x v="3"/>
    <x v="615"/>
    <x v="11"/>
    <x v="0"/>
    <n v="36.86"/>
    <n v="2.2400000000000002"/>
    <x v="7"/>
    <s v="DOMINIO"/>
    <x v="1"/>
    <m/>
    <m/>
    <n v="2817"/>
    <n v="2535.3000000000002"/>
    <n v="2852.2124999999996"/>
  </r>
  <r>
    <x v="11"/>
    <x v="0"/>
    <x v="3"/>
    <x v="616"/>
    <x v="11"/>
    <x v="0"/>
    <n v="36.86"/>
    <n v="2.2400000000000002"/>
    <x v="7"/>
    <s v="DOMINIO"/>
    <x v="1"/>
    <m/>
    <m/>
    <n v="2817"/>
    <n v="2535.3000000000002"/>
    <n v="2852.2124999999996"/>
  </r>
  <r>
    <x v="11"/>
    <x v="0"/>
    <x v="3"/>
    <x v="350"/>
    <x v="12"/>
    <x v="0"/>
    <n v="37.39"/>
    <n v="2.2400000000000002"/>
    <x v="6"/>
    <s v="DOMINIO"/>
    <x v="1"/>
    <m/>
    <m/>
    <n v="2905"/>
    <n v="2614.5"/>
    <n v="2941.3125"/>
  </r>
  <r>
    <x v="11"/>
    <x v="0"/>
    <x v="3"/>
    <x v="286"/>
    <x v="12"/>
    <x v="0"/>
    <n v="36.86"/>
    <n v="2.2400000000000002"/>
    <x v="6"/>
    <s v="DOMINIO"/>
    <x v="1"/>
    <m/>
    <m/>
    <n v="2905"/>
    <n v="2614.5"/>
    <n v="2941.3125"/>
  </r>
  <r>
    <x v="11"/>
    <x v="0"/>
    <x v="3"/>
    <x v="37"/>
    <x v="12"/>
    <x v="0"/>
    <n v="36.86"/>
    <n v="2.2400000000000002"/>
    <x v="6"/>
    <s v="DOMINIO"/>
    <x v="1"/>
    <m/>
    <m/>
    <n v="2905"/>
    <n v="2614.5"/>
    <n v="2941.3125"/>
  </r>
  <r>
    <x v="11"/>
    <x v="0"/>
    <x v="3"/>
    <x v="353"/>
    <x v="12"/>
    <x v="0"/>
    <n v="36.86"/>
    <n v="2.2400000000000002"/>
    <x v="6"/>
    <s v="DOMINIO"/>
    <x v="1"/>
    <m/>
    <m/>
    <n v="2905"/>
    <n v="2614.5"/>
    <n v="2941.3125"/>
  </r>
  <r>
    <x v="11"/>
    <x v="0"/>
    <x v="3"/>
    <x v="354"/>
    <x v="12"/>
    <x v="0"/>
    <n v="36.86"/>
    <n v="2.2400000000000002"/>
    <x v="6"/>
    <s v="DOMINIO"/>
    <x v="1"/>
    <m/>
    <m/>
    <n v="2905"/>
    <n v="2614.5"/>
    <n v="2941.3125"/>
  </r>
  <r>
    <x v="11"/>
    <x v="0"/>
    <x v="3"/>
    <x v="386"/>
    <x v="12"/>
    <x v="0"/>
    <n v="36.86"/>
    <n v="2.2400000000000002"/>
    <x v="6"/>
    <s v="DOMINIO"/>
    <x v="1"/>
    <m/>
    <m/>
    <n v="2905"/>
    <n v="2614.5"/>
    <n v="2941.3125"/>
  </r>
  <r>
    <x v="11"/>
    <x v="0"/>
    <x v="3"/>
    <x v="566"/>
    <x v="12"/>
    <x v="0"/>
    <n v="36.86"/>
    <n v="2.2400000000000002"/>
    <x v="7"/>
    <s v="DOMINIO"/>
    <x v="1"/>
    <m/>
    <m/>
    <n v="2823"/>
    <n v="2540.7000000000003"/>
    <n v="2858.2874999999999"/>
  </r>
  <r>
    <x v="11"/>
    <x v="0"/>
    <x v="3"/>
    <x v="617"/>
    <x v="12"/>
    <x v="0"/>
    <n v="36.86"/>
    <n v="2.2400000000000002"/>
    <x v="7"/>
    <s v="DOMINIO"/>
    <x v="1"/>
    <m/>
    <m/>
    <n v="2823"/>
    <n v="2540.7000000000003"/>
    <n v="2858.2874999999999"/>
  </r>
  <r>
    <x v="11"/>
    <x v="0"/>
    <x v="3"/>
    <x v="618"/>
    <x v="12"/>
    <x v="0"/>
    <n v="36.619999999999997"/>
    <n v="2.2400000000000002"/>
    <x v="7"/>
    <s v="DOMINIO"/>
    <x v="1"/>
    <m/>
    <m/>
    <n v="2823"/>
    <n v="2540.7000000000003"/>
    <n v="2858.2874999999999"/>
  </r>
  <r>
    <x v="11"/>
    <x v="0"/>
    <x v="3"/>
    <x v="619"/>
    <x v="12"/>
    <x v="0"/>
    <n v="36.86"/>
    <n v="2.2400000000000002"/>
    <x v="7"/>
    <s v="DOMINIO"/>
    <x v="1"/>
    <m/>
    <m/>
    <n v="2823"/>
    <n v="2540.7000000000003"/>
    <n v="2858.2874999999999"/>
  </r>
  <r>
    <x v="11"/>
    <x v="0"/>
    <x v="3"/>
    <x v="620"/>
    <x v="12"/>
    <x v="0"/>
    <n v="36.86"/>
    <n v="2.2400000000000002"/>
    <x v="7"/>
    <s v="DOMINIO"/>
    <x v="1"/>
    <m/>
    <m/>
    <n v="2823"/>
    <n v="2540.7000000000003"/>
    <n v="2858.2874999999999"/>
  </r>
  <r>
    <x v="11"/>
    <x v="0"/>
    <x v="10"/>
    <x v="1"/>
    <x v="1"/>
    <x v="0"/>
    <n v="42.59"/>
    <n v="2.23"/>
    <x v="6"/>
    <s v="DOMINIO"/>
    <x v="1"/>
    <m/>
    <m/>
    <n v="3216"/>
    <n v="2894.4"/>
    <n v="3256.2"/>
  </r>
  <r>
    <x v="11"/>
    <x v="0"/>
    <x v="10"/>
    <x v="294"/>
    <x v="1"/>
    <x v="0"/>
    <n v="42.78"/>
    <n v="2.2400000000000002"/>
    <x v="6"/>
    <s v="DOMINIO"/>
    <x v="1"/>
    <m/>
    <m/>
    <n v="3216"/>
    <n v="2894.4"/>
    <n v="3256.2"/>
  </r>
  <r>
    <x v="11"/>
    <x v="0"/>
    <x v="10"/>
    <x v="297"/>
    <x v="3"/>
    <x v="0"/>
    <n v="42.59"/>
    <n v="2.23"/>
    <x v="6"/>
    <s v="DOMINIO"/>
    <x v="1"/>
    <m/>
    <m/>
    <n v="3228"/>
    <n v="2905.2000000000003"/>
    <n v="3268.3500000000004"/>
  </r>
  <r>
    <x v="11"/>
    <x v="0"/>
    <x v="10"/>
    <x v="362"/>
    <x v="3"/>
    <x v="0"/>
    <n v="42.78"/>
    <n v="2.2400000000000002"/>
    <x v="6"/>
    <s v="DOMINIO"/>
    <x v="1"/>
    <m/>
    <m/>
    <n v="3228"/>
    <n v="2905.2000000000003"/>
    <n v="3268.3500000000004"/>
  </r>
  <r>
    <x v="11"/>
    <x v="0"/>
    <x v="10"/>
    <x v="304"/>
    <x v="4"/>
    <x v="0"/>
    <n v="42.59"/>
    <n v="2.23"/>
    <x v="6"/>
    <s v="DOMINIO"/>
    <x v="1"/>
    <m/>
    <m/>
    <n v="3239"/>
    <n v="2915.1"/>
    <n v="3279.4875000000002"/>
  </r>
  <r>
    <x v="11"/>
    <x v="0"/>
    <x v="10"/>
    <x v="232"/>
    <x v="4"/>
    <x v="0"/>
    <n v="42.78"/>
    <n v="2.2400000000000002"/>
    <x v="6"/>
    <s v="DOMINIO"/>
    <x v="1"/>
    <m/>
    <m/>
    <n v="3239"/>
    <n v="2915.1"/>
    <n v="3279.4875000000002"/>
  </r>
  <r>
    <x v="11"/>
    <x v="0"/>
    <x v="10"/>
    <x v="309"/>
    <x v="4"/>
    <x v="0"/>
    <n v="42.78"/>
    <n v="2.2400000000000002"/>
    <x v="6"/>
    <s v="DOMINIO"/>
    <x v="1"/>
    <m/>
    <m/>
    <n v="3239"/>
    <n v="2915.1"/>
    <n v="3279.4875000000002"/>
  </r>
  <r>
    <x v="11"/>
    <x v="0"/>
    <x v="10"/>
    <x v="312"/>
    <x v="9"/>
    <x v="0"/>
    <n v="42.59"/>
    <n v="2.23"/>
    <x v="6"/>
    <s v="DOMINIO"/>
    <x v="1"/>
    <m/>
    <m/>
    <n v="3251"/>
    <n v="2925.9"/>
    <n v="3291.6374999999998"/>
  </r>
  <r>
    <x v="11"/>
    <x v="0"/>
    <x v="10"/>
    <x v="313"/>
    <x v="9"/>
    <x v="0"/>
    <n v="42.59"/>
    <n v="2.23"/>
    <x v="6"/>
    <s v="DOMINIO"/>
    <x v="1"/>
    <m/>
    <m/>
    <n v="3251"/>
    <n v="2925.9"/>
    <n v="3291.6374999999998"/>
  </r>
  <r>
    <x v="11"/>
    <x v="0"/>
    <x v="10"/>
    <x v="370"/>
    <x v="9"/>
    <x v="0"/>
    <n v="42.78"/>
    <n v="2.2400000000000002"/>
    <x v="6"/>
    <s v="DOMINIO"/>
    <x v="1"/>
    <m/>
    <m/>
    <n v="3251"/>
    <n v="2925.9"/>
    <n v="3291.6374999999998"/>
  </r>
  <r>
    <x v="11"/>
    <x v="0"/>
    <x v="10"/>
    <x v="317"/>
    <x v="9"/>
    <x v="0"/>
    <n v="42.78"/>
    <n v="2.2400000000000002"/>
    <x v="6"/>
    <s v="DOMINIO"/>
    <x v="1"/>
    <m/>
    <m/>
    <n v="3251"/>
    <n v="2925.9"/>
    <n v="3291.6374999999998"/>
  </r>
  <r>
    <x v="11"/>
    <x v="0"/>
    <x v="10"/>
    <x v="320"/>
    <x v="5"/>
    <x v="0"/>
    <n v="42.59"/>
    <n v="2.23"/>
    <x v="6"/>
    <s v="DOMINIO"/>
    <x v="1"/>
    <m/>
    <m/>
    <n v="3263"/>
    <n v="2936.7000000000003"/>
    <n v="3303.7874999999999"/>
  </r>
  <r>
    <x v="11"/>
    <x v="0"/>
    <x v="10"/>
    <x v="321"/>
    <x v="5"/>
    <x v="0"/>
    <n v="42.59"/>
    <n v="2.23"/>
    <x v="6"/>
    <s v="DOMINIO"/>
    <x v="1"/>
    <m/>
    <m/>
    <n v="3263"/>
    <n v="2936.7000000000003"/>
    <n v="3303.7874999999999"/>
  </r>
  <r>
    <x v="11"/>
    <x v="0"/>
    <x v="10"/>
    <x v="19"/>
    <x v="5"/>
    <x v="0"/>
    <n v="42.59"/>
    <n v="2.23"/>
    <x v="6"/>
    <s v="DOMINIO"/>
    <x v="1"/>
    <m/>
    <m/>
    <n v="3263"/>
    <n v="2936.7000000000003"/>
    <n v="3303.7874999999999"/>
  </r>
  <r>
    <x v="11"/>
    <x v="0"/>
    <x v="10"/>
    <x v="324"/>
    <x v="5"/>
    <x v="0"/>
    <n v="42.78"/>
    <n v="2.2400000000000002"/>
    <x v="6"/>
    <s v="DOMINIO"/>
    <x v="1"/>
    <m/>
    <m/>
    <n v="3263"/>
    <n v="2936.7000000000003"/>
    <n v="3303.7874999999999"/>
  </r>
  <r>
    <x v="11"/>
    <x v="0"/>
    <x v="10"/>
    <x v="327"/>
    <x v="10"/>
    <x v="0"/>
    <n v="42.59"/>
    <n v="2.23"/>
    <x v="6"/>
    <s v="DOMINIO"/>
    <x v="1"/>
    <m/>
    <m/>
    <n v="3275"/>
    <n v="2947.5"/>
    <n v="3315.9375"/>
  </r>
  <r>
    <x v="11"/>
    <x v="0"/>
    <x v="10"/>
    <x v="22"/>
    <x v="10"/>
    <x v="0"/>
    <n v="42.59"/>
    <n v="2.23"/>
    <x v="6"/>
    <s v="DOMINIO"/>
    <x v="1"/>
    <m/>
    <m/>
    <n v="3275"/>
    <n v="2947.5"/>
    <n v="3315.9375"/>
  </r>
  <r>
    <x v="11"/>
    <x v="0"/>
    <x v="10"/>
    <x v="377"/>
    <x v="10"/>
    <x v="0"/>
    <n v="42.78"/>
    <n v="2.2400000000000002"/>
    <x v="6"/>
    <s v="DOMINIO"/>
    <x v="1"/>
    <m/>
    <m/>
    <n v="3275"/>
    <n v="2947.5"/>
    <n v="3315.9375"/>
  </r>
  <r>
    <x v="11"/>
    <x v="0"/>
    <x v="10"/>
    <x v="263"/>
    <x v="10"/>
    <x v="0"/>
    <n v="42.78"/>
    <n v="2.2400000000000002"/>
    <x v="6"/>
    <s v="DOMINIO"/>
    <x v="1"/>
    <m/>
    <m/>
    <n v="3275"/>
    <n v="2947.5"/>
    <n v="3315.9375"/>
  </r>
  <r>
    <x v="11"/>
    <x v="0"/>
    <x v="10"/>
    <x v="265"/>
    <x v="10"/>
    <x v="0"/>
    <n v="42.59"/>
    <n v="2.23"/>
    <x v="7"/>
    <s v="DOMINIO"/>
    <x v="1"/>
    <m/>
    <m/>
    <n v="3192"/>
    <n v="2872.8"/>
    <n v="3231.8999999999996"/>
  </r>
  <r>
    <x v="11"/>
    <x v="0"/>
    <x v="10"/>
    <x v="621"/>
    <x v="10"/>
    <x v="0"/>
    <n v="42.59"/>
    <n v="2.23"/>
    <x v="7"/>
    <s v="DOMINIO"/>
    <x v="1"/>
    <m/>
    <m/>
    <n v="3192"/>
    <n v="2872.8"/>
    <n v="3231.8999999999996"/>
  </r>
  <r>
    <x v="11"/>
    <x v="0"/>
    <x v="10"/>
    <x v="332"/>
    <x v="6"/>
    <x v="0"/>
    <n v="42.59"/>
    <n v="2.23"/>
    <x v="6"/>
    <s v="DOMINIO"/>
    <x v="1"/>
    <m/>
    <m/>
    <n v="3286"/>
    <n v="2957.4"/>
    <n v="3327.0749999999998"/>
  </r>
  <r>
    <x v="11"/>
    <x v="0"/>
    <x v="10"/>
    <x v="333"/>
    <x v="6"/>
    <x v="0"/>
    <n v="42.59"/>
    <n v="2.23"/>
    <x v="6"/>
    <s v="DOMINIO"/>
    <x v="1"/>
    <m/>
    <m/>
    <n v="3286"/>
    <n v="2957.4"/>
    <n v="3327.0749999999998"/>
  </r>
  <r>
    <x v="11"/>
    <x v="0"/>
    <x v="10"/>
    <x v="26"/>
    <x v="6"/>
    <x v="0"/>
    <n v="42.59"/>
    <n v="2.23"/>
    <x v="6"/>
    <s v="DOMINIO"/>
    <x v="1"/>
    <m/>
    <m/>
    <n v="3286"/>
    <n v="2957.4"/>
    <n v="3327.0749999999998"/>
  </r>
  <r>
    <x v="11"/>
    <x v="0"/>
    <x v="10"/>
    <x v="379"/>
    <x v="6"/>
    <x v="0"/>
    <n v="42.78"/>
    <n v="2.2400000000000002"/>
    <x v="6"/>
    <s v="DOMINIO"/>
    <x v="1"/>
    <m/>
    <m/>
    <n v="3286"/>
    <n v="2957.4"/>
    <n v="3327.0749999999998"/>
  </r>
  <r>
    <x v="11"/>
    <x v="0"/>
    <x v="10"/>
    <x v="268"/>
    <x v="6"/>
    <x v="0"/>
    <n v="42.78"/>
    <n v="2.2400000000000002"/>
    <x v="6"/>
    <s v="DOMINIO"/>
    <x v="1"/>
    <m/>
    <m/>
    <n v="3286"/>
    <n v="2957.4"/>
    <n v="3327.0749999999998"/>
  </r>
  <r>
    <x v="11"/>
    <x v="0"/>
    <x v="10"/>
    <x v="272"/>
    <x v="6"/>
    <x v="0"/>
    <n v="42.59"/>
    <n v="2.23"/>
    <x v="7"/>
    <s v="DOMINIO"/>
    <x v="1"/>
    <m/>
    <m/>
    <n v="3204"/>
    <n v="2883.6"/>
    <n v="3244.0499999999997"/>
  </r>
  <r>
    <x v="11"/>
    <x v="0"/>
    <x v="10"/>
    <x v="336"/>
    <x v="7"/>
    <x v="0"/>
    <n v="42.59"/>
    <n v="2.23"/>
    <x v="6"/>
    <s v="DOMINIO"/>
    <x v="1"/>
    <m/>
    <m/>
    <n v="3298"/>
    <n v="2968.2000000000003"/>
    <n v="3339.2249999999999"/>
  </r>
  <r>
    <x v="11"/>
    <x v="0"/>
    <x v="10"/>
    <x v="381"/>
    <x v="7"/>
    <x v="0"/>
    <n v="42.78"/>
    <n v="2.2400000000000002"/>
    <x v="6"/>
    <s v="DOMINIO"/>
    <x v="1"/>
    <m/>
    <m/>
    <n v="3298"/>
    <n v="2968.2000000000003"/>
    <n v="3339.2249999999999"/>
  </r>
  <r>
    <x v="11"/>
    <x v="0"/>
    <x v="10"/>
    <x v="340"/>
    <x v="7"/>
    <x v="0"/>
    <n v="42.78"/>
    <n v="2.2400000000000002"/>
    <x v="6"/>
    <s v="DOMINIO"/>
    <x v="1"/>
    <m/>
    <m/>
    <n v="3298"/>
    <n v="2968.2000000000003"/>
    <n v="3339.2249999999999"/>
  </r>
  <r>
    <x v="11"/>
    <x v="0"/>
    <x v="10"/>
    <x v="622"/>
    <x v="7"/>
    <x v="0"/>
    <n v="42.59"/>
    <n v="2.23"/>
    <x v="7"/>
    <s v="DOMINIO"/>
    <x v="1"/>
    <m/>
    <m/>
    <n v="3216"/>
    <n v="2894.4"/>
    <n v="3256.2"/>
  </r>
  <r>
    <x v="11"/>
    <x v="0"/>
    <x v="10"/>
    <x v="623"/>
    <x v="7"/>
    <x v="0"/>
    <n v="42.59"/>
    <n v="2.23"/>
    <x v="7"/>
    <s v="DOMINIO"/>
    <x v="1"/>
    <m/>
    <m/>
    <n v="3216"/>
    <n v="2894.4"/>
    <n v="3256.2"/>
  </r>
  <r>
    <x v="11"/>
    <x v="0"/>
    <x v="10"/>
    <x v="343"/>
    <x v="11"/>
    <x v="0"/>
    <n v="42.59"/>
    <n v="2.23"/>
    <x v="6"/>
    <s v="DOMINIO"/>
    <x v="1"/>
    <m/>
    <m/>
    <n v="3310"/>
    <n v="2979"/>
    <n v="3351.3749999999995"/>
  </r>
  <r>
    <x v="11"/>
    <x v="0"/>
    <x v="10"/>
    <x v="35"/>
    <x v="11"/>
    <x v="0"/>
    <n v="42.59"/>
    <n v="2.23"/>
    <x v="6"/>
    <s v="DOMINIO"/>
    <x v="1"/>
    <m/>
    <m/>
    <n v="3310"/>
    <n v="2979"/>
    <n v="3351.3749999999995"/>
  </r>
  <r>
    <x v="11"/>
    <x v="0"/>
    <x v="10"/>
    <x v="347"/>
    <x v="11"/>
    <x v="0"/>
    <n v="42.78"/>
    <n v="2.2400000000000002"/>
    <x v="6"/>
    <s v="DOMINIO"/>
    <x v="1"/>
    <m/>
    <m/>
    <n v="3310"/>
    <n v="2979"/>
    <n v="3351.3749999999995"/>
  </r>
  <r>
    <x v="11"/>
    <x v="0"/>
    <x v="10"/>
    <x v="624"/>
    <x v="11"/>
    <x v="0"/>
    <n v="42.59"/>
    <n v="2.23"/>
    <x v="7"/>
    <s v="DOMINIO"/>
    <x v="1"/>
    <m/>
    <m/>
    <n v="3228"/>
    <n v="2905.2000000000003"/>
    <n v="3268.3500000000004"/>
  </r>
  <r>
    <x v="11"/>
    <x v="0"/>
    <x v="10"/>
    <x v="355"/>
    <x v="12"/>
    <x v="0"/>
    <n v="42.78"/>
    <n v="2.2400000000000002"/>
    <x v="6"/>
    <s v="DOMINIO"/>
    <x v="1"/>
    <m/>
    <m/>
    <n v="3316"/>
    <n v="2984.4"/>
    <n v="3357.45"/>
  </r>
  <r>
    <x v="11"/>
    <x v="0"/>
    <x v="4"/>
    <x v="358"/>
    <x v="1"/>
    <x v="0"/>
    <n v="42.78"/>
    <n v="2.2400000000000002"/>
    <x v="6"/>
    <s v="DOMINIO"/>
    <x v="1"/>
    <m/>
    <m/>
    <n v="3098"/>
    <n v="2788.2000000000003"/>
    <n v="3136.7249999999999"/>
  </r>
  <r>
    <x v="11"/>
    <x v="0"/>
    <x v="4"/>
    <x v="246"/>
    <x v="1"/>
    <x v="0"/>
    <n v="42.78"/>
    <n v="2.2400000000000002"/>
    <x v="7"/>
    <s v="DOMINIO"/>
    <x v="1"/>
    <m/>
    <m/>
    <n v="3016"/>
    <n v="2714.4"/>
    <n v="3053.7"/>
  </r>
  <r>
    <x v="11"/>
    <x v="0"/>
    <x v="4"/>
    <x v="625"/>
    <x v="3"/>
    <x v="0"/>
    <n v="42.78"/>
    <n v="2.2400000000000002"/>
    <x v="7"/>
    <s v="DOMINIO"/>
    <x v="1"/>
    <m/>
    <m/>
    <n v="3028"/>
    <n v="2725.2000000000003"/>
    <n v="3065.8500000000004"/>
  </r>
  <r>
    <x v="11"/>
    <x v="0"/>
    <x v="4"/>
    <x v="366"/>
    <x v="4"/>
    <x v="0"/>
    <n v="42.78"/>
    <n v="2.2400000000000002"/>
    <x v="6"/>
    <s v="DOMINIO"/>
    <x v="1"/>
    <m/>
    <m/>
    <n v="3122"/>
    <n v="2809.8"/>
    <n v="3161.0250000000001"/>
  </r>
  <r>
    <x v="11"/>
    <x v="0"/>
    <x v="4"/>
    <x v="531"/>
    <x v="4"/>
    <x v="0"/>
    <n v="42.78"/>
    <n v="2.2400000000000002"/>
    <x v="7"/>
    <s v="DOMINIO"/>
    <x v="1"/>
    <m/>
    <m/>
    <n v="3039"/>
    <n v="2735.1"/>
    <n v="3076.9875000000002"/>
  </r>
  <r>
    <x v="11"/>
    <x v="0"/>
    <x v="4"/>
    <x v="369"/>
    <x v="9"/>
    <x v="0"/>
    <n v="42.78"/>
    <n v="2.2400000000000002"/>
    <x v="6"/>
    <s v="DOMINIO"/>
    <x v="1"/>
    <m/>
    <m/>
    <n v="3134"/>
    <n v="2820.6"/>
    <n v="3173.1749999999997"/>
  </r>
  <r>
    <x v="11"/>
    <x v="0"/>
    <x v="4"/>
    <x v="256"/>
    <x v="9"/>
    <x v="0"/>
    <n v="42.78"/>
    <n v="2.2400000000000002"/>
    <x v="7"/>
    <s v="DOMINIO"/>
    <x v="1"/>
    <m/>
    <m/>
    <n v="3051"/>
    <n v="2745.9"/>
    <n v="3089.1374999999998"/>
  </r>
  <r>
    <x v="11"/>
    <x v="0"/>
    <x v="4"/>
    <x v="259"/>
    <x v="9"/>
    <x v="0"/>
    <n v="42.78"/>
    <n v="2.2400000000000002"/>
    <x v="7"/>
    <s v="DOMINIO"/>
    <x v="1"/>
    <m/>
    <m/>
    <n v="3051"/>
    <n v="2745.9"/>
    <n v="3089.1374999999998"/>
  </r>
  <r>
    <x v="11"/>
    <x v="0"/>
    <x v="4"/>
    <x v="626"/>
    <x v="5"/>
    <x v="0"/>
    <n v="42.78"/>
    <n v="2.2400000000000002"/>
    <x v="7"/>
    <s v="DOMINIO"/>
    <x v="1"/>
    <m/>
    <m/>
    <n v="3063"/>
    <n v="2756.7000000000003"/>
    <n v="3101.2874999999999"/>
  </r>
  <r>
    <x v="11"/>
    <x v="0"/>
    <x v="4"/>
    <x v="262"/>
    <x v="5"/>
    <x v="0"/>
    <n v="42.78"/>
    <n v="2.2400000000000002"/>
    <x v="7"/>
    <s v="DOMINIO"/>
    <x v="1"/>
    <m/>
    <m/>
    <n v="3063"/>
    <n v="2756.7000000000003"/>
    <n v="3101.2874999999999"/>
  </r>
  <r>
    <x v="11"/>
    <x v="0"/>
    <x v="4"/>
    <x v="267"/>
    <x v="10"/>
    <x v="0"/>
    <n v="42.78"/>
    <n v="2.2400000000000002"/>
    <x v="7"/>
    <s v="DOMINIO"/>
    <x v="1"/>
    <m/>
    <m/>
    <n v="3075"/>
    <n v="2767.5"/>
    <n v="3113.4375"/>
  </r>
  <r>
    <x v="11"/>
    <x v="0"/>
    <x v="4"/>
    <x v="25"/>
    <x v="6"/>
    <x v="0"/>
    <n v="42.78"/>
    <n v="2.2400000000000002"/>
    <x v="6"/>
    <s v="DOMINIO"/>
    <x v="1"/>
    <m/>
    <m/>
    <n v="3169"/>
    <n v="2852.1"/>
    <n v="3208.6124999999997"/>
  </r>
  <r>
    <x v="11"/>
    <x v="0"/>
    <x v="4"/>
    <x v="627"/>
    <x v="6"/>
    <x v="0"/>
    <n v="42.78"/>
    <n v="2.2400000000000002"/>
    <x v="7"/>
    <s v="DOMINIO"/>
    <x v="1"/>
    <m/>
    <m/>
    <n v="3086"/>
    <n v="2777.4"/>
    <n v="3124.5749999999998"/>
  </r>
  <r>
    <x v="11"/>
    <x v="0"/>
    <x v="4"/>
    <x v="273"/>
    <x v="6"/>
    <x v="0"/>
    <n v="42.78"/>
    <n v="2.2400000000000002"/>
    <x v="7"/>
    <s v="DOMINIO"/>
    <x v="1"/>
    <m/>
    <m/>
    <n v="3086"/>
    <n v="2777.4"/>
    <n v="3124.5749999999998"/>
  </r>
  <r>
    <x v="11"/>
    <x v="0"/>
    <x v="4"/>
    <x v="29"/>
    <x v="7"/>
    <x v="0"/>
    <n v="42.78"/>
    <n v="2.2400000000000002"/>
    <x v="6"/>
    <s v="DOMINIO"/>
    <x v="1"/>
    <m/>
    <m/>
    <n v="3181"/>
    <n v="2862.9"/>
    <n v="3220.7624999999998"/>
  </r>
  <r>
    <x v="11"/>
    <x v="0"/>
    <x v="4"/>
    <x v="628"/>
    <x v="7"/>
    <x v="0"/>
    <n v="42.78"/>
    <n v="2.2400000000000002"/>
    <x v="7"/>
    <s v="DOMINIO"/>
    <x v="1"/>
    <m/>
    <m/>
    <n v="3098"/>
    <n v="2788.2000000000003"/>
    <n v="3136.7249999999999"/>
  </r>
  <r>
    <x v="11"/>
    <x v="0"/>
    <x v="4"/>
    <x v="34"/>
    <x v="11"/>
    <x v="0"/>
    <n v="42.78"/>
    <n v="2.2400000000000002"/>
    <x v="6"/>
    <s v="DOMINIO"/>
    <x v="1"/>
    <m/>
    <m/>
    <n v="3192"/>
    <n v="2872.8"/>
    <n v="3231.8999999999996"/>
  </r>
  <r>
    <x v="11"/>
    <x v="0"/>
    <x v="4"/>
    <x v="629"/>
    <x v="11"/>
    <x v="0"/>
    <n v="42.78"/>
    <n v="2.2400000000000002"/>
    <x v="7"/>
    <s v="DOMINIO"/>
    <x v="1"/>
    <m/>
    <m/>
    <n v="3110"/>
    <n v="2799"/>
    <n v="3148.8749999999995"/>
  </r>
  <r>
    <x v="11"/>
    <x v="0"/>
    <x v="4"/>
    <x v="630"/>
    <x v="11"/>
    <x v="0"/>
    <n v="42.78"/>
    <n v="2.2400000000000002"/>
    <x v="7"/>
    <s v="DOMINIO"/>
    <x v="1"/>
    <m/>
    <m/>
    <n v="3110"/>
    <n v="2799"/>
    <n v="3148.8749999999995"/>
  </r>
  <r>
    <x v="11"/>
    <x v="0"/>
    <x v="4"/>
    <x v="593"/>
    <x v="12"/>
    <x v="0"/>
    <n v="42.78"/>
    <n v="2.2400000000000002"/>
    <x v="7"/>
    <s v="DOMINIO"/>
    <x v="1"/>
    <m/>
    <m/>
    <n v="3116"/>
    <n v="2804.4"/>
    <n v="3154.95"/>
  </r>
  <r>
    <x v="11"/>
    <x v="0"/>
    <x v="4"/>
    <x v="631"/>
    <x v="12"/>
    <x v="0"/>
    <n v="42.78"/>
    <n v="2.2400000000000002"/>
    <x v="7"/>
    <s v="DOMINIO"/>
    <x v="1"/>
    <m/>
    <m/>
    <n v="3116"/>
    <n v="2804.4"/>
    <n v="3154.95"/>
  </r>
  <r>
    <x v="11"/>
    <x v="0"/>
    <x v="5"/>
    <x v="356"/>
    <x v="1"/>
    <x v="0"/>
    <n v="46.66"/>
    <n v="2.2400000000000002"/>
    <x v="9"/>
    <s v="DOMINIO"/>
    <x v="1"/>
    <m/>
    <m/>
    <n v="3258"/>
    <n v="2932.2000000000003"/>
    <n v="3298.7250000000004"/>
  </r>
  <r>
    <x v="11"/>
    <x v="0"/>
    <x v="5"/>
    <x v="79"/>
    <x v="3"/>
    <x v="0"/>
    <n v="46.66"/>
    <n v="2.2400000000000002"/>
    <x v="9"/>
    <s v="DOMINIO"/>
    <x v="1"/>
    <m/>
    <m/>
    <n v="3270"/>
    <n v="2943"/>
    <n v="3310.8749999999995"/>
  </r>
  <r>
    <x v="11"/>
    <x v="0"/>
    <x v="5"/>
    <x v="364"/>
    <x v="4"/>
    <x v="0"/>
    <n v="46.66"/>
    <n v="2.2400000000000002"/>
    <x v="9"/>
    <s v="DOMINIO"/>
    <x v="1"/>
    <m/>
    <m/>
    <n v="3282"/>
    <n v="2953.8"/>
    <n v="3323.0250000000001"/>
  </r>
  <r>
    <x v="11"/>
    <x v="0"/>
    <x v="5"/>
    <x v="529"/>
    <x v="4"/>
    <x v="0"/>
    <n v="46.66"/>
    <n v="2.2400000000000002"/>
    <x v="5"/>
    <s v="DOMINIO"/>
    <x v="1"/>
    <m/>
    <m/>
    <n v="3258"/>
    <n v="2932.2000000000003"/>
    <n v="3298.7250000000004"/>
  </r>
  <r>
    <x v="11"/>
    <x v="0"/>
    <x v="5"/>
    <x v="367"/>
    <x v="9"/>
    <x v="0"/>
    <n v="46.66"/>
    <n v="2.2400000000000002"/>
    <x v="9"/>
    <s v="DOMINIO"/>
    <x v="1"/>
    <m/>
    <m/>
    <n v="3294"/>
    <n v="2964.6"/>
    <n v="3335.1749999999997"/>
  </r>
  <r>
    <x v="11"/>
    <x v="0"/>
    <x v="5"/>
    <x v="560"/>
    <x v="9"/>
    <x v="0"/>
    <n v="46.66"/>
    <n v="2.2400000000000002"/>
    <x v="5"/>
    <s v="DOMINIO"/>
    <x v="1"/>
    <m/>
    <m/>
    <n v="3270"/>
    <n v="2943"/>
    <n v="3310.8749999999995"/>
  </r>
  <r>
    <x v="11"/>
    <x v="0"/>
    <x v="5"/>
    <x v="632"/>
    <x v="5"/>
    <x v="0"/>
    <n v="46.66"/>
    <n v="2.2400000000000002"/>
    <x v="5"/>
    <s v="DOMINIO"/>
    <x v="1"/>
    <m/>
    <m/>
    <n v="3282"/>
    <n v="2953.8"/>
    <n v="3323.0250000000001"/>
  </r>
  <r>
    <x v="11"/>
    <x v="0"/>
    <x v="5"/>
    <x v="426"/>
    <x v="10"/>
    <x v="0"/>
    <n v="46.66"/>
    <n v="2.2400000000000002"/>
    <x v="5"/>
    <s v="DOMINIO"/>
    <x v="1"/>
    <m/>
    <m/>
    <n v="3294"/>
    <n v="2964.6"/>
    <n v="3335.1749999999997"/>
  </r>
  <r>
    <x v="11"/>
    <x v="0"/>
    <x v="5"/>
    <x v="271"/>
    <x v="6"/>
    <x v="0"/>
    <n v="46.66"/>
    <n v="2.2400000000000002"/>
    <x v="5"/>
    <s v="DOMINIO"/>
    <x v="1"/>
    <m/>
    <m/>
    <n v="3305"/>
    <n v="2974.5"/>
    <n v="3346.3125"/>
  </r>
  <r>
    <x v="11"/>
    <x v="0"/>
    <x v="5"/>
    <x v="428"/>
    <x v="7"/>
    <x v="0"/>
    <n v="46.66"/>
    <n v="2.2400000000000002"/>
    <x v="5"/>
    <s v="DOMINIO"/>
    <x v="1"/>
    <m/>
    <m/>
    <n v="3317"/>
    <n v="2985.3"/>
    <n v="3358.4624999999996"/>
  </r>
  <r>
    <x v="11"/>
    <x v="0"/>
    <x v="5"/>
    <x v="430"/>
    <x v="11"/>
    <x v="0"/>
    <n v="46.66"/>
    <n v="2.2400000000000002"/>
    <x v="5"/>
    <s v="DOMINIO"/>
    <x v="1"/>
    <m/>
    <m/>
    <n v="3329"/>
    <n v="2996.1"/>
    <n v="3370.6124999999997"/>
  </r>
  <r>
    <x v="11"/>
    <x v="1"/>
    <x v="6"/>
    <x v="107"/>
    <x v="8"/>
    <x v="0"/>
    <n v="5.24"/>
    <n v="0"/>
    <x v="4"/>
    <s v="DOMINIO"/>
    <x v="1"/>
    <m/>
    <m/>
    <n v="70"/>
    <n v="70"/>
    <n v="78.75"/>
  </r>
  <r>
    <x v="11"/>
    <x v="1"/>
    <x v="6"/>
    <x v="108"/>
    <x v="8"/>
    <x v="0"/>
    <n v="5.1100000000000003"/>
    <n v="0"/>
    <x v="4"/>
    <s v="DOMINIO"/>
    <x v="1"/>
    <s v="E - 91 A"/>
    <m/>
    <n v="70"/>
    <n v="70"/>
    <n v="78.75"/>
  </r>
  <r>
    <x v="11"/>
    <x v="1"/>
    <x v="6"/>
    <x v="109"/>
    <x v="8"/>
    <x v="0"/>
    <n v="4.93"/>
    <n v="0"/>
    <x v="4"/>
    <s v="DOMINIO"/>
    <x v="1"/>
    <s v="E - 82 A"/>
    <m/>
    <n v="80"/>
    <n v="80"/>
    <n v="90"/>
  </r>
  <r>
    <x v="11"/>
    <x v="1"/>
    <x v="6"/>
    <x v="110"/>
    <x v="8"/>
    <x v="0"/>
    <n v="5.05"/>
    <n v="0"/>
    <x v="4"/>
    <s v="DOMINIO"/>
    <x v="1"/>
    <m/>
    <m/>
    <n v="70"/>
    <n v="70"/>
    <n v="78.75"/>
  </r>
  <r>
    <x v="11"/>
    <x v="1"/>
    <x v="6"/>
    <x v="111"/>
    <x v="8"/>
    <x v="0"/>
    <n v="5.05"/>
    <n v="0"/>
    <x v="4"/>
    <s v="DOMINIO"/>
    <x v="1"/>
    <m/>
    <m/>
    <n v="70"/>
    <n v="70"/>
    <n v="78.75"/>
  </r>
  <r>
    <x v="11"/>
    <x v="1"/>
    <x v="6"/>
    <x v="274"/>
    <x v="8"/>
    <x v="0"/>
    <n v="4.93"/>
    <n v="0"/>
    <x v="4"/>
    <s v="DOMINIO"/>
    <x v="1"/>
    <s v="E - 81 A"/>
    <m/>
    <n v="80"/>
    <n v="80"/>
    <n v="90"/>
  </r>
  <r>
    <x v="11"/>
    <x v="1"/>
    <x v="6"/>
    <x v="112"/>
    <x v="8"/>
    <x v="0"/>
    <n v="12.31"/>
    <n v="0"/>
    <x v="4"/>
    <s v="DOMINIO"/>
    <x v="1"/>
    <s v="E - 72 A"/>
    <m/>
    <n v="160"/>
    <n v="160"/>
    <n v="180"/>
  </r>
  <r>
    <x v="11"/>
    <x v="1"/>
    <x v="6"/>
    <x v="113"/>
    <x v="8"/>
    <x v="0"/>
    <n v="12.2"/>
    <n v="0"/>
    <x v="4"/>
    <s v="DOMINIO"/>
    <x v="1"/>
    <s v="E - 69 A"/>
    <m/>
    <n v="160"/>
    <n v="160"/>
    <n v="180"/>
  </r>
  <r>
    <x v="11"/>
    <x v="1"/>
    <x v="6"/>
    <x v="166"/>
    <x v="8"/>
    <x v="0"/>
    <n v="5.24"/>
    <n v="0"/>
    <x v="4"/>
    <s v="DOMINIO"/>
    <x v="1"/>
    <m/>
    <m/>
    <n v="70"/>
    <n v="70"/>
    <n v="78.75"/>
  </r>
  <r>
    <x v="11"/>
    <x v="1"/>
    <x v="6"/>
    <x v="114"/>
    <x v="8"/>
    <x v="0"/>
    <n v="5.1100000000000003"/>
    <n v="0"/>
    <x v="4"/>
    <s v="DOMINIO"/>
    <x v="1"/>
    <s v="E - 67 A"/>
    <m/>
    <n v="70"/>
    <n v="70"/>
    <n v="78.75"/>
  </r>
  <r>
    <x v="11"/>
    <x v="1"/>
    <x v="6"/>
    <x v="115"/>
    <x v="8"/>
    <x v="0"/>
    <n v="10.61"/>
    <n v="0"/>
    <x v="4"/>
    <s v="DOMINIO"/>
    <x v="1"/>
    <s v="E - 66 A"/>
    <m/>
    <n v="140"/>
    <n v="140"/>
    <n v="157.5"/>
  </r>
  <r>
    <x v="11"/>
    <x v="1"/>
    <x v="6"/>
    <x v="116"/>
    <x v="8"/>
    <x v="0"/>
    <n v="10.6"/>
    <n v="0"/>
    <x v="4"/>
    <s v="DOMINIO"/>
    <x v="1"/>
    <s v="E - 65 A"/>
    <m/>
    <n v="140"/>
    <n v="140"/>
    <n v="157.5"/>
  </r>
  <r>
    <x v="11"/>
    <x v="1"/>
    <x v="6"/>
    <x v="117"/>
    <x v="8"/>
    <x v="0"/>
    <n v="5.1100000000000003"/>
    <n v="0"/>
    <x v="4"/>
    <s v="DOMINIO"/>
    <x v="1"/>
    <s v="E - 64 A"/>
    <m/>
    <n v="70"/>
    <n v="70"/>
    <n v="78.75"/>
  </r>
  <r>
    <x v="11"/>
    <x v="1"/>
    <x v="6"/>
    <x v="118"/>
    <x v="8"/>
    <x v="0"/>
    <n v="5.24"/>
    <n v="0"/>
    <x v="4"/>
    <s v="DOMINIO"/>
    <x v="1"/>
    <m/>
    <m/>
    <n v="70"/>
    <n v="70"/>
    <n v="78.75"/>
  </r>
  <r>
    <x v="11"/>
    <x v="1"/>
    <x v="6"/>
    <x v="119"/>
    <x v="8"/>
    <x v="0"/>
    <n v="12.2"/>
    <n v="0"/>
    <x v="4"/>
    <s v="DOMINIO"/>
    <x v="1"/>
    <s v="E - 62 A"/>
    <m/>
    <n v="160"/>
    <n v="160"/>
    <n v="180"/>
  </r>
  <r>
    <x v="11"/>
    <x v="1"/>
    <x v="6"/>
    <x v="120"/>
    <x v="8"/>
    <x v="0"/>
    <n v="12.2"/>
    <n v="0"/>
    <x v="4"/>
    <s v="DOMINIO"/>
    <x v="1"/>
    <s v="E - 60 A"/>
    <m/>
    <n v="160"/>
    <n v="160"/>
    <n v="180"/>
  </r>
  <r>
    <x v="11"/>
    <x v="1"/>
    <x v="6"/>
    <x v="121"/>
    <x v="8"/>
    <x v="0"/>
    <n v="5.24"/>
    <n v="0"/>
    <x v="4"/>
    <s v="DOMINIO"/>
    <x v="1"/>
    <m/>
    <m/>
    <n v="70"/>
    <n v="70"/>
    <n v="78.75"/>
  </r>
  <r>
    <x v="11"/>
    <x v="1"/>
    <x v="6"/>
    <x v="122"/>
    <x v="8"/>
    <x v="0"/>
    <n v="5.1100000000000003"/>
    <n v="0"/>
    <x v="4"/>
    <s v="DOMINIO"/>
    <x v="1"/>
    <s v="E - 57 A"/>
    <m/>
    <n v="70"/>
    <n v="70"/>
    <n v="78.75"/>
  </r>
  <r>
    <x v="11"/>
    <x v="1"/>
    <x v="6"/>
    <x v="167"/>
    <x v="8"/>
    <x v="0"/>
    <n v="10.72"/>
    <n v="0"/>
    <x v="4"/>
    <s v="DOMINIO"/>
    <x v="1"/>
    <s v="E - 56 A"/>
    <m/>
    <n v="140"/>
    <n v="140"/>
    <n v="157.5"/>
  </r>
  <r>
    <x v="11"/>
    <x v="1"/>
    <x v="6"/>
    <x v="123"/>
    <x v="8"/>
    <x v="0"/>
    <n v="5.27"/>
    <n v="0"/>
    <x v="4"/>
    <s v="DOMINIO"/>
    <x v="1"/>
    <s v="E - 11 A"/>
    <m/>
    <n v="70"/>
    <n v="70"/>
    <n v="78.75"/>
  </r>
  <r>
    <x v="11"/>
    <x v="1"/>
    <x v="6"/>
    <x v="124"/>
    <x v="8"/>
    <x v="0"/>
    <n v="5.24"/>
    <n v="0"/>
    <x v="4"/>
    <s v="DOMINIO"/>
    <x v="1"/>
    <m/>
    <m/>
    <n v="70"/>
    <n v="70"/>
    <n v="78.75"/>
  </r>
  <r>
    <x v="11"/>
    <x v="1"/>
    <x v="6"/>
    <x v="125"/>
    <x v="8"/>
    <x v="0"/>
    <n v="2.81"/>
    <n v="0"/>
    <x v="4"/>
    <s v="DOMINIO"/>
    <x v="1"/>
    <m/>
    <m/>
    <n v="50"/>
    <n v="50"/>
    <n v="56.25"/>
  </r>
  <r>
    <x v="11"/>
    <x v="1"/>
    <x v="6"/>
    <x v="127"/>
    <x v="8"/>
    <x v="0"/>
    <n v="2.5"/>
    <n v="0"/>
    <x v="4"/>
    <s v="DOMINIO"/>
    <x v="1"/>
    <m/>
    <m/>
    <n v="40"/>
    <n v="40"/>
    <n v="45"/>
  </r>
  <r>
    <x v="11"/>
    <x v="1"/>
    <x v="6"/>
    <x v="128"/>
    <x v="8"/>
    <x v="0"/>
    <n v="2.65"/>
    <n v="0"/>
    <x v="4"/>
    <s v="DOMINIO"/>
    <x v="1"/>
    <m/>
    <m/>
    <n v="40"/>
    <n v="40"/>
    <n v="45"/>
  </r>
  <r>
    <x v="11"/>
    <x v="1"/>
    <x v="6"/>
    <x v="131"/>
    <x v="8"/>
    <x v="0"/>
    <n v="2.95"/>
    <n v="0"/>
    <x v="4"/>
    <s v="DOMINIO"/>
    <x v="1"/>
    <m/>
    <m/>
    <n v="50"/>
    <n v="50"/>
    <n v="56.25"/>
  </r>
  <r>
    <x v="11"/>
    <x v="1"/>
    <x v="6"/>
    <x v="132"/>
    <x v="8"/>
    <x v="0"/>
    <n v="2.89"/>
    <n v="0"/>
    <x v="4"/>
    <s v="DOMINIO"/>
    <x v="1"/>
    <m/>
    <m/>
    <n v="50"/>
    <n v="50"/>
    <n v="56.25"/>
  </r>
  <r>
    <x v="11"/>
    <x v="1"/>
    <x v="6"/>
    <x v="387"/>
    <x v="8"/>
    <x v="0"/>
    <n v="2.65"/>
    <n v="0"/>
    <x v="4"/>
    <s v="DOMINIO"/>
    <x v="1"/>
    <m/>
    <m/>
    <n v="40"/>
    <n v="40"/>
    <n v="45"/>
  </r>
  <r>
    <x v="11"/>
    <x v="1"/>
    <x v="6"/>
    <x v="133"/>
    <x v="8"/>
    <x v="0"/>
    <n v="2.5"/>
    <n v="0"/>
    <x v="4"/>
    <s v="DOMINIO"/>
    <x v="1"/>
    <m/>
    <m/>
    <n v="40"/>
    <n v="40"/>
    <n v="45"/>
  </r>
  <r>
    <x v="11"/>
    <x v="1"/>
    <x v="6"/>
    <x v="134"/>
    <x v="8"/>
    <x v="0"/>
    <n v="2.5"/>
    <n v="0"/>
    <x v="4"/>
    <s v="DOMINIO"/>
    <x v="1"/>
    <m/>
    <m/>
    <n v="40"/>
    <n v="40"/>
    <n v="45"/>
  </r>
  <r>
    <x v="11"/>
    <x v="1"/>
    <x v="6"/>
    <x v="135"/>
    <x v="8"/>
    <x v="0"/>
    <n v="2.5"/>
    <n v="0"/>
    <x v="4"/>
    <s v="DOMINIO"/>
    <x v="1"/>
    <m/>
    <m/>
    <n v="40"/>
    <n v="40"/>
    <n v="45"/>
  </r>
  <r>
    <x v="11"/>
    <x v="1"/>
    <x v="6"/>
    <x v="136"/>
    <x v="8"/>
    <x v="0"/>
    <n v="2.65"/>
    <n v="0"/>
    <x v="4"/>
    <s v="DOMINIO"/>
    <x v="1"/>
    <m/>
    <m/>
    <n v="40"/>
    <n v="40"/>
    <n v="45"/>
  </r>
  <r>
    <x v="11"/>
    <x v="1"/>
    <x v="6"/>
    <x v="137"/>
    <x v="8"/>
    <x v="0"/>
    <n v="2.65"/>
    <n v="0"/>
    <x v="4"/>
    <s v="DOMINIO"/>
    <x v="1"/>
    <m/>
    <m/>
    <n v="40"/>
    <n v="40"/>
    <n v="45"/>
  </r>
  <r>
    <x v="11"/>
    <x v="1"/>
    <x v="6"/>
    <x v="138"/>
    <x v="8"/>
    <x v="0"/>
    <n v="2.5"/>
    <n v="0"/>
    <x v="4"/>
    <s v="DOMINIO"/>
    <x v="1"/>
    <m/>
    <m/>
    <n v="40"/>
    <n v="40"/>
    <n v="45"/>
  </r>
  <r>
    <x v="11"/>
    <x v="1"/>
    <x v="6"/>
    <x v="139"/>
    <x v="8"/>
    <x v="0"/>
    <n v="2.5"/>
    <n v="0"/>
    <x v="4"/>
    <s v="DOMINIO"/>
    <x v="1"/>
    <m/>
    <m/>
    <n v="40"/>
    <n v="40"/>
    <n v="45"/>
  </r>
  <r>
    <x v="11"/>
    <x v="1"/>
    <x v="6"/>
    <x v="140"/>
    <x v="8"/>
    <x v="0"/>
    <n v="2.5"/>
    <n v="0"/>
    <x v="4"/>
    <s v="DOMINIO"/>
    <x v="1"/>
    <m/>
    <m/>
    <n v="40"/>
    <n v="40"/>
    <n v="45"/>
  </r>
  <r>
    <x v="11"/>
    <x v="1"/>
    <x v="6"/>
    <x v="141"/>
    <x v="8"/>
    <x v="0"/>
    <n v="2.81"/>
    <n v="0"/>
    <x v="4"/>
    <s v="DOMINIO"/>
    <x v="1"/>
    <m/>
    <m/>
    <n v="50"/>
    <n v="50"/>
    <n v="56.25"/>
  </r>
  <r>
    <x v="11"/>
    <x v="1"/>
    <x v="6"/>
    <x v="142"/>
    <x v="8"/>
    <x v="0"/>
    <n v="3.18"/>
    <n v="0"/>
    <x v="4"/>
    <s v="DOMINIO"/>
    <x v="1"/>
    <m/>
    <m/>
    <n v="50"/>
    <n v="50"/>
    <n v="56.25"/>
  </r>
  <r>
    <x v="11"/>
    <x v="1"/>
    <x v="6"/>
    <x v="143"/>
    <x v="8"/>
    <x v="0"/>
    <n v="2.89"/>
    <n v="0"/>
    <x v="4"/>
    <s v="DOMINIO"/>
    <x v="1"/>
    <m/>
    <m/>
    <n v="50"/>
    <n v="50"/>
    <n v="56.25"/>
  </r>
  <r>
    <x v="11"/>
    <x v="1"/>
    <x v="6"/>
    <x v="144"/>
    <x v="8"/>
    <x v="0"/>
    <n v="2.95"/>
    <n v="0"/>
    <x v="4"/>
    <s v="DOMINIO"/>
    <x v="1"/>
    <m/>
    <m/>
    <n v="50"/>
    <n v="50"/>
    <n v="56.25"/>
  </r>
  <r>
    <x v="11"/>
    <x v="1"/>
    <x v="6"/>
    <x v="145"/>
    <x v="20"/>
    <x v="0"/>
    <n v="9.9499999999999993"/>
    <n v="0"/>
    <x v="4"/>
    <s v="DOMINIO"/>
    <x v="1"/>
    <s v="E - 92 A"/>
    <m/>
    <n v="130"/>
    <n v="130"/>
    <n v="146.25"/>
  </r>
  <r>
    <x v="11"/>
    <x v="1"/>
    <x v="6"/>
    <x v="146"/>
    <x v="20"/>
    <x v="0"/>
    <n v="5.03"/>
    <n v="0"/>
    <x v="4"/>
    <s v="DOMINIO"/>
    <x v="1"/>
    <s v="E - 93 A"/>
    <m/>
    <n v="70"/>
    <n v="70"/>
    <n v="78.75"/>
  </r>
  <r>
    <x v="11"/>
    <x v="1"/>
    <x v="6"/>
    <x v="148"/>
    <x v="20"/>
    <x v="0"/>
    <n v="11.1"/>
    <n v="0"/>
    <x v="4"/>
    <s v="DOMINIO"/>
    <x v="1"/>
    <s v="E - 96 A"/>
    <m/>
    <n v="150"/>
    <n v="150"/>
    <n v="168.75"/>
  </r>
  <r>
    <x v="11"/>
    <x v="1"/>
    <x v="6"/>
    <x v="149"/>
    <x v="20"/>
    <x v="0"/>
    <n v="11.1"/>
    <n v="0"/>
    <x v="4"/>
    <s v="DOMINIO"/>
    <x v="1"/>
    <s v="E - 98 A"/>
    <m/>
    <n v="150"/>
    <n v="150"/>
    <n v="168.75"/>
  </r>
  <r>
    <x v="11"/>
    <x v="1"/>
    <x v="6"/>
    <x v="388"/>
    <x v="20"/>
    <x v="0"/>
    <n v="9.89"/>
    <n v="0"/>
    <x v="4"/>
    <s v="DOMINIO"/>
    <x v="1"/>
    <s v="E - 101 A"/>
    <m/>
    <n v="130"/>
    <n v="130"/>
    <n v="146.25"/>
  </r>
  <r>
    <x v="11"/>
    <x v="1"/>
    <x v="6"/>
    <x v="171"/>
    <x v="20"/>
    <x v="0"/>
    <n v="9.89"/>
    <n v="0"/>
    <x v="4"/>
    <s v="DOMINIO"/>
    <x v="1"/>
    <s v="E - 102 A"/>
    <m/>
    <n v="130"/>
    <n v="130"/>
    <n v="146.25"/>
  </r>
  <r>
    <x v="11"/>
    <x v="1"/>
    <x v="6"/>
    <x v="389"/>
    <x v="20"/>
    <x v="0"/>
    <n v="4.4400000000000004"/>
    <n v="0"/>
    <x v="4"/>
    <s v="DOMINIO"/>
    <x v="1"/>
    <m/>
    <m/>
    <n v="70"/>
    <n v="70"/>
    <n v="78.75"/>
  </r>
  <r>
    <x v="11"/>
    <x v="1"/>
    <x v="6"/>
    <x v="173"/>
    <x v="20"/>
    <x v="0"/>
    <n v="11.1"/>
    <n v="0"/>
    <x v="4"/>
    <s v="DOMINIO"/>
    <x v="1"/>
    <s v="E - 105 A"/>
    <m/>
    <n v="150"/>
    <n v="150"/>
    <n v="168.75"/>
  </r>
  <r>
    <x v="11"/>
    <x v="1"/>
    <x v="6"/>
    <x v="390"/>
    <x v="20"/>
    <x v="0"/>
    <n v="11.16"/>
    <n v="0"/>
    <x v="4"/>
    <s v="DOMINIO"/>
    <x v="1"/>
    <s v="E - 108 A"/>
    <m/>
    <n v="150"/>
    <n v="150"/>
    <n v="168.75"/>
  </r>
  <r>
    <x v="11"/>
    <x v="1"/>
    <x v="6"/>
    <x v="175"/>
    <x v="20"/>
    <x v="0"/>
    <n v="4.91"/>
    <n v="0"/>
    <x v="4"/>
    <s v="DOMINIO"/>
    <x v="1"/>
    <m/>
    <m/>
    <n v="80"/>
    <n v="80"/>
    <n v="90"/>
  </r>
  <r>
    <x v="11"/>
    <x v="1"/>
    <x v="6"/>
    <x v="176"/>
    <x v="20"/>
    <x v="0"/>
    <n v="4.99"/>
    <n v="0"/>
    <x v="4"/>
    <s v="DOMINIO"/>
    <x v="1"/>
    <s v="E - 118 A"/>
    <m/>
    <n v="80"/>
    <n v="80"/>
    <n v="90"/>
  </r>
  <r>
    <x v="11"/>
    <x v="1"/>
    <x v="6"/>
    <x v="150"/>
    <x v="20"/>
    <x v="0"/>
    <n v="4.99"/>
    <n v="0"/>
    <x v="4"/>
    <s v="DOMINIO"/>
    <x v="1"/>
    <s v="E - 127 A"/>
    <m/>
    <n v="80"/>
    <n v="80"/>
    <n v="90"/>
  </r>
  <r>
    <x v="11"/>
    <x v="1"/>
    <x v="6"/>
    <x v="151"/>
    <x v="20"/>
    <x v="0"/>
    <n v="4.91"/>
    <n v="0"/>
    <x v="4"/>
    <s v="DOMINIO"/>
    <x v="1"/>
    <m/>
    <m/>
    <n v="80"/>
    <n v="80"/>
    <n v="90"/>
  </r>
  <r>
    <x v="11"/>
    <x v="1"/>
    <x v="6"/>
    <x v="152"/>
    <x v="20"/>
    <x v="0"/>
    <n v="5.28"/>
    <n v="0"/>
    <x v="4"/>
    <s v="DOMINIO"/>
    <x v="1"/>
    <m/>
    <m/>
    <n v="70"/>
    <n v="70"/>
    <n v="78.75"/>
  </r>
  <r>
    <x v="11"/>
    <x v="1"/>
    <x v="6"/>
    <x v="178"/>
    <x v="20"/>
    <x v="0"/>
    <n v="5.28"/>
    <n v="0"/>
    <x v="4"/>
    <s v="DOMINIO"/>
    <x v="1"/>
    <m/>
    <m/>
    <n v="70"/>
    <n v="70"/>
    <n v="78.75"/>
  </r>
  <r>
    <x v="11"/>
    <x v="1"/>
    <x v="6"/>
    <x v="179"/>
    <x v="20"/>
    <x v="0"/>
    <n v="5.51"/>
    <n v="0"/>
    <x v="4"/>
    <s v="DOMINIO"/>
    <x v="1"/>
    <m/>
    <m/>
    <n v="70"/>
    <n v="70"/>
    <n v="78.75"/>
  </r>
  <r>
    <x v="11"/>
    <x v="1"/>
    <x v="6"/>
    <x v="153"/>
    <x v="20"/>
    <x v="0"/>
    <n v="2.31"/>
    <n v="0"/>
    <x v="4"/>
    <s v="DOMINIO"/>
    <x v="1"/>
    <s v="E - 128 A"/>
    <m/>
    <n v="40"/>
    <n v="40"/>
    <n v="45"/>
  </r>
  <r>
    <x v="11"/>
    <x v="1"/>
    <x v="6"/>
    <x v="154"/>
    <x v="20"/>
    <x v="0"/>
    <n v="3.09"/>
    <n v="0"/>
    <x v="4"/>
    <s v="DOMINIO"/>
    <x v="1"/>
    <s v="E - 129 A"/>
    <m/>
    <n v="50"/>
    <n v="50"/>
    <n v="56.25"/>
  </r>
  <r>
    <x v="11"/>
    <x v="1"/>
    <x v="6"/>
    <x v="155"/>
    <x v="20"/>
    <x v="0"/>
    <n v="2.2599999999999998"/>
    <n v="0"/>
    <x v="4"/>
    <s v="DOMINIO"/>
    <x v="1"/>
    <m/>
    <m/>
    <n v="40"/>
    <n v="40"/>
    <n v="45"/>
  </r>
  <r>
    <x v="11"/>
    <x v="1"/>
    <x v="6"/>
    <x v="157"/>
    <x v="20"/>
    <x v="0"/>
    <n v="1.97"/>
    <n v="0"/>
    <x v="4"/>
    <s v="DOMINIO"/>
    <x v="1"/>
    <m/>
    <m/>
    <n v="30"/>
    <n v="30"/>
    <n v="33.75"/>
  </r>
  <r>
    <x v="11"/>
    <x v="1"/>
    <x v="6"/>
    <x v="158"/>
    <x v="20"/>
    <x v="0"/>
    <n v="3"/>
    <n v="0"/>
    <x v="4"/>
    <s v="DOMINIO"/>
    <x v="1"/>
    <m/>
    <m/>
    <n v="50"/>
    <n v="50"/>
    <n v="56.25"/>
  </r>
  <r>
    <x v="11"/>
    <x v="1"/>
    <x v="6"/>
    <x v="159"/>
    <x v="20"/>
    <x v="0"/>
    <n v="1.62"/>
    <n v="0"/>
    <x v="4"/>
    <s v="DOMINIO"/>
    <x v="1"/>
    <m/>
    <m/>
    <n v="30"/>
    <n v="30"/>
    <n v="33.75"/>
  </r>
  <r>
    <x v="11"/>
    <x v="1"/>
    <x v="6"/>
    <x v="160"/>
    <x v="20"/>
    <x v="0"/>
    <n v="1.62"/>
    <n v="0"/>
    <x v="4"/>
    <s v="DOMINIO"/>
    <x v="1"/>
    <m/>
    <m/>
    <n v="30"/>
    <n v="30"/>
    <n v="33.75"/>
  </r>
  <r>
    <x v="11"/>
    <x v="1"/>
    <x v="6"/>
    <x v="161"/>
    <x v="20"/>
    <x v="0"/>
    <n v="2.7"/>
    <n v="0"/>
    <x v="4"/>
    <s v="DOMINIO"/>
    <x v="1"/>
    <m/>
    <m/>
    <n v="50"/>
    <n v="50"/>
    <n v="56.25"/>
  </r>
  <r>
    <x v="11"/>
    <x v="1"/>
    <x v="6"/>
    <x v="162"/>
    <x v="20"/>
    <x v="0"/>
    <n v="2.5"/>
    <n v="0"/>
    <x v="4"/>
    <s v="DOMINIO"/>
    <x v="1"/>
    <m/>
    <m/>
    <n v="40"/>
    <n v="40"/>
    <n v="45"/>
  </r>
  <r>
    <x v="11"/>
    <x v="1"/>
    <x v="6"/>
    <x v="163"/>
    <x v="20"/>
    <x v="0"/>
    <n v="2.5"/>
    <n v="0"/>
    <x v="4"/>
    <s v="DOMINIO"/>
    <x v="1"/>
    <m/>
    <m/>
    <n v="40"/>
    <n v="40"/>
    <n v="45"/>
  </r>
  <r>
    <x v="11"/>
    <x v="1"/>
    <x v="6"/>
    <x v="164"/>
    <x v="20"/>
    <x v="0"/>
    <n v="2.5"/>
    <n v="0"/>
    <x v="4"/>
    <s v="DOMINIO"/>
    <x v="1"/>
    <m/>
    <m/>
    <n v="40"/>
    <n v="40"/>
    <n v="45"/>
  </r>
  <r>
    <x v="11"/>
    <x v="1"/>
    <x v="6"/>
    <x v="165"/>
    <x v="20"/>
    <x v="0"/>
    <n v="2.91"/>
    <n v="0"/>
    <x v="4"/>
    <s v="DOMINIO"/>
    <x v="1"/>
    <m/>
    <m/>
    <n v="50"/>
    <n v="50"/>
    <n v="56.25"/>
  </r>
  <r>
    <x v="11"/>
    <x v="1"/>
    <x v="6"/>
    <x v="181"/>
    <x v="20"/>
    <x v="0"/>
    <n v="3.28"/>
    <n v="0"/>
    <x v="4"/>
    <s v="DOMINIO"/>
    <x v="1"/>
    <m/>
    <m/>
    <n v="50"/>
    <n v="50"/>
    <n v="56.25"/>
  </r>
  <r>
    <x v="11"/>
    <x v="1"/>
    <x v="6"/>
    <x v="393"/>
    <x v="20"/>
    <x v="0"/>
    <n v="2.78"/>
    <n v="0"/>
    <x v="4"/>
    <s v="DOMINIO"/>
    <x v="1"/>
    <m/>
    <m/>
    <n v="50"/>
    <n v="50"/>
    <n v="56.25"/>
  </r>
  <r>
    <x v="11"/>
    <x v="1"/>
    <x v="6"/>
    <x v="183"/>
    <x v="20"/>
    <x v="0"/>
    <n v="2.61"/>
    <n v="0"/>
    <x v="4"/>
    <s v="DOMINIO"/>
    <x v="1"/>
    <m/>
    <m/>
    <n v="40"/>
    <n v="40"/>
    <n v="45"/>
  </r>
  <r>
    <x v="11"/>
    <x v="1"/>
    <x v="6"/>
    <x v="184"/>
    <x v="20"/>
    <x v="0"/>
    <n v="2.61"/>
    <n v="0"/>
    <x v="4"/>
    <s v="DOMINIO"/>
    <x v="1"/>
    <m/>
    <m/>
    <n v="40"/>
    <n v="40"/>
    <n v="45"/>
  </r>
  <r>
    <x v="11"/>
    <x v="1"/>
    <x v="6"/>
    <x v="185"/>
    <x v="20"/>
    <x v="0"/>
    <n v="2.78"/>
    <n v="0"/>
    <x v="4"/>
    <s v="DOMINIO"/>
    <x v="1"/>
    <m/>
    <m/>
    <n v="50"/>
    <n v="50"/>
    <n v="56.25"/>
  </r>
  <r>
    <x v="11"/>
    <x v="1"/>
    <x v="6"/>
    <x v="186"/>
    <x v="20"/>
    <x v="0"/>
    <n v="2.88"/>
    <n v="0"/>
    <x v="4"/>
    <s v="DOMINIO"/>
    <x v="1"/>
    <m/>
    <m/>
    <n v="50"/>
    <n v="50"/>
    <n v="56.25"/>
  </r>
  <r>
    <x v="11"/>
    <x v="1"/>
    <x v="6"/>
    <x v="187"/>
    <x v="20"/>
    <x v="0"/>
    <n v="2.74"/>
    <n v="0"/>
    <x v="4"/>
    <s v="DOMINIO"/>
    <x v="1"/>
    <m/>
    <m/>
    <n v="50"/>
    <n v="50"/>
    <n v="56.25"/>
  </r>
  <r>
    <x v="11"/>
    <x v="1"/>
    <x v="6"/>
    <x v="188"/>
    <x v="20"/>
    <x v="0"/>
    <n v="2.8"/>
    <n v="0"/>
    <x v="4"/>
    <s v="DOMINIO"/>
    <x v="1"/>
    <m/>
    <m/>
    <n v="50"/>
    <n v="50"/>
    <n v="56.25"/>
  </r>
  <r>
    <x v="11"/>
    <x v="1"/>
    <x v="6"/>
    <x v="189"/>
    <x v="20"/>
    <x v="0"/>
    <n v="2.8"/>
    <n v="0"/>
    <x v="4"/>
    <s v="DOMINIO"/>
    <x v="1"/>
    <m/>
    <m/>
    <n v="50"/>
    <n v="50"/>
    <n v="56.25"/>
  </r>
  <r>
    <x v="11"/>
    <x v="1"/>
    <x v="6"/>
    <x v="190"/>
    <x v="20"/>
    <x v="0"/>
    <n v="2.74"/>
    <n v="0"/>
    <x v="4"/>
    <s v="DOMINIO"/>
    <x v="1"/>
    <m/>
    <m/>
    <n v="50"/>
    <n v="50"/>
    <n v="56.25"/>
  </r>
  <r>
    <x v="11"/>
    <x v="1"/>
    <x v="6"/>
    <x v="191"/>
    <x v="20"/>
    <x v="0"/>
    <n v="2.88"/>
    <n v="0"/>
    <x v="4"/>
    <s v="DOMINIO"/>
    <x v="1"/>
    <m/>
    <m/>
    <n v="50"/>
    <n v="50"/>
    <n v="56.25"/>
  </r>
  <r>
    <x v="11"/>
    <x v="1"/>
    <x v="6"/>
    <x v="192"/>
    <x v="20"/>
    <x v="0"/>
    <n v="2.78"/>
    <n v="0"/>
    <x v="4"/>
    <s v="DOMINIO"/>
    <x v="1"/>
    <m/>
    <m/>
    <n v="50"/>
    <n v="50"/>
    <n v="56.25"/>
  </r>
  <r>
    <x v="11"/>
    <x v="1"/>
    <x v="6"/>
    <x v="193"/>
    <x v="20"/>
    <x v="0"/>
    <n v="2.61"/>
    <n v="0"/>
    <x v="4"/>
    <s v="DOMINIO"/>
    <x v="1"/>
    <m/>
    <m/>
    <n v="40"/>
    <n v="40"/>
    <n v="45"/>
  </r>
  <r>
    <x v="11"/>
    <x v="1"/>
    <x v="6"/>
    <x v="194"/>
    <x v="20"/>
    <x v="0"/>
    <n v="2.61"/>
    <n v="0"/>
    <x v="4"/>
    <s v="DOMINIO"/>
    <x v="1"/>
    <m/>
    <m/>
    <n v="40"/>
    <n v="40"/>
    <n v="45"/>
  </r>
  <r>
    <x v="11"/>
    <x v="1"/>
    <x v="6"/>
    <x v="195"/>
    <x v="20"/>
    <x v="0"/>
    <n v="2.61"/>
    <n v="0"/>
    <x v="4"/>
    <s v="DOMINIO"/>
    <x v="1"/>
    <m/>
    <m/>
    <n v="40"/>
    <n v="40"/>
    <n v="45"/>
  </r>
  <r>
    <x v="11"/>
    <x v="1"/>
    <x v="6"/>
    <x v="196"/>
    <x v="20"/>
    <x v="0"/>
    <n v="2.78"/>
    <n v="0"/>
    <x v="4"/>
    <s v="DOMINIO"/>
    <x v="1"/>
    <m/>
    <m/>
    <n v="50"/>
    <n v="50"/>
    <n v="56.25"/>
  </r>
  <r>
    <x v="11"/>
    <x v="1"/>
    <x v="6"/>
    <x v="197"/>
    <x v="20"/>
    <x v="0"/>
    <n v="2.78"/>
    <n v="0"/>
    <x v="4"/>
    <s v="DOMINIO"/>
    <x v="1"/>
    <m/>
    <m/>
    <n v="50"/>
    <n v="50"/>
    <n v="56.25"/>
  </r>
  <r>
    <x v="11"/>
    <x v="1"/>
    <x v="6"/>
    <x v="9"/>
    <x v="20"/>
    <x v="0"/>
    <n v="2.61"/>
    <n v="0"/>
    <x v="4"/>
    <s v="DOMINIO"/>
    <x v="1"/>
    <m/>
    <m/>
    <n v="40"/>
    <n v="40"/>
    <n v="45"/>
  </r>
  <r>
    <x v="11"/>
    <x v="1"/>
    <x v="6"/>
    <x v="198"/>
    <x v="20"/>
    <x v="0"/>
    <n v="2.61"/>
    <n v="0"/>
    <x v="4"/>
    <s v="DOMINIO"/>
    <x v="1"/>
    <m/>
    <m/>
    <n v="40"/>
    <n v="40"/>
    <n v="45"/>
  </r>
  <r>
    <x v="11"/>
    <x v="1"/>
    <x v="6"/>
    <x v="199"/>
    <x v="20"/>
    <x v="0"/>
    <n v="2.61"/>
    <n v="0"/>
    <x v="4"/>
    <s v="DOMINIO"/>
    <x v="1"/>
    <m/>
    <m/>
    <n v="40"/>
    <n v="40"/>
    <n v="45"/>
  </r>
  <r>
    <x v="11"/>
    <x v="1"/>
    <x v="6"/>
    <x v="200"/>
    <x v="20"/>
    <x v="0"/>
    <n v="3.05"/>
    <n v="0"/>
    <x v="4"/>
    <s v="DOMINIO"/>
    <x v="1"/>
    <m/>
    <m/>
    <n v="50"/>
    <n v="50"/>
    <n v="56.25"/>
  </r>
  <r>
    <x v="11"/>
    <x v="1"/>
    <x v="6"/>
    <x v="202"/>
    <x v="20"/>
    <x v="0"/>
    <n v="2.74"/>
    <n v="0"/>
    <x v="4"/>
    <s v="DOMINIO"/>
    <x v="1"/>
    <m/>
    <m/>
    <n v="50"/>
    <n v="50"/>
    <n v="56.25"/>
  </r>
  <r>
    <x v="11"/>
    <x v="1"/>
    <x v="6"/>
    <x v="203"/>
    <x v="20"/>
    <x v="0"/>
    <n v="2.8"/>
    <n v="0"/>
    <x v="4"/>
    <s v="DOMINIO"/>
    <x v="1"/>
    <m/>
    <m/>
    <n v="50"/>
    <n v="50"/>
    <n v="56.25"/>
  </r>
  <r>
    <x v="11"/>
    <x v="1"/>
    <x v="6"/>
    <x v="204"/>
    <x v="20"/>
    <x v="0"/>
    <n v="6.56"/>
    <n v="0"/>
    <x v="4"/>
    <s v="DOMINIO"/>
    <x v="1"/>
    <m/>
    <m/>
    <n v="90"/>
    <n v="90"/>
    <n v="101.25"/>
  </r>
  <r>
    <x v="11"/>
    <x v="1"/>
    <x v="6"/>
    <x v="205"/>
    <x v="20"/>
    <x v="0"/>
    <n v="2.34"/>
    <n v="0"/>
    <x v="4"/>
    <s v="DOMINIO"/>
    <x v="1"/>
    <m/>
    <m/>
    <n v="40"/>
    <n v="40"/>
    <n v="45"/>
  </r>
  <r>
    <x v="11"/>
    <x v="1"/>
    <x v="6"/>
    <x v="206"/>
    <x v="20"/>
    <x v="0"/>
    <n v="2.2799999999999998"/>
    <n v="0"/>
    <x v="4"/>
    <s v="DOMINIO"/>
    <x v="1"/>
    <m/>
    <m/>
    <n v="40"/>
    <n v="40"/>
    <n v="45"/>
  </r>
  <r>
    <x v="11"/>
    <x v="1"/>
    <x v="6"/>
    <x v="207"/>
    <x v="20"/>
    <x v="0"/>
    <n v="2.7"/>
    <n v="0"/>
    <x v="4"/>
    <s v="DOMINIO"/>
    <x v="1"/>
    <m/>
    <m/>
    <n v="50"/>
    <n v="50"/>
    <n v="56.25"/>
  </r>
  <r>
    <x v="11"/>
    <x v="1"/>
    <x v="6"/>
    <x v="208"/>
    <x v="20"/>
    <x v="0"/>
    <n v="2.44"/>
    <n v="0"/>
    <x v="4"/>
    <s v="DOMINIO"/>
    <x v="1"/>
    <m/>
    <m/>
    <n v="40"/>
    <n v="40"/>
    <n v="45"/>
  </r>
  <r>
    <x v="11"/>
    <x v="1"/>
    <x v="6"/>
    <x v="209"/>
    <x v="20"/>
    <x v="0"/>
    <n v="1.92"/>
    <n v="0"/>
    <x v="4"/>
    <s v="DOMINIO"/>
    <x v="1"/>
    <m/>
    <m/>
    <n v="30"/>
    <n v="30"/>
    <n v="33.75"/>
  </r>
  <r>
    <x v="11"/>
    <x v="1"/>
    <x v="6"/>
    <x v="210"/>
    <x v="20"/>
    <x v="0"/>
    <n v="1.98"/>
    <n v="0"/>
    <x v="4"/>
    <s v="DOMINIO"/>
    <x v="1"/>
    <m/>
    <m/>
    <n v="30"/>
    <n v="30"/>
    <n v="33.75"/>
  </r>
  <r>
    <x v="11"/>
    <x v="1"/>
    <x v="6"/>
    <x v="211"/>
    <x v="20"/>
    <x v="0"/>
    <n v="2.86"/>
    <n v="0"/>
    <x v="4"/>
    <s v="DOMINIO"/>
    <x v="1"/>
    <m/>
    <m/>
    <n v="50"/>
    <n v="50"/>
    <n v="56.25"/>
  </r>
  <r>
    <x v="11"/>
    <x v="1"/>
    <x v="6"/>
    <x v="212"/>
    <x v="20"/>
    <x v="0"/>
    <n v="2.8"/>
    <n v="0"/>
    <x v="4"/>
    <s v="DOMINIO"/>
    <x v="1"/>
    <m/>
    <m/>
    <n v="50"/>
    <n v="50"/>
    <n v="56.25"/>
  </r>
  <r>
    <x v="11"/>
    <x v="2"/>
    <x v="7"/>
    <x v="108"/>
    <x v="8"/>
    <x v="0"/>
    <n v="12.5"/>
    <n v="0"/>
    <x v="4"/>
    <s v="DOMINIO"/>
    <x v="1"/>
    <m/>
    <m/>
    <n v="300"/>
    <n v="300"/>
    <n v="337.5"/>
  </r>
  <r>
    <x v="11"/>
    <x v="2"/>
    <x v="7"/>
    <x v="109"/>
    <x v="8"/>
    <x v="0"/>
    <n v="12.5"/>
    <n v="0"/>
    <x v="4"/>
    <s v="DOMINIO"/>
    <x v="1"/>
    <s v="E - 4 A"/>
    <m/>
    <n v="300"/>
    <n v="300"/>
    <n v="337.5"/>
  </r>
  <r>
    <x v="11"/>
    <x v="2"/>
    <x v="7"/>
    <x v="117"/>
    <x v="8"/>
    <x v="0"/>
    <n v="12.5"/>
    <n v="0"/>
    <x v="4"/>
    <s v="DOMINIO"/>
    <x v="1"/>
    <m/>
    <m/>
    <n v="300"/>
    <n v="300"/>
    <n v="337.5"/>
  </r>
  <r>
    <x v="11"/>
    <x v="2"/>
    <x v="7"/>
    <x v="118"/>
    <x v="8"/>
    <x v="0"/>
    <n v="12.5"/>
    <n v="0"/>
    <x v="4"/>
    <s v="DOMINIO"/>
    <x v="1"/>
    <m/>
    <m/>
    <n v="300"/>
    <n v="300"/>
    <n v="337.5"/>
  </r>
  <r>
    <x v="11"/>
    <x v="2"/>
    <x v="7"/>
    <x v="119"/>
    <x v="8"/>
    <x v="0"/>
    <n v="12.5"/>
    <n v="0"/>
    <x v="4"/>
    <s v="DOMINIO"/>
    <x v="1"/>
    <m/>
    <m/>
    <n v="300"/>
    <n v="300"/>
    <n v="337.5"/>
  </r>
  <r>
    <x v="11"/>
    <x v="2"/>
    <x v="7"/>
    <x v="120"/>
    <x v="8"/>
    <x v="0"/>
    <n v="12.5"/>
    <n v="0"/>
    <x v="4"/>
    <s v="DOMINIO"/>
    <x v="1"/>
    <m/>
    <m/>
    <n v="300"/>
    <n v="300"/>
    <n v="337.5"/>
  </r>
  <r>
    <x v="11"/>
    <x v="2"/>
    <x v="7"/>
    <x v="121"/>
    <x v="8"/>
    <x v="0"/>
    <n v="12.5"/>
    <n v="0"/>
    <x v="4"/>
    <s v="DOMINIO"/>
    <x v="1"/>
    <m/>
    <m/>
    <n v="300"/>
    <n v="300"/>
    <n v="337.5"/>
  </r>
  <r>
    <x v="11"/>
    <x v="2"/>
    <x v="7"/>
    <x v="167"/>
    <x v="8"/>
    <x v="0"/>
    <n v="12.5"/>
    <n v="0"/>
    <x v="4"/>
    <s v="DOMINIO"/>
    <x v="1"/>
    <m/>
    <m/>
    <n v="300"/>
    <n v="300"/>
    <n v="337.5"/>
  </r>
  <r>
    <x v="11"/>
    <x v="2"/>
    <x v="7"/>
    <x v="123"/>
    <x v="8"/>
    <x v="0"/>
    <n v="12.5"/>
    <n v="0"/>
    <x v="4"/>
    <s v="DOMINIO"/>
    <x v="1"/>
    <m/>
    <m/>
    <n v="300"/>
    <n v="300"/>
    <n v="337.5"/>
  </r>
  <r>
    <x v="11"/>
    <x v="2"/>
    <x v="7"/>
    <x v="124"/>
    <x v="8"/>
    <x v="0"/>
    <n v="12.5"/>
    <n v="0"/>
    <x v="4"/>
    <s v="DOMINIO"/>
    <x v="1"/>
    <m/>
    <m/>
    <n v="300"/>
    <n v="300"/>
    <n v="337.5"/>
  </r>
  <r>
    <x v="11"/>
    <x v="2"/>
    <x v="7"/>
    <x v="125"/>
    <x v="8"/>
    <x v="0"/>
    <n v="12.5"/>
    <n v="0"/>
    <x v="4"/>
    <s v="DOMINIO"/>
    <x v="1"/>
    <m/>
    <m/>
    <n v="300"/>
    <n v="300"/>
    <n v="337.5"/>
  </r>
  <r>
    <x v="11"/>
    <x v="2"/>
    <x v="7"/>
    <x v="275"/>
    <x v="8"/>
    <x v="0"/>
    <n v="12.5"/>
    <n v="0"/>
    <x v="4"/>
    <s v="DOMINIO"/>
    <x v="1"/>
    <m/>
    <m/>
    <n v="300"/>
    <n v="300"/>
    <n v="337.5"/>
  </r>
  <r>
    <x v="11"/>
    <x v="2"/>
    <x v="7"/>
    <x v="126"/>
    <x v="8"/>
    <x v="0"/>
    <n v="12.5"/>
    <n v="0"/>
    <x v="4"/>
    <s v="DOMINIO"/>
    <x v="1"/>
    <m/>
    <m/>
    <n v="300"/>
    <n v="300"/>
    <n v="337.5"/>
  </r>
  <r>
    <x v="11"/>
    <x v="2"/>
    <x v="7"/>
    <x v="127"/>
    <x v="8"/>
    <x v="0"/>
    <n v="12.5"/>
    <n v="0"/>
    <x v="4"/>
    <s v="DOMINIO"/>
    <x v="1"/>
    <m/>
    <m/>
    <n v="300"/>
    <n v="300"/>
    <n v="337.5"/>
  </r>
  <r>
    <x v="11"/>
    <x v="2"/>
    <x v="7"/>
    <x v="128"/>
    <x v="8"/>
    <x v="0"/>
    <n v="12.5"/>
    <n v="0"/>
    <x v="4"/>
    <s v="DOMINIO"/>
    <x v="1"/>
    <m/>
    <m/>
    <n v="300"/>
    <n v="300"/>
    <n v="337.5"/>
  </r>
  <r>
    <x v="11"/>
    <x v="2"/>
    <x v="7"/>
    <x v="168"/>
    <x v="8"/>
    <x v="0"/>
    <n v="12.5"/>
    <n v="0"/>
    <x v="4"/>
    <s v="DOMINIO"/>
    <x v="1"/>
    <m/>
    <m/>
    <n v="300"/>
    <n v="300"/>
    <n v="337.5"/>
  </r>
  <r>
    <x v="11"/>
    <x v="2"/>
    <x v="7"/>
    <x v="129"/>
    <x v="8"/>
    <x v="0"/>
    <n v="12.5"/>
    <n v="0"/>
    <x v="4"/>
    <s v="DOMINIO"/>
    <x v="1"/>
    <m/>
    <m/>
    <n v="300"/>
    <n v="300"/>
    <n v="337.5"/>
  </r>
  <r>
    <x v="11"/>
    <x v="2"/>
    <x v="7"/>
    <x v="130"/>
    <x v="8"/>
    <x v="0"/>
    <n v="12.5"/>
    <n v="0"/>
    <x v="4"/>
    <s v="DOMINIO"/>
    <x v="1"/>
    <m/>
    <m/>
    <n v="300"/>
    <n v="300"/>
    <n v="337.5"/>
  </r>
  <r>
    <x v="11"/>
    <x v="2"/>
    <x v="7"/>
    <x v="131"/>
    <x v="8"/>
    <x v="0"/>
    <n v="12.5"/>
    <n v="0"/>
    <x v="4"/>
    <s v="DOMINIO"/>
    <x v="1"/>
    <m/>
    <m/>
    <n v="300"/>
    <n v="300"/>
    <n v="337.5"/>
  </r>
  <r>
    <x v="11"/>
    <x v="2"/>
    <x v="7"/>
    <x v="132"/>
    <x v="8"/>
    <x v="0"/>
    <n v="12.5"/>
    <n v="0"/>
    <x v="4"/>
    <s v="DOMINIO"/>
    <x v="1"/>
    <m/>
    <m/>
    <n v="300"/>
    <n v="300"/>
    <n v="337.5"/>
  </r>
  <r>
    <x v="11"/>
    <x v="2"/>
    <x v="7"/>
    <x v="276"/>
    <x v="8"/>
    <x v="0"/>
    <n v="12.5"/>
    <n v="0"/>
    <x v="4"/>
    <s v="DOMINIO"/>
    <x v="1"/>
    <m/>
    <m/>
    <n v="300"/>
    <n v="300"/>
    <n v="337.5"/>
  </r>
  <r>
    <x v="11"/>
    <x v="2"/>
    <x v="7"/>
    <x v="387"/>
    <x v="8"/>
    <x v="0"/>
    <n v="12.5"/>
    <n v="0"/>
    <x v="4"/>
    <s v="DOMINIO"/>
    <x v="1"/>
    <m/>
    <m/>
    <n v="300"/>
    <n v="300"/>
    <n v="337.5"/>
  </r>
  <r>
    <x v="11"/>
    <x v="2"/>
    <x v="7"/>
    <x v="133"/>
    <x v="8"/>
    <x v="0"/>
    <n v="12.5"/>
    <n v="0"/>
    <x v="4"/>
    <s v="DOMINIO"/>
    <x v="1"/>
    <m/>
    <m/>
    <n v="300"/>
    <n v="300"/>
    <n v="337.5"/>
  </r>
  <r>
    <x v="11"/>
    <x v="2"/>
    <x v="7"/>
    <x v="134"/>
    <x v="8"/>
    <x v="0"/>
    <n v="12.5"/>
    <n v="0"/>
    <x v="4"/>
    <s v="DOMINIO"/>
    <x v="1"/>
    <m/>
    <m/>
    <n v="300"/>
    <n v="300"/>
    <n v="337.5"/>
  </r>
  <r>
    <x v="11"/>
    <x v="2"/>
    <x v="7"/>
    <x v="135"/>
    <x v="8"/>
    <x v="0"/>
    <n v="12.5"/>
    <n v="0"/>
    <x v="4"/>
    <s v="DOMINIO"/>
    <x v="1"/>
    <m/>
    <m/>
    <n v="300"/>
    <n v="300"/>
    <n v="337.5"/>
  </r>
  <r>
    <x v="11"/>
    <x v="2"/>
    <x v="7"/>
    <x v="136"/>
    <x v="8"/>
    <x v="0"/>
    <n v="12.5"/>
    <n v="0"/>
    <x v="4"/>
    <s v="DOMINIO"/>
    <x v="1"/>
    <m/>
    <m/>
    <n v="300"/>
    <n v="300"/>
    <n v="337.5"/>
  </r>
  <r>
    <x v="11"/>
    <x v="2"/>
    <x v="7"/>
    <x v="137"/>
    <x v="8"/>
    <x v="0"/>
    <n v="12.5"/>
    <n v="0"/>
    <x v="4"/>
    <s v="DOMINIO"/>
    <x v="1"/>
    <m/>
    <m/>
    <n v="300"/>
    <n v="300"/>
    <n v="337.5"/>
  </r>
  <r>
    <x v="11"/>
    <x v="2"/>
    <x v="7"/>
    <x v="138"/>
    <x v="8"/>
    <x v="0"/>
    <n v="12.5"/>
    <n v="0"/>
    <x v="4"/>
    <s v="DOMINIO"/>
    <x v="1"/>
    <m/>
    <m/>
    <n v="300"/>
    <n v="300"/>
    <n v="337.5"/>
  </r>
  <r>
    <x v="11"/>
    <x v="2"/>
    <x v="7"/>
    <x v="139"/>
    <x v="8"/>
    <x v="0"/>
    <n v="12.5"/>
    <n v="0"/>
    <x v="4"/>
    <s v="DOMINIO"/>
    <x v="1"/>
    <m/>
    <m/>
    <n v="300"/>
    <n v="300"/>
    <n v="337.5"/>
  </r>
  <r>
    <x v="11"/>
    <x v="2"/>
    <x v="7"/>
    <x v="141"/>
    <x v="8"/>
    <x v="0"/>
    <n v="12.5"/>
    <n v="0"/>
    <x v="4"/>
    <s v="DOMINIO"/>
    <x v="1"/>
    <m/>
    <m/>
    <n v="300"/>
    <n v="300"/>
    <n v="337.5"/>
  </r>
  <r>
    <x v="11"/>
    <x v="2"/>
    <x v="7"/>
    <x v="148"/>
    <x v="8"/>
    <x v="0"/>
    <n v="12.5"/>
    <n v="0"/>
    <x v="4"/>
    <s v="DOMINIO"/>
    <x v="1"/>
    <m/>
    <m/>
    <n v="300"/>
    <n v="300"/>
    <n v="337.5"/>
  </r>
  <r>
    <x v="11"/>
    <x v="2"/>
    <x v="7"/>
    <x v="149"/>
    <x v="8"/>
    <x v="0"/>
    <n v="12.5"/>
    <n v="0"/>
    <x v="4"/>
    <s v="DOMINIO"/>
    <x v="1"/>
    <m/>
    <m/>
    <n v="300"/>
    <n v="300"/>
    <n v="337.5"/>
  </r>
  <r>
    <x v="11"/>
    <x v="2"/>
    <x v="7"/>
    <x v="169"/>
    <x v="8"/>
    <x v="0"/>
    <n v="12.5"/>
    <n v="0"/>
    <x v="4"/>
    <s v="DOMINIO"/>
    <x v="1"/>
    <m/>
    <m/>
    <n v="300"/>
    <n v="300"/>
    <n v="337.5"/>
  </r>
  <r>
    <x v="11"/>
    <x v="2"/>
    <x v="7"/>
    <x v="170"/>
    <x v="8"/>
    <x v="0"/>
    <n v="12.5"/>
    <n v="0"/>
    <x v="4"/>
    <s v="DOMINIO"/>
    <x v="1"/>
    <m/>
    <m/>
    <n v="300"/>
    <n v="300"/>
    <n v="337.5"/>
  </r>
  <r>
    <x v="11"/>
    <x v="2"/>
    <x v="7"/>
    <x v="388"/>
    <x v="8"/>
    <x v="0"/>
    <n v="12.5"/>
    <n v="0"/>
    <x v="4"/>
    <s v="DOMINIO"/>
    <x v="1"/>
    <m/>
    <m/>
    <n v="300"/>
    <n v="300"/>
    <n v="337.5"/>
  </r>
  <r>
    <x v="11"/>
    <x v="2"/>
    <x v="7"/>
    <x v="171"/>
    <x v="8"/>
    <x v="0"/>
    <n v="12.5"/>
    <n v="0"/>
    <x v="4"/>
    <s v="DOMINIO"/>
    <x v="1"/>
    <m/>
    <m/>
    <n v="300"/>
    <n v="300"/>
    <n v="337.5"/>
  </r>
  <r>
    <x v="11"/>
    <x v="2"/>
    <x v="7"/>
    <x v="172"/>
    <x v="8"/>
    <x v="0"/>
    <n v="12.5"/>
    <n v="0"/>
    <x v="4"/>
    <s v="DOMINIO"/>
    <x v="1"/>
    <m/>
    <m/>
    <n v="300"/>
    <n v="300"/>
    <n v="337.5"/>
  </r>
  <r>
    <x v="11"/>
    <x v="2"/>
    <x v="7"/>
    <x v="389"/>
    <x v="8"/>
    <x v="0"/>
    <n v="12.5"/>
    <n v="0"/>
    <x v="4"/>
    <s v="DOMINIO"/>
    <x v="1"/>
    <s v="B - 19 A"/>
    <m/>
    <n v="300"/>
    <n v="300"/>
    <n v="337.5"/>
  </r>
  <r>
    <x v="11"/>
    <x v="2"/>
    <x v="7"/>
    <x v="173"/>
    <x v="8"/>
    <x v="0"/>
    <n v="12.5"/>
    <n v="0"/>
    <x v="4"/>
    <s v="DOMINIO"/>
    <x v="1"/>
    <s v="B - 18 A"/>
    <m/>
    <n v="300"/>
    <n v="300"/>
    <n v="337.5"/>
  </r>
  <r>
    <x v="11"/>
    <x v="2"/>
    <x v="7"/>
    <x v="390"/>
    <x v="8"/>
    <x v="0"/>
    <n v="12.5"/>
    <n v="0"/>
    <x v="4"/>
    <s v="DOMINIO"/>
    <x v="1"/>
    <m/>
    <m/>
    <n v="300"/>
    <n v="300"/>
    <n v="337.5"/>
  </r>
  <r>
    <x v="11"/>
    <x v="2"/>
    <x v="7"/>
    <x v="174"/>
    <x v="8"/>
    <x v="0"/>
    <n v="12.5"/>
    <n v="0"/>
    <x v="4"/>
    <s v="DOMINIO"/>
    <x v="1"/>
    <m/>
    <m/>
    <n v="300"/>
    <n v="300"/>
    <n v="337.5"/>
  </r>
  <r>
    <x v="11"/>
    <x v="2"/>
    <x v="7"/>
    <x v="391"/>
    <x v="8"/>
    <x v="0"/>
    <n v="12.5"/>
    <n v="0"/>
    <x v="4"/>
    <s v="DOMINIO"/>
    <x v="1"/>
    <s v="B - 16 A"/>
    <m/>
    <n v="300"/>
    <n v="300"/>
    <n v="337.5"/>
  </r>
  <r>
    <x v="11"/>
    <x v="2"/>
    <x v="7"/>
    <x v="175"/>
    <x v="8"/>
    <x v="0"/>
    <n v="12.5"/>
    <n v="0"/>
    <x v="4"/>
    <s v="DOMINIO"/>
    <x v="1"/>
    <m/>
    <m/>
    <n v="300"/>
    <n v="300"/>
    <n v="337.5"/>
  </r>
  <r>
    <x v="11"/>
    <x v="2"/>
    <x v="7"/>
    <x v="176"/>
    <x v="8"/>
    <x v="0"/>
    <n v="12.5"/>
    <n v="0"/>
    <x v="4"/>
    <s v="DOMINIO"/>
    <x v="1"/>
    <s v="B - 15 A"/>
    <m/>
    <n v="300"/>
    <n v="300"/>
    <n v="337.5"/>
  </r>
  <r>
    <x v="11"/>
    <x v="2"/>
    <x v="7"/>
    <x v="150"/>
    <x v="8"/>
    <x v="0"/>
    <n v="12.5"/>
    <n v="0"/>
    <x v="4"/>
    <s v="DOMINIO"/>
    <x v="1"/>
    <m/>
    <m/>
    <n v="300"/>
    <n v="300"/>
    <n v="337.5"/>
  </r>
  <r>
    <x v="11"/>
    <x v="2"/>
    <x v="7"/>
    <x v="151"/>
    <x v="8"/>
    <x v="0"/>
    <n v="12.5"/>
    <n v="0"/>
    <x v="4"/>
    <s v="DOMINIO"/>
    <x v="1"/>
    <s v="B - 13 A"/>
    <m/>
    <n v="300"/>
    <n v="300"/>
    <n v="337.5"/>
  </r>
  <r>
    <x v="11"/>
    <x v="2"/>
    <x v="7"/>
    <x v="177"/>
    <x v="8"/>
    <x v="0"/>
    <n v="12.5"/>
    <n v="0"/>
    <x v="4"/>
    <s v="DOMINIO"/>
    <x v="1"/>
    <s v="B - 12 A"/>
    <m/>
    <n v="300"/>
    <n v="300"/>
    <n v="337.5"/>
  </r>
  <r>
    <x v="11"/>
    <x v="2"/>
    <x v="7"/>
    <x v="152"/>
    <x v="8"/>
    <x v="0"/>
    <n v="12.5"/>
    <n v="0"/>
    <x v="4"/>
    <s v="DOMINIO"/>
    <x v="1"/>
    <s v="B - 11 A"/>
    <m/>
    <n v="300"/>
    <n v="300"/>
    <n v="337.5"/>
  </r>
  <r>
    <x v="11"/>
    <x v="2"/>
    <x v="7"/>
    <x v="178"/>
    <x v="8"/>
    <x v="0"/>
    <n v="12.5"/>
    <n v="0"/>
    <x v="4"/>
    <s v="DOMINIO"/>
    <x v="1"/>
    <s v="B - 10 A"/>
    <m/>
    <n v="300"/>
    <n v="300"/>
    <n v="337.5"/>
  </r>
  <r>
    <x v="11"/>
    <x v="2"/>
    <x v="7"/>
    <x v="153"/>
    <x v="8"/>
    <x v="0"/>
    <n v="12.5"/>
    <n v="0"/>
    <x v="4"/>
    <s v="DOMINIO"/>
    <x v="1"/>
    <s v="B - 8 A"/>
    <m/>
    <n v="300"/>
    <n v="300"/>
    <n v="337.5"/>
  </r>
  <r>
    <x v="11"/>
    <x v="2"/>
    <x v="7"/>
    <x v="154"/>
    <x v="8"/>
    <x v="0"/>
    <n v="12.5"/>
    <n v="0"/>
    <x v="4"/>
    <s v="DOMINIO"/>
    <x v="1"/>
    <m/>
    <m/>
    <n v="300"/>
    <n v="300"/>
    <n v="337.5"/>
  </r>
  <r>
    <x v="11"/>
    <x v="2"/>
    <x v="7"/>
    <x v="156"/>
    <x v="8"/>
    <x v="0"/>
    <n v="12.5"/>
    <n v="0"/>
    <x v="4"/>
    <s v="DOMINIO"/>
    <x v="1"/>
    <s v="B - 7 A"/>
    <m/>
    <n v="300"/>
    <n v="300"/>
    <n v="337.5"/>
  </r>
  <r>
    <x v="11"/>
    <x v="2"/>
    <x v="7"/>
    <x v="180"/>
    <x v="8"/>
    <x v="0"/>
    <n v="12.5"/>
    <n v="0"/>
    <x v="4"/>
    <s v="DOMINIO"/>
    <x v="1"/>
    <m/>
    <m/>
    <n v="300"/>
    <n v="300"/>
    <n v="337.5"/>
  </r>
  <r>
    <x v="11"/>
    <x v="2"/>
    <x v="7"/>
    <x v="158"/>
    <x v="8"/>
    <x v="0"/>
    <n v="12.5"/>
    <n v="0"/>
    <x v="4"/>
    <s v="DOMINIO"/>
    <x v="1"/>
    <m/>
    <m/>
    <n v="300"/>
    <n v="300"/>
    <n v="337.5"/>
  </r>
  <r>
    <x v="11"/>
    <x v="2"/>
    <x v="7"/>
    <x v="159"/>
    <x v="8"/>
    <x v="0"/>
    <n v="12.5"/>
    <n v="0"/>
    <x v="4"/>
    <s v="DOMINIO"/>
    <x v="1"/>
    <m/>
    <m/>
    <n v="300"/>
    <n v="300"/>
    <n v="337.5"/>
  </r>
  <r>
    <x v="11"/>
    <x v="2"/>
    <x v="7"/>
    <x v="160"/>
    <x v="8"/>
    <x v="0"/>
    <n v="12.5"/>
    <n v="0"/>
    <x v="4"/>
    <s v="DOMINIO"/>
    <x v="1"/>
    <m/>
    <m/>
    <n v="300"/>
    <n v="300"/>
    <n v="337.5"/>
  </r>
  <r>
    <x v="11"/>
    <x v="2"/>
    <x v="7"/>
    <x v="161"/>
    <x v="8"/>
    <x v="0"/>
    <n v="12.5"/>
    <n v="0"/>
    <x v="4"/>
    <s v="DOMINIO"/>
    <x v="1"/>
    <m/>
    <m/>
    <n v="300"/>
    <n v="300"/>
    <n v="337.5"/>
  </r>
  <r>
    <x v="11"/>
    <x v="2"/>
    <x v="7"/>
    <x v="162"/>
    <x v="8"/>
    <x v="0"/>
    <n v="12.5"/>
    <n v="0"/>
    <x v="4"/>
    <s v="DOMINIO"/>
    <x v="1"/>
    <m/>
    <m/>
    <n v="300"/>
    <n v="300"/>
    <n v="337.5"/>
  </r>
  <r>
    <x v="11"/>
    <x v="2"/>
    <x v="7"/>
    <x v="163"/>
    <x v="8"/>
    <x v="0"/>
    <n v="12.5"/>
    <n v="0"/>
    <x v="4"/>
    <s v="DOMINIO"/>
    <x v="1"/>
    <m/>
    <m/>
    <n v="300"/>
    <n v="300"/>
    <n v="337.5"/>
  </r>
  <r>
    <x v="11"/>
    <x v="2"/>
    <x v="7"/>
    <x v="164"/>
    <x v="8"/>
    <x v="0"/>
    <n v="12.5"/>
    <n v="0"/>
    <x v="4"/>
    <s v="DOMINIO"/>
    <x v="1"/>
    <s v="B - 6 A"/>
    <m/>
    <n v="300"/>
    <n v="300"/>
    <n v="337.5"/>
  </r>
  <r>
    <x v="11"/>
    <x v="2"/>
    <x v="7"/>
    <x v="165"/>
    <x v="8"/>
    <x v="0"/>
    <n v="12.5"/>
    <n v="0"/>
    <x v="4"/>
    <s v="DOMINIO"/>
    <x v="1"/>
    <s v="B - 3 A"/>
    <m/>
    <n v="300"/>
    <n v="300"/>
    <n v="337.5"/>
  </r>
  <r>
    <x v="11"/>
    <x v="2"/>
    <x v="7"/>
    <x v="181"/>
    <x v="8"/>
    <x v="0"/>
    <n v="12.5"/>
    <n v="0"/>
    <x v="4"/>
    <s v="DOMINIO"/>
    <x v="1"/>
    <m/>
    <m/>
    <n v="300"/>
    <n v="300"/>
    <n v="337.5"/>
  </r>
  <r>
    <x v="11"/>
    <x v="2"/>
    <x v="7"/>
    <x v="392"/>
    <x v="8"/>
    <x v="0"/>
    <n v="12.5"/>
    <n v="0"/>
    <x v="4"/>
    <s v="DOMINIO"/>
    <x v="1"/>
    <m/>
    <m/>
    <n v="300"/>
    <n v="300"/>
    <n v="337.5"/>
  </r>
  <r>
    <x v="11"/>
    <x v="2"/>
    <x v="7"/>
    <x v="182"/>
    <x v="8"/>
    <x v="0"/>
    <n v="12.5"/>
    <n v="0"/>
    <x v="4"/>
    <s v="DOMINIO"/>
    <x v="1"/>
    <m/>
    <m/>
    <n v="300"/>
    <n v="300"/>
    <n v="337.5"/>
  </r>
  <r>
    <x v="11"/>
    <x v="2"/>
    <x v="7"/>
    <x v="393"/>
    <x v="8"/>
    <x v="0"/>
    <n v="12.5"/>
    <n v="0"/>
    <x v="4"/>
    <s v="DOMINIO"/>
    <x v="1"/>
    <m/>
    <m/>
    <n v="300"/>
    <n v="300"/>
    <n v="337.5"/>
  </r>
  <r>
    <x v="11"/>
    <x v="2"/>
    <x v="7"/>
    <x v="394"/>
    <x v="8"/>
    <x v="0"/>
    <n v="12.5"/>
    <n v="0"/>
    <x v="4"/>
    <s v="DOMINIO"/>
    <x v="1"/>
    <m/>
    <m/>
    <n v="300"/>
    <n v="300"/>
    <n v="337.5"/>
  </r>
  <r>
    <x v="11"/>
    <x v="2"/>
    <x v="7"/>
    <x v="183"/>
    <x v="8"/>
    <x v="0"/>
    <n v="12.5"/>
    <n v="0"/>
    <x v="4"/>
    <s v="DOMINIO"/>
    <x v="1"/>
    <m/>
    <m/>
    <n v="300"/>
    <n v="300"/>
    <n v="337.5"/>
  </r>
  <r>
    <x v="11"/>
    <x v="2"/>
    <x v="7"/>
    <x v="184"/>
    <x v="8"/>
    <x v="0"/>
    <n v="12.5"/>
    <n v="0"/>
    <x v="4"/>
    <s v="DOMINIO"/>
    <x v="1"/>
    <m/>
    <m/>
    <n v="300"/>
    <n v="300"/>
    <n v="337.5"/>
  </r>
  <r>
    <x v="11"/>
    <x v="2"/>
    <x v="7"/>
    <x v="185"/>
    <x v="8"/>
    <x v="0"/>
    <n v="12.5"/>
    <n v="0"/>
    <x v="4"/>
    <s v="DOMINIO"/>
    <x v="1"/>
    <m/>
    <m/>
    <n v="300"/>
    <n v="300"/>
    <n v="337.5"/>
  </r>
  <r>
    <x v="11"/>
    <x v="2"/>
    <x v="7"/>
    <x v="186"/>
    <x v="8"/>
    <x v="0"/>
    <n v="12.5"/>
    <n v="0"/>
    <x v="4"/>
    <s v="DOMINIO"/>
    <x v="1"/>
    <s v="B - 2 A"/>
    <m/>
    <n v="300"/>
    <n v="300"/>
    <n v="337.5"/>
  </r>
  <r>
    <x v="11"/>
    <x v="2"/>
    <x v="7"/>
    <x v="187"/>
    <x v="20"/>
    <x v="0"/>
    <n v="12.5"/>
    <n v="0"/>
    <x v="4"/>
    <s v="DOMINIO"/>
    <x v="1"/>
    <s v="B - 46 A"/>
    <m/>
    <n v="300"/>
    <n v="300"/>
    <n v="337.5"/>
  </r>
  <r>
    <x v="11"/>
    <x v="2"/>
    <x v="7"/>
    <x v="190"/>
    <x v="20"/>
    <x v="0"/>
    <n v="12.5"/>
    <n v="0"/>
    <x v="4"/>
    <s v="DOMINIO"/>
    <x v="1"/>
    <m/>
    <m/>
    <n v="300"/>
    <n v="300"/>
    <n v="337.5"/>
  </r>
  <r>
    <x v="11"/>
    <x v="2"/>
    <x v="7"/>
    <x v="191"/>
    <x v="20"/>
    <x v="0"/>
    <n v="12.5"/>
    <n v="0"/>
    <x v="4"/>
    <s v="DOMINIO"/>
    <x v="1"/>
    <s v="B - 49 A"/>
    <m/>
    <n v="300"/>
    <n v="300"/>
    <n v="337.5"/>
  </r>
  <r>
    <x v="11"/>
    <x v="2"/>
    <x v="7"/>
    <x v="192"/>
    <x v="20"/>
    <x v="0"/>
    <n v="12.5"/>
    <n v="0"/>
    <x v="4"/>
    <s v="DOMINIO"/>
    <x v="1"/>
    <m/>
    <m/>
    <n v="300"/>
    <n v="300"/>
    <n v="337.5"/>
  </r>
  <r>
    <x v="11"/>
    <x v="2"/>
    <x v="7"/>
    <x v="193"/>
    <x v="20"/>
    <x v="0"/>
    <n v="12.5"/>
    <n v="0"/>
    <x v="4"/>
    <s v="DOMINIO"/>
    <x v="1"/>
    <s v="B - 50 A"/>
    <m/>
    <n v="300"/>
    <n v="300"/>
    <n v="337.5"/>
  </r>
  <r>
    <x v="11"/>
    <x v="2"/>
    <x v="7"/>
    <x v="196"/>
    <x v="20"/>
    <x v="0"/>
    <n v="12.5"/>
    <n v="0"/>
    <x v="4"/>
    <s v="DOMINIO"/>
    <x v="1"/>
    <s v="B - 53 A"/>
    <m/>
    <n v="300"/>
    <n v="300"/>
    <n v="337.5"/>
  </r>
  <r>
    <x v="11"/>
    <x v="2"/>
    <x v="7"/>
    <x v="197"/>
    <x v="20"/>
    <x v="0"/>
    <n v="12.5"/>
    <n v="0"/>
    <x v="4"/>
    <s v="DOMINIO"/>
    <x v="1"/>
    <s v="B - 54 A"/>
    <m/>
    <n v="300"/>
    <n v="300"/>
    <n v="337.5"/>
  </r>
  <r>
    <x v="11"/>
    <x v="2"/>
    <x v="7"/>
    <x v="198"/>
    <x v="20"/>
    <x v="0"/>
    <n v="12.5"/>
    <n v="0"/>
    <x v="4"/>
    <s v="DOMINIO"/>
    <x v="1"/>
    <m/>
    <m/>
    <n v="300"/>
    <n v="300"/>
    <n v="337.5"/>
  </r>
  <r>
    <x v="11"/>
    <x v="2"/>
    <x v="7"/>
    <x v="199"/>
    <x v="20"/>
    <x v="0"/>
    <n v="12.5"/>
    <n v="0"/>
    <x v="4"/>
    <s v="DOMINIO"/>
    <x v="1"/>
    <s v="B - 57 A"/>
    <m/>
    <n v="300"/>
    <n v="300"/>
    <n v="337.5"/>
  </r>
  <r>
    <x v="11"/>
    <x v="2"/>
    <x v="7"/>
    <x v="200"/>
    <x v="20"/>
    <x v="0"/>
    <n v="12.5"/>
    <n v="0"/>
    <x v="4"/>
    <s v="DOMINIO"/>
    <x v="1"/>
    <m/>
    <m/>
    <n v="300"/>
    <n v="300"/>
    <n v="337.5"/>
  </r>
  <r>
    <x v="11"/>
    <x v="2"/>
    <x v="7"/>
    <x v="201"/>
    <x v="20"/>
    <x v="0"/>
    <n v="12.5"/>
    <n v="0"/>
    <x v="4"/>
    <s v="DOMINIO"/>
    <x v="1"/>
    <m/>
    <m/>
    <n v="300"/>
    <n v="300"/>
    <n v="337.5"/>
  </r>
  <r>
    <x v="11"/>
    <x v="2"/>
    <x v="7"/>
    <x v="202"/>
    <x v="20"/>
    <x v="0"/>
    <n v="12.5"/>
    <n v="0"/>
    <x v="4"/>
    <s v="DOMINIO"/>
    <x v="1"/>
    <s v="B - 58 A"/>
    <m/>
    <n v="300"/>
    <n v="300"/>
    <n v="337.5"/>
  </r>
  <r>
    <x v="11"/>
    <x v="2"/>
    <x v="7"/>
    <x v="203"/>
    <x v="20"/>
    <x v="0"/>
    <n v="12.5"/>
    <n v="0"/>
    <x v="4"/>
    <s v="DOMINIO"/>
    <x v="1"/>
    <m/>
    <m/>
    <n v="300"/>
    <n v="300"/>
    <n v="337.5"/>
  </r>
  <r>
    <x v="11"/>
    <x v="2"/>
    <x v="7"/>
    <x v="207"/>
    <x v="20"/>
    <x v="0"/>
    <n v="12.5"/>
    <n v="0"/>
    <x v="4"/>
    <s v="DOMINIO"/>
    <x v="1"/>
    <m/>
    <m/>
    <n v="300"/>
    <n v="300"/>
    <n v="337.5"/>
  </r>
  <r>
    <x v="11"/>
    <x v="2"/>
    <x v="7"/>
    <x v="208"/>
    <x v="20"/>
    <x v="0"/>
    <n v="12.5"/>
    <n v="0"/>
    <x v="4"/>
    <s v="DOMINIO"/>
    <x v="1"/>
    <m/>
    <m/>
    <n v="300"/>
    <n v="300"/>
    <n v="337.5"/>
  </r>
  <r>
    <x v="11"/>
    <x v="2"/>
    <x v="7"/>
    <x v="213"/>
    <x v="20"/>
    <x v="0"/>
    <n v="12.5"/>
    <n v="0"/>
    <x v="4"/>
    <s v="DOMINIO"/>
    <x v="1"/>
    <m/>
    <m/>
    <n v="300"/>
    <n v="300"/>
    <n v="337.5"/>
  </r>
  <r>
    <x v="11"/>
    <x v="2"/>
    <x v="7"/>
    <x v="214"/>
    <x v="20"/>
    <x v="0"/>
    <n v="12.5"/>
    <n v="0"/>
    <x v="4"/>
    <s v="DOMINIO"/>
    <x v="1"/>
    <m/>
    <m/>
    <n v="300"/>
    <n v="300"/>
    <n v="337.5"/>
  </r>
  <r>
    <x v="11"/>
    <x v="2"/>
    <x v="7"/>
    <x v="215"/>
    <x v="20"/>
    <x v="0"/>
    <n v="12.5"/>
    <n v="0"/>
    <x v="4"/>
    <s v="DOMINIO"/>
    <x v="1"/>
    <m/>
    <m/>
    <n v="300"/>
    <n v="300"/>
    <n v="337.5"/>
  </r>
  <r>
    <x v="11"/>
    <x v="2"/>
    <x v="7"/>
    <x v="216"/>
    <x v="20"/>
    <x v="0"/>
    <n v="12.5"/>
    <n v="0"/>
    <x v="4"/>
    <s v="DOMINIO"/>
    <x v="1"/>
    <m/>
    <m/>
    <n v="300"/>
    <n v="300"/>
    <n v="337.5"/>
  </r>
  <r>
    <x v="11"/>
    <x v="2"/>
    <x v="7"/>
    <x v="218"/>
    <x v="20"/>
    <x v="0"/>
    <n v="12.5"/>
    <n v="0"/>
    <x v="4"/>
    <s v="DOMINIO"/>
    <x v="1"/>
    <m/>
    <m/>
    <n v="300"/>
    <n v="300"/>
    <n v="337.5"/>
  </r>
  <r>
    <x v="11"/>
    <x v="2"/>
    <x v="7"/>
    <x v="219"/>
    <x v="20"/>
    <x v="0"/>
    <n v="12.5"/>
    <n v="0"/>
    <x v="4"/>
    <s v="DOMINIO"/>
    <x v="1"/>
    <m/>
    <m/>
    <n v="300"/>
    <n v="300"/>
    <n v="337.5"/>
  </r>
  <r>
    <x v="11"/>
    <x v="2"/>
    <x v="7"/>
    <x v="220"/>
    <x v="20"/>
    <x v="0"/>
    <n v="12.5"/>
    <n v="0"/>
    <x v="4"/>
    <s v="DOMINIO"/>
    <x v="1"/>
    <m/>
    <m/>
    <n v="300"/>
    <n v="300"/>
    <n v="337.5"/>
  </r>
  <r>
    <x v="11"/>
    <x v="2"/>
    <x v="7"/>
    <x v="221"/>
    <x v="20"/>
    <x v="0"/>
    <n v="12.5"/>
    <n v="0"/>
    <x v="4"/>
    <s v="DOMINIO"/>
    <x v="1"/>
    <s v="B - 63 A"/>
    <m/>
    <n v="300"/>
    <n v="300"/>
    <n v="337.5"/>
  </r>
  <r>
    <x v="11"/>
    <x v="2"/>
    <x v="7"/>
    <x v="222"/>
    <x v="20"/>
    <x v="0"/>
    <n v="12.5"/>
    <n v="0"/>
    <x v="4"/>
    <s v="DOMINIO"/>
    <x v="1"/>
    <s v="B - 69 A"/>
    <m/>
    <n v="300"/>
    <n v="300"/>
    <n v="337.5"/>
  </r>
  <r>
    <x v="11"/>
    <x v="2"/>
    <x v="7"/>
    <x v="223"/>
    <x v="20"/>
    <x v="0"/>
    <n v="12.5"/>
    <n v="0"/>
    <x v="4"/>
    <s v="DOMINIO"/>
    <x v="1"/>
    <s v="B - 70 A"/>
    <m/>
    <n v="300"/>
    <n v="300"/>
    <n v="337.5"/>
  </r>
  <r>
    <x v="11"/>
    <x v="2"/>
    <x v="7"/>
    <x v="226"/>
    <x v="20"/>
    <x v="0"/>
    <n v="12.5"/>
    <n v="0"/>
    <x v="4"/>
    <s v="DOMINIO"/>
    <x v="1"/>
    <m/>
    <m/>
    <n v="300"/>
    <n v="300"/>
    <n v="337.5"/>
  </r>
  <r>
    <x v="11"/>
    <x v="2"/>
    <x v="7"/>
    <x v="227"/>
    <x v="20"/>
    <x v="0"/>
    <n v="12.5"/>
    <n v="0"/>
    <x v="4"/>
    <s v="DOMINIO"/>
    <x v="1"/>
    <m/>
    <m/>
    <n v="300"/>
    <n v="300"/>
    <n v="337.5"/>
  </r>
  <r>
    <x v="11"/>
    <x v="2"/>
    <x v="7"/>
    <x v="228"/>
    <x v="20"/>
    <x v="0"/>
    <n v="12.5"/>
    <n v="0"/>
    <x v="4"/>
    <s v="DOMINIO"/>
    <x v="1"/>
    <m/>
    <m/>
    <n v="300"/>
    <n v="300"/>
    <n v="337.5"/>
  </r>
  <r>
    <x v="11"/>
    <x v="2"/>
    <x v="7"/>
    <x v="229"/>
    <x v="20"/>
    <x v="0"/>
    <n v="12.5"/>
    <n v="0"/>
    <x v="4"/>
    <s v="DOMINIO"/>
    <x v="1"/>
    <m/>
    <m/>
    <n v="300"/>
    <n v="300"/>
    <n v="337.5"/>
  </r>
  <r>
    <x v="11"/>
    <x v="2"/>
    <x v="7"/>
    <x v="230"/>
    <x v="20"/>
    <x v="0"/>
    <n v="12.5"/>
    <n v="0"/>
    <x v="4"/>
    <s v="DOMINIO"/>
    <x v="1"/>
    <m/>
    <m/>
    <n v="300"/>
    <n v="300"/>
    <n v="337.5"/>
  </r>
  <r>
    <x v="11"/>
    <x v="2"/>
    <x v="7"/>
    <x v="231"/>
    <x v="20"/>
    <x v="0"/>
    <n v="12.5"/>
    <n v="0"/>
    <x v="4"/>
    <s v="DOMINIO"/>
    <x v="1"/>
    <m/>
    <m/>
    <n v="300"/>
    <n v="300"/>
    <n v="337.5"/>
  </r>
  <r>
    <x v="11"/>
    <x v="2"/>
    <x v="7"/>
    <x v="395"/>
    <x v="20"/>
    <x v="0"/>
    <n v="12.5"/>
    <n v="0"/>
    <x v="4"/>
    <s v="DOMINIO"/>
    <x v="1"/>
    <m/>
    <m/>
    <n v="300"/>
    <n v="300"/>
    <n v="337.5"/>
  </r>
  <r>
    <x v="11"/>
    <x v="2"/>
    <x v="7"/>
    <x v="396"/>
    <x v="20"/>
    <x v="0"/>
    <n v="12.5"/>
    <n v="0"/>
    <x v="4"/>
    <s v="DOMINIO"/>
    <x v="1"/>
    <m/>
    <m/>
    <n v="300"/>
    <n v="300"/>
    <n v="337.5"/>
  </r>
  <r>
    <x v="11"/>
    <x v="2"/>
    <x v="7"/>
    <x v="397"/>
    <x v="20"/>
    <x v="0"/>
    <n v="12.5"/>
    <n v="0"/>
    <x v="4"/>
    <s v="DOMINIO"/>
    <x v="1"/>
    <m/>
    <m/>
    <n v="300"/>
    <n v="300"/>
    <n v="337.5"/>
  </r>
  <r>
    <x v="11"/>
    <x v="2"/>
    <x v="7"/>
    <x v="398"/>
    <x v="20"/>
    <x v="0"/>
    <n v="12.5"/>
    <n v="0"/>
    <x v="4"/>
    <s v="DOMINIO"/>
    <x v="1"/>
    <m/>
    <m/>
    <n v="300"/>
    <n v="300"/>
    <n v="337.5"/>
  </r>
  <r>
    <x v="11"/>
    <x v="2"/>
    <x v="7"/>
    <x v="433"/>
    <x v="20"/>
    <x v="0"/>
    <n v="12.5"/>
    <n v="0"/>
    <x v="4"/>
    <s v="DOMINIO"/>
    <x v="1"/>
    <m/>
    <m/>
    <n v="300"/>
    <n v="300"/>
    <n v="337.5"/>
  </r>
  <r>
    <x v="11"/>
    <x v="2"/>
    <x v="7"/>
    <x v="434"/>
    <x v="20"/>
    <x v="0"/>
    <n v="12.5"/>
    <n v="0"/>
    <x v="4"/>
    <s v="DOMINIO"/>
    <x v="1"/>
    <m/>
    <m/>
    <n v="300"/>
    <n v="300"/>
    <n v="337.5"/>
  </r>
  <r>
    <x v="11"/>
    <x v="2"/>
    <x v="7"/>
    <x v="435"/>
    <x v="20"/>
    <x v="0"/>
    <n v="12.5"/>
    <n v="0"/>
    <x v="4"/>
    <s v="DOMINIO"/>
    <x v="1"/>
    <m/>
    <m/>
    <n v="300"/>
    <n v="300"/>
    <n v="337.5"/>
  </r>
  <r>
    <x v="11"/>
    <x v="2"/>
    <x v="7"/>
    <x v="586"/>
    <x v="20"/>
    <x v="0"/>
    <n v="12.5"/>
    <n v="0"/>
    <x v="4"/>
    <s v="DOMINIO"/>
    <x v="1"/>
    <m/>
    <m/>
    <n v="300"/>
    <n v="300"/>
    <n v="337.5"/>
  </r>
  <r>
    <x v="11"/>
    <x v="2"/>
    <x v="7"/>
    <x v="587"/>
    <x v="20"/>
    <x v="0"/>
    <n v="12.5"/>
    <n v="0"/>
    <x v="4"/>
    <s v="DOMINIO"/>
    <x v="1"/>
    <m/>
    <m/>
    <n v="300"/>
    <n v="300"/>
    <n v="337.5"/>
  </r>
  <r>
    <x v="11"/>
    <x v="2"/>
    <x v="7"/>
    <x v="436"/>
    <x v="20"/>
    <x v="0"/>
    <n v="12.5"/>
    <n v="0"/>
    <x v="4"/>
    <s v="DOMINIO"/>
    <x v="1"/>
    <m/>
    <m/>
    <n v="300"/>
    <n v="300"/>
    <n v="337.5"/>
  </r>
  <r>
    <x v="11"/>
    <x v="2"/>
    <x v="7"/>
    <x v="588"/>
    <x v="20"/>
    <x v="0"/>
    <n v="12.5"/>
    <n v="0"/>
    <x v="4"/>
    <s v="DOMINIO"/>
    <x v="1"/>
    <m/>
    <m/>
    <n v="300"/>
    <n v="300"/>
    <n v="337.5"/>
  </r>
  <r>
    <x v="11"/>
    <x v="2"/>
    <x v="7"/>
    <x v="589"/>
    <x v="20"/>
    <x v="0"/>
    <n v="12.5"/>
    <n v="0"/>
    <x v="4"/>
    <s v="DOMINIO"/>
    <x v="1"/>
    <m/>
    <m/>
    <n v="300"/>
    <n v="300"/>
    <n v="337.5"/>
  </r>
  <r>
    <x v="11"/>
    <x v="2"/>
    <x v="7"/>
    <x v="633"/>
    <x v="20"/>
    <x v="0"/>
    <n v="12.5"/>
    <n v="0"/>
    <x v="4"/>
    <s v="DOMINIO"/>
    <x v="1"/>
    <m/>
    <m/>
    <n v="300"/>
    <n v="300"/>
    <n v="337.5"/>
  </r>
  <r>
    <x v="11"/>
    <x v="2"/>
    <x v="7"/>
    <x v="634"/>
    <x v="20"/>
    <x v="0"/>
    <n v="12.5"/>
    <n v="0"/>
    <x v="4"/>
    <s v="DOMINIO"/>
    <x v="1"/>
    <m/>
    <m/>
    <n v="300"/>
    <n v="300"/>
    <n v="337.5"/>
  </r>
  <r>
    <x v="11"/>
    <x v="2"/>
    <x v="7"/>
    <x v="635"/>
    <x v="20"/>
    <x v="0"/>
    <n v="12.5"/>
    <n v="0"/>
    <x v="4"/>
    <s v="DOMINIO"/>
    <x v="1"/>
    <m/>
    <m/>
    <n v="300"/>
    <n v="300"/>
    <n v="337.5"/>
  </r>
  <r>
    <x v="11"/>
    <x v="2"/>
    <x v="7"/>
    <x v="636"/>
    <x v="20"/>
    <x v="0"/>
    <n v="12.5"/>
    <n v="0"/>
    <x v="4"/>
    <s v="DOMINIO"/>
    <x v="1"/>
    <m/>
    <m/>
    <n v="300"/>
    <n v="300"/>
    <n v="337.5"/>
  </r>
  <r>
    <x v="11"/>
    <x v="2"/>
    <x v="7"/>
    <x v="438"/>
    <x v="20"/>
    <x v="0"/>
    <n v="12.5"/>
    <n v="0"/>
    <x v="4"/>
    <s v="DOMINIO"/>
    <x v="1"/>
    <m/>
    <m/>
    <n v="300"/>
    <n v="300"/>
    <n v="337.5"/>
  </r>
  <r>
    <x v="11"/>
    <x v="2"/>
    <x v="7"/>
    <x v="637"/>
    <x v="20"/>
    <x v="0"/>
    <n v="12.5"/>
    <n v="0"/>
    <x v="4"/>
    <s v="DOMINIO"/>
    <x v="1"/>
    <m/>
    <m/>
    <n v="300"/>
    <n v="300"/>
    <n v="337.5"/>
  </r>
  <r>
    <x v="11"/>
    <x v="2"/>
    <x v="7"/>
    <x v="638"/>
    <x v="20"/>
    <x v="0"/>
    <n v="12.5"/>
    <n v="0"/>
    <x v="4"/>
    <s v="DOMINIO"/>
    <x v="1"/>
    <m/>
    <m/>
    <n v="300"/>
    <n v="300"/>
    <n v="337.5"/>
  </r>
  <r>
    <x v="11"/>
    <x v="2"/>
    <x v="7"/>
    <x v="440"/>
    <x v="20"/>
    <x v="0"/>
    <n v="12.5"/>
    <n v="0"/>
    <x v="4"/>
    <s v="DOMINIO"/>
    <x v="1"/>
    <m/>
    <m/>
    <n v="300"/>
    <n v="300"/>
    <n v="337.5"/>
  </r>
  <r>
    <x v="11"/>
    <x v="2"/>
    <x v="7"/>
    <x v="441"/>
    <x v="20"/>
    <x v="0"/>
    <n v="12.5"/>
    <n v="0"/>
    <x v="4"/>
    <s v="DOMINIO"/>
    <x v="1"/>
    <m/>
    <m/>
    <n v="300"/>
    <n v="300"/>
    <n v="337.5"/>
  </r>
  <r>
    <x v="11"/>
    <x v="2"/>
    <x v="7"/>
    <x v="639"/>
    <x v="20"/>
    <x v="0"/>
    <n v="12.5"/>
    <n v="0"/>
    <x v="4"/>
    <s v="DOMINIO"/>
    <x v="1"/>
    <m/>
    <m/>
    <n v="300"/>
    <n v="300"/>
    <n v="337.5"/>
  </r>
  <r>
    <x v="11"/>
    <x v="2"/>
    <x v="7"/>
    <x v="640"/>
    <x v="20"/>
    <x v="0"/>
    <n v="12.5"/>
    <n v="0"/>
    <x v="4"/>
    <s v="DOMINIO"/>
    <x v="1"/>
    <m/>
    <m/>
    <n v="300"/>
    <n v="300"/>
    <n v="337.5"/>
  </r>
  <r>
    <x v="11"/>
    <x v="2"/>
    <x v="7"/>
    <x v="444"/>
    <x v="20"/>
    <x v="0"/>
    <n v="12.5"/>
    <n v="0"/>
    <x v="4"/>
    <s v="DOMINIO"/>
    <x v="1"/>
    <m/>
    <m/>
    <n v="300"/>
    <n v="300"/>
    <n v="337.5"/>
  </r>
  <r>
    <x v="11"/>
    <x v="2"/>
    <x v="7"/>
    <x v="641"/>
    <x v="20"/>
    <x v="0"/>
    <n v="12.5"/>
    <n v="0"/>
    <x v="4"/>
    <s v="DOMINIO"/>
    <x v="1"/>
    <m/>
    <m/>
    <n v="300"/>
    <n v="300"/>
    <n v="337.5"/>
  </r>
  <r>
    <x v="11"/>
    <x v="2"/>
    <x v="7"/>
    <x v="445"/>
    <x v="20"/>
    <x v="0"/>
    <n v="12.5"/>
    <n v="0"/>
    <x v="4"/>
    <s v="DOMINIO"/>
    <x v="1"/>
    <m/>
    <m/>
    <n v="300"/>
    <n v="300"/>
    <n v="337.5"/>
  </r>
  <r>
    <x v="11"/>
    <x v="2"/>
    <x v="7"/>
    <x v="446"/>
    <x v="20"/>
    <x v="0"/>
    <n v="12.5"/>
    <n v="0"/>
    <x v="4"/>
    <s v="DOMINIO"/>
    <x v="1"/>
    <m/>
    <m/>
    <n v="300"/>
    <n v="300"/>
    <n v="337.5"/>
  </r>
  <r>
    <x v="11"/>
    <x v="2"/>
    <x v="7"/>
    <x v="642"/>
    <x v="20"/>
    <x v="0"/>
    <n v="12.5"/>
    <n v="0"/>
    <x v="4"/>
    <s v="DOMINIO"/>
    <x v="1"/>
    <m/>
    <m/>
    <n v="300"/>
    <n v="300"/>
    <n v="337.5"/>
  </r>
  <r>
    <x v="11"/>
    <x v="2"/>
    <x v="7"/>
    <x v="447"/>
    <x v="20"/>
    <x v="0"/>
    <n v="12.5"/>
    <n v="0"/>
    <x v="4"/>
    <s v="DOMINIO"/>
    <x v="1"/>
    <m/>
    <m/>
    <n v="300"/>
    <n v="300"/>
    <n v="337.5"/>
  </r>
  <r>
    <x v="11"/>
    <x v="2"/>
    <x v="7"/>
    <x v="448"/>
    <x v="20"/>
    <x v="0"/>
    <n v="12.5"/>
    <n v="0"/>
    <x v="4"/>
    <s v="DOMINIO"/>
    <x v="1"/>
    <m/>
    <m/>
    <n v="300"/>
    <n v="300"/>
    <n v="337.5"/>
  </r>
  <r>
    <x v="11"/>
    <x v="2"/>
    <x v="7"/>
    <x v="449"/>
    <x v="20"/>
    <x v="0"/>
    <n v="12.5"/>
    <n v="0"/>
    <x v="4"/>
    <s v="DOMINIO"/>
    <x v="1"/>
    <m/>
    <m/>
    <n v="300"/>
    <n v="300"/>
    <n v="337.5"/>
  </r>
  <r>
    <x v="11"/>
    <x v="2"/>
    <x v="7"/>
    <x v="450"/>
    <x v="20"/>
    <x v="0"/>
    <n v="12.5"/>
    <n v="0"/>
    <x v="4"/>
    <s v="DOMINIO"/>
    <x v="1"/>
    <m/>
    <m/>
    <n v="300"/>
    <n v="300"/>
    <n v="337.5"/>
  </r>
  <r>
    <x v="11"/>
    <x v="2"/>
    <x v="7"/>
    <x v="643"/>
    <x v="20"/>
    <x v="0"/>
    <n v="12.5"/>
    <n v="0"/>
    <x v="4"/>
    <s v="DOMINIO"/>
    <x v="1"/>
    <m/>
    <m/>
    <n v="300"/>
    <n v="300"/>
    <n v="337.5"/>
  </r>
  <r>
    <x v="11"/>
    <x v="2"/>
    <x v="7"/>
    <x v="644"/>
    <x v="20"/>
    <x v="0"/>
    <n v="12.5"/>
    <n v="0"/>
    <x v="4"/>
    <s v="DOMINIO"/>
    <x v="1"/>
    <m/>
    <m/>
    <n v="300"/>
    <n v="300"/>
    <n v="337.5"/>
  </r>
  <r>
    <x v="11"/>
    <x v="2"/>
    <x v="7"/>
    <x v="645"/>
    <x v="20"/>
    <x v="0"/>
    <n v="12.5"/>
    <n v="0"/>
    <x v="4"/>
    <s v="DOMINIO"/>
    <x v="1"/>
    <m/>
    <m/>
    <n v="300"/>
    <n v="300"/>
    <n v="337.5"/>
  </r>
  <r>
    <x v="11"/>
    <x v="2"/>
    <x v="7"/>
    <x v="646"/>
    <x v="20"/>
    <x v="0"/>
    <n v="12.5"/>
    <n v="0"/>
    <x v="4"/>
    <s v="DOMINIO"/>
    <x v="1"/>
    <m/>
    <m/>
    <n v="300"/>
    <n v="300"/>
    <n v="337.5"/>
  </r>
  <r>
    <x v="11"/>
    <x v="2"/>
    <x v="7"/>
    <x v="647"/>
    <x v="20"/>
    <x v="0"/>
    <n v="12.5"/>
    <n v="0"/>
    <x v="4"/>
    <s v="DOMINIO"/>
    <x v="1"/>
    <m/>
    <m/>
    <n v="300"/>
    <n v="300"/>
    <n v="337.5"/>
  </r>
  <r>
    <x v="11"/>
    <x v="2"/>
    <x v="7"/>
    <x v="648"/>
    <x v="20"/>
    <x v="0"/>
    <n v="12.5"/>
    <n v="0"/>
    <x v="4"/>
    <s v="DOMINIO"/>
    <x v="1"/>
    <m/>
    <m/>
    <n v="300"/>
    <n v="300"/>
    <n v="337.5"/>
  </r>
  <r>
    <x v="11"/>
    <x v="2"/>
    <x v="7"/>
    <x v="451"/>
    <x v="20"/>
    <x v="0"/>
    <n v="12.5"/>
    <n v="0"/>
    <x v="4"/>
    <s v="DOMINIO"/>
    <x v="1"/>
    <m/>
    <m/>
    <n v="300"/>
    <n v="300"/>
    <n v="337.5"/>
  </r>
  <r>
    <x v="11"/>
    <x v="2"/>
    <x v="7"/>
    <x v="649"/>
    <x v="20"/>
    <x v="0"/>
    <n v="12.5"/>
    <n v="0"/>
    <x v="4"/>
    <s v="DOMINIO"/>
    <x v="1"/>
    <m/>
    <m/>
    <n v="300"/>
    <n v="300"/>
    <n v="337.5"/>
  </r>
  <r>
    <x v="11"/>
    <x v="2"/>
    <x v="7"/>
    <x v="650"/>
    <x v="20"/>
    <x v="0"/>
    <n v="12.5"/>
    <n v="0"/>
    <x v="4"/>
    <s v="DOMINIO"/>
    <x v="1"/>
    <m/>
    <m/>
    <n v="300"/>
    <n v="300"/>
    <n v="337.5"/>
  </r>
  <r>
    <x v="11"/>
    <x v="2"/>
    <x v="7"/>
    <x v="595"/>
    <x v="20"/>
    <x v="0"/>
    <n v="12.5"/>
    <n v="0"/>
    <x v="4"/>
    <s v="DOMINIO"/>
    <x v="1"/>
    <m/>
    <m/>
    <n v="300"/>
    <n v="300"/>
    <n v="337.5"/>
  </r>
  <r>
    <x v="11"/>
    <x v="2"/>
    <x v="7"/>
    <x v="651"/>
    <x v="20"/>
    <x v="0"/>
    <n v="12.5"/>
    <n v="0"/>
    <x v="4"/>
    <s v="DOMINIO"/>
    <x v="1"/>
    <m/>
    <m/>
    <n v="300"/>
    <n v="300"/>
    <n v="337.5"/>
  </r>
  <r>
    <x v="11"/>
    <x v="2"/>
    <x v="7"/>
    <x v="652"/>
    <x v="20"/>
    <x v="0"/>
    <n v="12.5"/>
    <n v="0"/>
    <x v="4"/>
    <s v="DOMINIO"/>
    <x v="1"/>
    <m/>
    <m/>
    <n v="300"/>
    <n v="300"/>
    <n v="337.5"/>
  </r>
  <r>
    <x v="11"/>
    <x v="2"/>
    <x v="7"/>
    <x v="653"/>
    <x v="20"/>
    <x v="0"/>
    <n v="12.5"/>
    <n v="0"/>
    <x v="4"/>
    <s v="DOMINIO"/>
    <x v="1"/>
    <m/>
    <m/>
    <n v="300"/>
    <n v="300"/>
    <n v="337.5"/>
  </r>
  <r>
    <x v="11"/>
    <x v="2"/>
    <x v="7"/>
    <x v="453"/>
    <x v="20"/>
    <x v="0"/>
    <n v="12.5"/>
    <n v="0"/>
    <x v="4"/>
    <s v="DOMINIO"/>
    <x v="1"/>
    <m/>
    <m/>
    <n v="300"/>
    <n v="300"/>
    <n v="337.5"/>
  </r>
  <r>
    <x v="11"/>
    <x v="2"/>
    <x v="7"/>
    <x v="288"/>
    <x v="20"/>
    <x v="0"/>
    <n v="12.5"/>
    <n v="0"/>
    <x v="4"/>
    <s v="DOMINIO"/>
    <x v="1"/>
    <m/>
    <m/>
    <n v="300"/>
    <n v="300"/>
    <n v="337.5"/>
  </r>
  <r>
    <x v="12"/>
    <x v="0"/>
    <x v="12"/>
    <x v="348"/>
    <x v="12"/>
    <x v="0"/>
    <n v="42.32"/>
    <n v="2.5"/>
    <x v="5"/>
    <s v="DOMINIO"/>
    <x v="0"/>
    <m/>
    <m/>
    <n v="2558"/>
    <n v="2302.2000000000003"/>
    <n v="2589.9750000000004"/>
  </r>
  <r>
    <x v="12"/>
    <x v="0"/>
    <x v="10"/>
    <x v="242"/>
    <x v="7"/>
    <x v="2"/>
    <n v="43.07"/>
    <n v="2.2799999999999998"/>
    <x v="6"/>
    <s v="DOMINIO"/>
    <x v="1"/>
    <m/>
    <m/>
    <n v="2595"/>
    <n v="2335.5"/>
    <n v="2627.4374999999995"/>
  </r>
  <r>
    <x v="12"/>
    <x v="0"/>
    <x v="10"/>
    <x v="348"/>
    <x v="12"/>
    <x v="2"/>
    <n v="43.07"/>
    <n v="2.2799999999999998"/>
    <x v="6"/>
    <s v="DOMINIO"/>
    <x v="1"/>
    <m/>
    <m/>
    <n v="2613"/>
    <n v="2351.7000000000003"/>
    <n v="2645.6624999999999"/>
  </r>
  <r>
    <x v="12"/>
    <x v="1"/>
    <x v="6"/>
    <x v="276"/>
    <x v="20"/>
    <x v="1"/>
    <n v="3.7"/>
    <n v="0"/>
    <x v="4"/>
    <s v="DOMINIO"/>
    <x v="1"/>
    <m/>
    <m/>
    <n v="70"/>
    <n v="70"/>
    <n v="78.75"/>
  </r>
  <r>
    <x v="12"/>
    <x v="1"/>
    <x v="6"/>
    <x v="138"/>
    <x v="20"/>
    <x v="1"/>
    <n v="4.8099999999999996"/>
    <n v="0"/>
    <x v="4"/>
    <s v="DOMINIO"/>
    <x v="1"/>
    <m/>
    <m/>
    <n v="70"/>
    <n v="70"/>
    <n v="78.75"/>
  </r>
  <r>
    <x v="12"/>
    <x v="2"/>
    <x v="7"/>
    <x v="147"/>
    <x v="20"/>
    <x v="1"/>
    <n v="12.5"/>
    <n v="0"/>
    <x v="4"/>
    <s v="DOMINIO"/>
    <x v="1"/>
    <m/>
    <m/>
    <n v="330"/>
    <n v="330"/>
    <n v="371.25"/>
  </r>
  <r>
    <x v="12"/>
    <x v="2"/>
    <x v="7"/>
    <x v="172"/>
    <x v="20"/>
    <x v="1"/>
    <n v="12.5"/>
    <n v="0"/>
    <x v="4"/>
    <s v="DOMINIO"/>
    <x v="1"/>
    <m/>
    <m/>
    <n v="330"/>
    <n v="330"/>
    <n v="371.25"/>
  </r>
  <r>
    <x v="12"/>
    <x v="2"/>
    <x v="7"/>
    <x v="186"/>
    <x v="20"/>
    <x v="1"/>
    <n v="12.5"/>
    <n v="0"/>
    <x v="4"/>
    <s v="DOMINIO"/>
    <x v="1"/>
    <m/>
    <m/>
    <n v="330"/>
    <n v="330"/>
    <n v="371.25"/>
  </r>
  <r>
    <x v="12"/>
    <x v="2"/>
    <x v="7"/>
    <x v="187"/>
    <x v="20"/>
    <x v="1"/>
    <n v="12.5"/>
    <n v="0"/>
    <x v="4"/>
    <s v="DOMINIO"/>
    <x v="1"/>
    <m/>
    <m/>
    <n v="330"/>
    <n v="330"/>
    <n v="371.25"/>
  </r>
  <r>
    <x v="12"/>
    <x v="2"/>
    <x v="7"/>
    <x v="193"/>
    <x v="20"/>
    <x v="1"/>
    <n v="12.5"/>
    <n v="0"/>
    <x v="4"/>
    <s v="DOMINIO"/>
    <x v="1"/>
    <m/>
    <m/>
    <n v="330"/>
    <n v="330"/>
    <n v="371.25"/>
  </r>
  <r>
    <x v="13"/>
    <x v="0"/>
    <x v="3"/>
    <x v="364"/>
    <x v="4"/>
    <x v="0"/>
    <n v="36.9"/>
    <n v="2.2400000000000002"/>
    <x v="9"/>
    <s v="DOMINIO"/>
    <x v="1"/>
    <m/>
    <m/>
    <n v="2334"/>
    <n v="2053.92"/>
    <n v="2310.66"/>
  </r>
  <r>
    <x v="13"/>
    <x v="0"/>
    <x v="3"/>
    <x v="320"/>
    <x v="5"/>
    <x v="0"/>
    <n v="36.9"/>
    <n v="2.2400000000000002"/>
    <x v="5"/>
    <s v="DOMINIO"/>
    <x v="1"/>
    <m/>
    <m/>
    <n v="2334"/>
    <n v="2053.92"/>
    <n v="2310.66"/>
  </r>
  <r>
    <x v="13"/>
    <x v="0"/>
    <x v="3"/>
    <x v="376"/>
    <x v="10"/>
    <x v="2"/>
    <n v="36.9"/>
    <n v="2.27"/>
    <x v="9"/>
    <s v="DOMINIO"/>
    <x v="1"/>
    <m/>
    <m/>
    <n v="2368"/>
    <n v="2083.84"/>
    <n v="2344.3200000000002"/>
  </r>
  <r>
    <x v="13"/>
    <x v="0"/>
    <x v="3"/>
    <x v="376"/>
    <x v="10"/>
    <x v="0"/>
    <n v="36.9"/>
    <n v="2.2400000000000002"/>
    <x v="9"/>
    <s v="DOMINIO"/>
    <x v="1"/>
    <m/>
    <m/>
    <n v="2368"/>
    <n v="2083.84"/>
    <n v="2344.3200000000002"/>
  </r>
  <r>
    <x v="13"/>
    <x v="0"/>
    <x v="3"/>
    <x v="22"/>
    <x v="10"/>
    <x v="0"/>
    <n v="36.9"/>
    <n v="2.2400000000000002"/>
    <x v="9"/>
    <s v="DOMINIO"/>
    <x v="1"/>
    <m/>
    <m/>
    <n v="2368"/>
    <n v="2083.84"/>
    <n v="2344.3200000000002"/>
  </r>
  <r>
    <x v="13"/>
    <x v="0"/>
    <x v="3"/>
    <x v="81"/>
    <x v="6"/>
    <x v="0"/>
    <n v="36.9"/>
    <n v="2.2400000000000002"/>
    <x v="9"/>
    <s v="DOMINIO"/>
    <x v="1"/>
    <m/>
    <m/>
    <n v="2379"/>
    <n v="2093.52"/>
    <n v="2355.2099999999996"/>
  </r>
  <r>
    <x v="13"/>
    <x v="0"/>
    <x v="3"/>
    <x v="24"/>
    <x v="6"/>
    <x v="0"/>
    <n v="36.9"/>
    <n v="2.2400000000000002"/>
    <x v="5"/>
    <s v="DOMINIO"/>
    <x v="1"/>
    <m/>
    <m/>
    <n v="2357"/>
    <n v="2074.16"/>
    <n v="2333.4299999999998"/>
  </r>
  <r>
    <x v="13"/>
    <x v="0"/>
    <x v="3"/>
    <x v="26"/>
    <x v="6"/>
    <x v="0"/>
    <n v="36.9"/>
    <n v="2.2400000000000002"/>
    <x v="9"/>
    <s v="DOMINIO"/>
    <x v="1"/>
    <m/>
    <m/>
    <n v="2379"/>
    <n v="2093.52"/>
    <n v="2355.2099999999996"/>
  </r>
  <r>
    <x v="13"/>
    <x v="0"/>
    <x v="3"/>
    <x v="83"/>
    <x v="7"/>
    <x v="2"/>
    <n v="36.9"/>
    <n v="2.27"/>
    <x v="9"/>
    <s v="DOMINIO"/>
    <x v="1"/>
    <m/>
    <m/>
    <n v="2391"/>
    <n v="2104.08"/>
    <n v="2367.0899999999997"/>
  </r>
  <r>
    <x v="13"/>
    <x v="0"/>
    <x v="3"/>
    <x v="336"/>
    <x v="7"/>
    <x v="2"/>
    <n v="36.9"/>
    <n v="2.27"/>
    <x v="5"/>
    <s v="DOMINIO"/>
    <x v="1"/>
    <m/>
    <m/>
    <n v="2368"/>
    <n v="2083.84"/>
    <n v="2344.3200000000002"/>
  </r>
  <r>
    <x v="13"/>
    <x v="0"/>
    <x v="3"/>
    <x v="30"/>
    <x v="7"/>
    <x v="0"/>
    <n v="36.9"/>
    <n v="2.2400000000000002"/>
    <x v="9"/>
    <s v="DOMINIO"/>
    <x v="1"/>
    <m/>
    <m/>
    <n v="2391"/>
    <n v="2104.08"/>
    <n v="2367.0899999999997"/>
  </r>
  <r>
    <x v="13"/>
    <x v="0"/>
    <x v="3"/>
    <x v="85"/>
    <x v="11"/>
    <x v="2"/>
    <n v="36.9"/>
    <n v="2.27"/>
    <x v="9"/>
    <s v="DOMINIO"/>
    <x v="1"/>
    <m/>
    <m/>
    <n v="2402"/>
    <n v="2113.7600000000002"/>
    <n v="2377.98"/>
  </r>
  <r>
    <x v="13"/>
    <x v="0"/>
    <x v="3"/>
    <x v="343"/>
    <x v="11"/>
    <x v="0"/>
    <n v="36.9"/>
    <n v="2.2400000000000002"/>
    <x v="5"/>
    <s v="DOMINIO"/>
    <x v="1"/>
    <m/>
    <m/>
    <n v="2379"/>
    <n v="2093.52"/>
    <n v="2355.2099999999996"/>
  </r>
  <r>
    <x v="13"/>
    <x v="0"/>
    <x v="4"/>
    <x v="358"/>
    <x v="1"/>
    <x v="0"/>
    <n v="42.83"/>
    <n v="2.2400000000000002"/>
    <x v="5"/>
    <s v="DOMINIO"/>
    <x v="1"/>
    <m/>
    <m/>
    <n v="2518"/>
    <n v="2215.84"/>
    <n v="2492.8200000000002"/>
  </r>
  <r>
    <x v="13"/>
    <x v="0"/>
    <x v="4"/>
    <x v="285"/>
    <x v="11"/>
    <x v="0"/>
    <n v="41.68"/>
    <n v="2.2400000000000002"/>
    <x v="5"/>
    <s v="DOMINIO"/>
    <x v="1"/>
    <m/>
    <m/>
    <n v="2609"/>
    <n v="2295.92"/>
    <n v="2582.91"/>
  </r>
  <r>
    <x v="13"/>
    <x v="1"/>
    <x v="6"/>
    <x v="116"/>
    <x v="20"/>
    <x v="0"/>
    <n v="4.28"/>
    <n v="0"/>
    <x v="4"/>
    <s v="DOMINIO"/>
    <x v="1"/>
    <s v="E - 104"/>
    <m/>
    <n v="50"/>
    <n v="50"/>
    <n v="56.25"/>
  </r>
  <r>
    <x v="13"/>
    <x v="2"/>
    <x v="7"/>
    <x v="274"/>
    <x v="8"/>
    <x v="0"/>
    <n v="12.5"/>
    <n v="0"/>
    <x v="4"/>
    <s v="DOMINIO"/>
    <x v="1"/>
    <m/>
    <m/>
    <n v="330"/>
    <n v="330"/>
    <n v="371.25"/>
  </r>
  <r>
    <x v="13"/>
    <x v="2"/>
    <x v="7"/>
    <x v="116"/>
    <x v="8"/>
    <x v="0"/>
    <n v="12.5"/>
    <n v="0"/>
    <x v="4"/>
    <s v="DOMINIO"/>
    <x v="1"/>
    <m/>
    <m/>
    <n v="330"/>
    <n v="330"/>
    <n v="371.25"/>
  </r>
  <r>
    <x v="13"/>
    <x v="2"/>
    <x v="7"/>
    <x v="120"/>
    <x v="8"/>
    <x v="0"/>
    <n v="12.5"/>
    <n v="0"/>
    <x v="4"/>
    <s v="DOMINIO"/>
    <x v="1"/>
    <m/>
    <m/>
    <n v="330"/>
    <n v="330"/>
    <n v="371.25"/>
  </r>
  <r>
    <x v="13"/>
    <x v="2"/>
    <x v="7"/>
    <x v="170"/>
    <x v="8"/>
    <x v="2"/>
    <n v="12.5"/>
    <n v="0"/>
    <x v="4"/>
    <s v="DOMINIO"/>
    <x v="1"/>
    <m/>
    <m/>
    <n v="330"/>
    <n v="330"/>
    <n v="371.25"/>
  </r>
  <r>
    <x v="13"/>
    <x v="2"/>
    <x v="7"/>
    <x v="176"/>
    <x v="20"/>
    <x v="1"/>
    <n v="12.5"/>
    <n v="0"/>
    <x v="4"/>
    <s v="DOMINIO"/>
    <x v="1"/>
    <m/>
    <m/>
    <n v="330"/>
    <n v="330"/>
    <n v="371.25"/>
  </r>
  <r>
    <x v="13"/>
    <x v="2"/>
    <x v="7"/>
    <x v="150"/>
    <x v="20"/>
    <x v="1"/>
    <n v="12.5"/>
    <n v="0"/>
    <x v="4"/>
    <s v="DOMINIO"/>
    <x v="1"/>
    <m/>
    <m/>
    <n v="330"/>
    <n v="330"/>
    <n v="371.25"/>
  </r>
  <r>
    <x v="13"/>
    <x v="2"/>
    <x v="7"/>
    <x v="153"/>
    <x v="20"/>
    <x v="1"/>
    <n v="12.5"/>
    <n v="0"/>
    <x v="4"/>
    <s v="DOMINIO"/>
    <x v="1"/>
    <m/>
    <m/>
    <n v="330"/>
    <n v="330"/>
    <n v="371.25"/>
  </r>
  <r>
    <x v="13"/>
    <x v="2"/>
    <x v="7"/>
    <x v="154"/>
    <x v="20"/>
    <x v="1"/>
    <n v="12.5"/>
    <n v="0"/>
    <x v="4"/>
    <s v="DOMINIO"/>
    <x v="1"/>
    <m/>
    <m/>
    <n v="330"/>
    <n v="330"/>
    <n v="371.25"/>
  </r>
  <r>
    <x v="13"/>
    <x v="2"/>
    <x v="7"/>
    <x v="157"/>
    <x v="20"/>
    <x v="1"/>
    <n v="12.5"/>
    <n v="0"/>
    <x v="4"/>
    <s v="DOMINIO"/>
    <x v="1"/>
    <m/>
    <m/>
    <n v="330"/>
    <n v="330"/>
    <n v="371.25"/>
  </r>
  <r>
    <x v="13"/>
    <x v="2"/>
    <x v="7"/>
    <x v="165"/>
    <x v="20"/>
    <x v="12"/>
    <n v="12.5"/>
    <n v="0"/>
    <x v="4"/>
    <s v="DOMINIO"/>
    <x v="1"/>
    <m/>
    <m/>
    <n v="330"/>
    <n v="330"/>
    <n v="371.25"/>
  </r>
  <r>
    <x v="13"/>
    <x v="2"/>
    <x v="7"/>
    <x v="181"/>
    <x v="20"/>
    <x v="1"/>
    <n v="12.5"/>
    <n v="0"/>
    <x v="4"/>
    <s v="DOMINIO"/>
    <x v="1"/>
    <m/>
    <m/>
    <n v="330"/>
    <n v="330"/>
    <n v="371.25"/>
  </r>
  <r>
    <x v="13"/>
    <x v="2"/>
    <x v="7"/>
    <x v="194"/>
    <x v="20"/>
    <x v="1"/>
    <n v="12.5"/>
    <n v="0"/>
    <x v="4"/>
    <s v="DOMINIO"/>
    <x v="1"/>
    <m/>
    <m/>
    <n v="330"/>
    <n v="330"/>
    <n v="371.25"/>
  </r>
  <r>
    <x v="13"/>
    <x v="2"/>
    <x v="7"/>
    <x v="197"/>
    <x v="20"/>
    <x v="1"/>
    <n v="12.5"/>
    <n v="0"/>
    <x v="4"/>
    <s v="DOMINIO"/>
    <x v="1"/>
    <m/>
    <m/>
    <n v="330"/>
    <n v="330"/>
    <n v="371.25"/>
  </r>
  <r>
    <x v="13"/>
    <x v="2"/>
    <x v="7"/>
    <x v="9"/>
    <x v="20"/>
    <x v="1"/>
    <n v="12.5"/>
    <n v="0"/>
    <x v="4"/>
    <s v="DOMINIO"/>
    <x v="1"/>
    <m/>
    <m/>
    <n v="330"/>
    <n v="330"/>
    <n v="371.25"/>
  </r>
  <r>
    <x v="13"/>
    <x v="2"/>
    <x v="7"/>
    <x v="198"/>
    <x v="20"/>
    <x v="1"/>
    <n v="12.5"/>
    <n v="0"/>
    <x v="4"/>
    <s v="DOMINIO"/>
    <x v="1"/>
    <s v="B - 12 A"/>
    <m/>
    <n v="330"/>
    <n v="330"/>
    <n v="371.25"/>
  </r>
  <r>
    <x v="13"/>
    <x v="2"/>
    <x v="7"/>
    <x v="200"/>
    <x v="20"/>
    <x v="1"/>
    <n v="12.5"/>
    <n v="0"/>
    <x v="4"/>
    <s v="DOMINIO"/>
    <x v="1"/>
    <m/>
    <m/>
    <n v="330"/>
    <n v="330"/>
    <n v="371.25"/>
  </r>
  <r>
    <x v="13"/>
    <x v="2"/>
    <x v="7"/>
    <x v="208"/>
    <x v="20"/>
    <x v="1"/>
    <n v="12.5"/>
    <n v="0"/>
    <x v="4"/>
    <s v="DOMINIO"/>
    <x v="1"/>
    <m/>
    <m/>
    <n v="330"/>
    <n v="330"/>
    <n v="371.25"/>
  </r>
  <r>
    <x v="13"/>
    <x v="2"/>
    <x v="7"/>
    <x v="209"/>
    <x v="20"/>
    <x v="1"/>
    <n v="12.5"/>
    <n v="0"/>
    <x v="4"/>
    <s v="DOMINIO"/>
    <x v="1"/>
    <m/>
    <m/>
    <n v="330"/>
    <n v="330"/>
    <n v="371.25"/>
  </r>
  <r>
    <x v="13"/>
    <x v="2"/>
    <x v="7"/>
    <x v="216"/>
    <x v="20"/>
    <x v="1"/>
    <n v="12.5"/>
    <n v="0"/>
    <x v="4"/>
    <s v="DOMINIO"/>
    <x v="1"/>
    <m/>
    <m/>
    <n v="330"/>
    <n v="330"/>
    <n v="371.25"/>
  </r>
  <r>
    <x v="13"/>
    <x v="2"/>
    <x v="7"/>
    <x v="217"/>
    <x v="20"/>
    <x v="1"/>
    <n v="12.5"/>
    <n v="0"/>
    <x v="4"/>
    <s v="DOMINIO"/>
    <x v="1"/>
    <m/>
    <m/>
    <n v="392"/>
    <n v="392"/>
    <n v="441"/>
  </r>
  <r>
    <x v="13"/>
    <x v="2"/>
    <x v="7"/>
    <x v="218"/>
    <x v="20"/>
    <x v="1"/>
    <n v="12.5"/>
    <n v="0"/>
    <x v="4"/>
    <s v="DOMINIO"/>
    <x v="1"/>
    <m/>
    <m/>
    <n v="392"/>
    <n v="392"/>
    <n v="441"/>
  </r>
  <r>
    <x v="13"/>
    <x v="2"/>
    <x v="7"/>
    <x v="222"/>
    <x v="20"/>
    <x v="1"/>
    <n v="12.5"/>
    <n v="0"/>
    <x v="4"/>
    <s v="DOMINIO"/>
    <x v="1"/>
    <m/>
    <m/>
    <n v="330"/>
    <n v="330"/>
    <n v="371.25"/>
  </r>
  <r>
    <x v="13"/>
    <x v="2"/>
    <x v="7"/>
    <x v="223"/>
    <x v="20"/>
    <x v="1"/>
    <n v="12.5"/>
    <n v="0"/>
    <x v="4"/>
    <s v="DOMINIO"/>
    <x v="1"/>
    <m/>
    <m/>
    <n v="330"/>
    <n v="330"/>
    <n v="371.25"/>
  </r>
  <r>
    <x v="13"/>
    <x v="2"/>
    <x v="7"/>
    <x v="224"/>
    <x v="20"/>
    <x v="1"/>
    <n v="12.5"/>
    <n v="0"/>
    <x v="4"/>
    <s v="DOMINIO"/>
    <x v="1"/>
    <m/>
    <m/>
    <n v="330"/>
    <n v="330"/>
    <n v="371.25"/>
  </r>
  <r>
    <x v="13"/>
    <x v="2"/>
    <x v="7"/>
    <x v="225"/>
    <x v="20"/>
    <x v="1"/>
    <n v="12.5"/>
    <n v="0"/>
    <x v="4"/>
    <s v="DOMINIO"/>
    <x v="1"/>
    <m/>
    <m/>
    <n v="330"/>
    <n v="330"/>
    <n v="371.25"/>
  </r>
  <r>
    <x v="13"/>
    <x v="2"/>
    <x v="7"/>
    <x v="226"/>
    <x v="20"/>
    <x v="1"/>
    <n v="12.5"/>
    <n v="0"/>
    <x v="4"/>
    <s v="DOMINIO"/>
    <x v="1"/>
    <m/>
    <m/>
    <n v="330"/>
    <n v="330"/>
    <n v="371.25"/>
  </r>
  <r>
    <x v="13"/>
    <x v="2"/>
    <x v="7"/>
    <x v="436"/>
    <x v="20"/>
    <x v="1"/>
    <n v="12.5"/>
    <n v="0"/>
    <x v="4"/>
    <s v="DOMINIO"/>
    <x v="1"/>
    <s v="E - 148"/>
    <m/>
    <n v="300"/>
    <n v="300"/>
    <n v="337.5"/>
  </r>
  <r>
    <x v="13"/>
    <x v="2"/>
    <x v="7"/>
    <x v="588"/>
    <x v="20"/>
    <x v="1"/>
    <n v="12.5"/>
    <n v="0"/>
    <x v="4"/>
    <s v="DOMINIO"/>
    <x v="1"/>
    <s v="E - 147"/>
    <m/>
    <n v="300"/>
    <n v="300"/>
    <n v="337.5"/>
  </r>
  <r>
    <x v="13"/>
    <x v="2"/>
    <x v="7"/>
    <x v="589"/>
    <x v="20"/>
    <x v="1"/>
    <n v="12.5"/>
    <n v="0"/>
    <x v="4"/>
    <s v="DOMINIO"/>
    <x v="1"/>
    <s v="E - 150"/>
    <m/>
    <n v="300"/>
    <n v="300"/>
    <n v="337.5"/>
  </r>
  <r>
    <x v="13"/>
    <x v="2"/>
    <x v="7"/>
    <x v="633"/>
    <x v="20"/>
    <x v="1"/>
    <n v="12.5"/>
    <n v="0"/>
    <x v="4"/>
    <s v="DOMINIO"/>
    <x v="1"/>
    <s v="E - 149"/>
    <m/>
    <n v="300"/>
    <n v="300"/>
    <n v="337.5"/>
  </r>
  <r>
    <x v="13"/>
    <x v="2"/>
    <x v="7"/>
    <x v="634"/>
    <x v="20"/>
    <x v="1"/>
    <n v="12.5"/>
    <n v="0"/>
    <x v="4"/>
    <s v="DOMINIO"/>
    <x v="1"/>
    <s v="E - 152"/>
    <m/>
    <n v="300"/>
    <n v="300"/>
    <n v="337.5"/>
  </r>
  <r>
    <x v="13"/>
    <x v="2"/>
    <x v="7"/>
    <x v="635"/>
    <x v="20"/>
    <x v="1"/>
    <n v="12.5"/>
    <n v="0"/>
    <x v="4"/>
    <s v="DOMINIO"/>
    <x v="1"/>
    <s v="E - 151"/>
    <m/>
    <n v="300"/>
    <n v="300"/>
    <n v="337.5"/>
  </r>
  <r>
    <x v="13"/>
    <x v="2"/>
    <x v="7"/>
    <x v="636"/>
    <x v="20"/>
    <x v="1"/>
    <n v="12.5"/>
    <n v="0"/>
    <x v="4"/>
    <s v="DOMINIO"/>
    <x v="1"/>
    <m/>
    <m/>
    <n v="330"/>
    <n v="330"/>
    <n v="371.25"/>
  </r>
  <r>
    <x v="13"/>
    <x v="2"/>
    <x v="7"/>
    <x v="437"/>
    <x v="20"/>
    <x v="1"/>
    <n v="12.5"/>
    <n v="0"/>
    <x v="4"/>
    <s v="DOMINIO"/>
    <x v="1"/>
    <m/>
    <m/>
    <n v="330"/>
    <n v="330"/>
    <n v="371.25"/>
  </r>
  <r>
    <x v="13"/>
    <x v="2"/>
    <x v="7"/>
    <x v="438"/>
    <x v="20"/>
    <x v="1"/>
    <n v="12.5"/>
    <n v="0"/>
    <x v="4"/>
    <s v="DOMINIO"/>
    <x v="1"/>
    <m/>
    <m/>
    <n v="330"/>
    <n v="330"/>
    <n v="371.25"/>
  </r>
  <r>
    <x v="13"/>
    <x v="2"/>
    <x v="7"/>
    <x v="637"/>
    <x v="20"/>
    <x v="1"/>
    <n v="12.5"/>
    <n v="0"/>
    <x v="4"/>
    <s v="DOMINIO"/>
    <x v="1"/>
    <m/>
    <m/>
    <n v="330"/>
    <n v="330"/>
    <n v="371.25"/>
  </r>
  <r>
    <x v="13"/>
    <x v="2"/>
    <x v="7"/>
    <x v="439"/>
    <x v="20"/>
    <x v="1"/>
    <n v="12.5"/>
    <n v="0"/>
    <x v="4"/>
    <s v="DOMINIO"/>
    <x v="1"/>
    <m/>
    <m/>
    <n v="330"/>
    <n v="330"/>
    <n v="371.25"/>
  </r>
  <r>
    <x v="13"/>
    <x v="2"/>
    <x v="7"/>
    <x v="654"/>
    <x v="20"/>
    <x v="1"/>
    <n v="12.5"/>
    <n v="0"/>
    <x v="4"/>
    <s v="DOMINIO"/>
    <x v="1"/>
    <m/>
    <m/>
    <n v="330"/>
    <n v="330"/>
    <n v="371.25"/>
  </r>
  <r>
    <x v="13"/>
    <x v="2"/>
    <x v="7"/>
    <x v="655"/>
    <x v="20"/>
    <x v="1"/>
    <n v="12.5"/>
    <n v="0"/>
    <x v="4"/>
    <s v="DOMINIO"/>
    <x v="1"/>
    <m/>
    <m/>
    <n v="330"/>
    <n v="330"/>
    <n v="371.25"/>
  </r>
  <r>
    <x v="13"/>
    <x v="2"/>
    <x v="7"/>
    <x v="656"/>
    <x v="20"/>
    <x v="1"/>
    <n v="12.5"/>
    <n v="0"/>
    <x v="4"/>
    <s v="DOMINIO"/>
    <x v="1"/>
    <m/>
    <m/>
    <n v="330"/>
    <n v="330"/>
    <n v="371.25"/>
  </r>
  <r>
    <x v="14"/>
    <x v="0"/>
    <x v="0"/>
    <x v="202"/>
    <x v="8"/>
    <x v="0"/>
    <n v="31.14"/>
    <n v="3.81"/>
    <x v="3"/>
    <s v="DOMINIO"/>
    <x v="1"/>
    <m/>
    <m/>
    <n v="2731"/>
    <n v="2457.9"/>
    <n v="2765.1374999999998"/>
  </r>
  <r>
    <x v="14"/>
    <x v="0"/>
    <x v="0"/>
    <x v="203"/>
    <x v="8"/>
    <x v="0"/>
    <n v="31.12"/>
    <n v="3.7"/>
    <x v="3"/>
    <s v="DOMINIO"/>
    <x v="1"/>
    <m/>
    <m/>
    <n v="2731"/>
    <n v="2457.9"/>
    <n v="2765.1374999999998"/>
  </r>
  <r>
    <x v="14"/>
    <x v="0"/>
    <x v="0"/>
    <x v="277"/>
    <x v="1"/>
    <x v="0"/>
    <n v="31.14"/>
    <n v="3.81"/>
    <x v="3"/>
    <s v="DOMINIO"/>
    <x v="1"/>
    <m/>
    <m/>
    <n v="2789"/>
    <n v="2510.1"/>
    <n v="2823.8625000000002"/>
  </r>
  <r>
    <x v="14"/>
    <x v="0"/>
    <x v="0"/>
    <x v="359"/>
    <x v="1"/>
    <x v="0"/>
    <n v="31.43"/>
    <n v="3.67"/>
    <x v="0"/>
    <s v="DOMINIO"/>
    <x v="1"/>
    <m/>
    <m/>
    <n v="2731"/>
    <n v="2457.9"/>
    <n v="2765.1374999999998"/>
  </r>
  <r>
    <x v="14"/>
    <x v="0"/>
    <x v="0"/>
    <x v="11"/>
    <x v="3"/>
    <x v="0"/>
    <n v="31.12"/>
    <n v="3.7"/>
    <x v="3"/>
    <s v="DOMINIO"/>
    <x v="1"/>
    <m/>
    <m/>
    <n v="2801"/>
    <n v="2520.9"/>
    <n v="2836.0124999999998"/>
  </r>
  <r>
    <x v="14"/>
    <x v="0"/>
    <x v="0"/>
    <x v="280"/>
    <x v="4"/>
    <x v="0"/>
    <n v="31.14"/>
    <n v="3.81"/>
    <x v="3"/>
    <s v="DOMINIO"/>
    <x v="1"/>
    <m/>
    <m/>
    <n v="2813"/>
    <n v="2531.7000000000003"/>
    <n v="2848.1624999999999"/>
  </r>
  <r>
    <x v="14"/>
    <x v="0"/>
    <x v="0"/>
    <x v="15"/>
    <x v="9"/>
    <x v="0"/>
    <n v="31.14"/>
    <n v="3.81"/>
    <x v="3"/>
    <s v="DOMINIO"/>
    <x v="1"/>
    <m/>
    <m/>
    <n v="2825"/>
    <n v="2542.5"/>
    <n v="2860.3125"/>
  </r>
  <r>
    <x v="14"/>
    <x v="0"/>
    <x v="0"/>
    <x v="369"/>
    <x v="9"/>
    <x v="0"/>
    <n v="31.12"/>
    <n v="3.7"/>
    <x v="3"/>
    <s v="DOMINIO"/>
    <x v="1"/>
    <m/>
    <m/>
    <n v="2825"/>
    <n v="2542.5"/>
    <n v="2860.3125"/>
  </r>
  <r>
    <x v="14"/>
    <x v="0"/>
    <x v="0"/>
    <x v="17"/>
    <x v="5"/>
    <x v="0"/>
    <n v="31.14"/>
    <n v="3.81"/>
    <x v="3"/>
    <s v="DOMINIO"/>
    <x v="1"/>
    <m/>
    <m/>
    <n v="2836"/>
    <n v="2552.4"/>
    <n v="2871.45"/>
  </r>
  <r>
    <x v="14"/>
    <x v="0"/>
    <x v="0"/>
    <x v="18"/>
    <x v="5"/>
    <x v="0"/>
    <n v="31.12"/>
    <n v="3.7"/>
    <x v="3"/>
    <s v="DOMINIO"/>
    <x v="1"/>
    <m/>
    <m/>
    <n v="2836"/>
    <n v="2552.4"/>
    <n v="2871.45"/>
  </r>
  <r>
    <x v="14"/>
    <x v="0"/>
    <x v="0"/>
    <x v="284"/>
    <x v="10"/>
    <x v="0"/>
    <n v="31.5"/>
    <n v="3.81"/>
    <x v="3"/>
    <s v="DOMINIO"/>
    <x v="1"/>
    <m/>
    <m/>
    <n v="2848"/>
    <n v="2563.2000000000003"/>
    <n v="2883.6"/>
  </r>
  <r>
    <x v="14"/>
    <x v="0"/>
    <x v="0"/>
    <x v="21"/>
    <x v="10"/>
    <x v="0"/>
    <n v="31.44"/>
    <n v="3.73"/>
    <x v="3"/>
    <s v="DOMINIO"/>
    <x v="1"/>
    <m/>
    <m/>
    <n v="2848"/>
    <n v="2563.2000000000003"/>
    <n v="2883.6"/>
  </r>
  <r>
    <x v="14"/>
    <x v="0"/>
    <x v="0"/>
    <x v="24"/>
    <x v="6"/>
    <x v="0"/>
    <n v="31.5"/>
    <n v="3.81"/>
    <x v="3"/>
    <s v="DOMINIO"/>
    <x v="1"/>
    <m/>
    <m/>
    <n v="2860"/>
    <n v="2574"/>
    <n v="2895.7499999999995"/>
  </r>
  <r>
    <x v="14"/>
    <x v="0"/>
    <x v="0"/>
    <x v="25"/>
    <x v="6"/>
    <x v="0"/>
    <n v="31.44"/>
    <n v="3.73"/>
    <x v="3"/>
    <s v="DOMINIO"/>
    <x v="1"/>
    <m/>
    <m/>
    <n v="2860"/>
    <n v="2574"/>
    <n v="2895.7499999999995"/>
  </r>
  <r>
    <x v="14"/>
    <x v="0"/>
    <x v="0"/>
    <x v="379"/>
    <x v="6"/>
    <x v="0"/>
    <n v="31.47"/>
    <n v="3.7"/>
    <x v="0"/>
    <s v="DOMINIO"/>
    <x v="1"/>
    <m/>
    <m/>
    <n v="2801"/>
    <n v="2520.9"/>
    <n v="2836.0124999999998"/>
  </r>
  <r>
    <x v="14"/>
    <x v="0"/>
    <x v="0"/>
    <x v="28"/>
    <x v="7"/>
    <x v="0"/>
    <n v="31.5"/>
    <n v="3.81"/>
    <x v="3"/>
    <s v="DOMINIO"/>
    <x v="1"/>
    <m/>
    <m/>
    <n v="2872"/>
    <n v="2584.8000000000002"/>
    <n v="2907.9"/>
  </r>
  <r>
    <x v="14"/>
    <x v="0"/>
    <x v="0"/>
    <x v="29"/>
    <x v="7"/>
    <x v="0"/>
    <n v="31.44"/>
    <n v="3.73"/>
    <x v="3"/>
    <s v="DOMINIO"/>
    <x v="1"/>
    <m/>
    <m/>
    <n v="2872"/>
    <n v="2584.8000000000002"/>
    <n v="2907.9"/>
  </r>
  <r>
    <x v="14"/>
    <x v="0"/>
    <x v="0"/>
    <x v="381"/>
    <x v="7"/>
    <x v="0"/>
    <n v="31.47"/>
    <n v="3.7"/>
    <x v="0"/>
    <s v="DOMINIO"/>
    <x v="1"/>
    <m/>
    <m/>
    <n v="2813"/>
    <n v="2531.7000000000003"/>
    <n v="2848.1624999999999"/>
  </r>
  <r>
    <x v="14"/>
    <x v="0"/>
    <x v="0"/>
    <x v="33"/>
    <x v="11"/>
    <x v="0"/>
    <n v="31.5"/>
    <n v="3.81"/>
    <x v="3"/>
    <s v="DOMINIO"/>
    <x v="1"/>
    <m/>
    <m/>
    <n v="2884"/>
    <n v="2595.6"/>
    <n v="2920.0499999999997"/>
  </r>
  <r>
    <x v="14"/>
    <x v="0"/>
    <x v="0"/>
    <x v="34"/>
    <x v="11"/>
    <x v="0"/>
    <n v="31.44"/>
    <n v="3.73"/>
    <x v="3"/>
    <s v="DOMINIO"/>
    <x v="1"/>
    <m/>
    <m/>
    <n v="2884"/>
    <n v="2595.6"/>
    <n v="2920.0499999999997"/>
  </r>
  <r>
    <x v="14"/>
    <x v="0"/>
    <x v="0"/>
    <x v="383"/>
    <x v="11"/>
    <x v="0"/>
    <n v="31.47"/>
    <n v="3.7"/>
    <x v="0"/>
    <s v="DOMINIO"/>
    <x v="1"/>
    <m/>
    <m/>
    <n v="2825"/>
    <n v="2542.5"/>
    <n v="2860.3125"/>
  </r>
  <r>
    <x v="14"/>
    <x v="0"/>
    <x v="0"/>
    <x v="37"/>
    <x v="12"/>
    <x v="0"/>
    <n v="31.5"/>
    <n v="3.81"/>
    <x v="3"/>
    <s v="DOMINIO"/>
    <x v="1"/>
    <m/>
    <m/>
    <n v="2889"/>
    <n v="2600.1"/>
    <n v="2925.1125000000002"/>
  </r>
  <r>
    <x v="14"/>
    <x v="0"/>
    <x v="0"/>
    <x v="38"/>
    <x v="12"/>
    <x v="0"/>
    <n v="31.44"/>
    <n v="3.73"/>
    <x v="3"/>
    <s v="DOMINIO"/>
    <x v="1"/>
    <m/>
    <m/>
    <n v="2889"/>
    <n v="2600.1"/>
    <n v="2925.1125000000002"/>
  </r>
  <r>
    <x v="14"/>
    <x v="0"/>
    <x v="0"/>
    <x v="385"/>
    <x v="12"/>
    <x v="0"/>
    <n v="31.47"/>
    <n v="3.7"/>
    <x v="0"/>
    <s v="DOMINIO"/>
    <x v="1"/>
    <m/>
    <m/>
    <n v="2831"/>
    <n v="2547.9"/>
    <n v="2866.3874999999998"/>
  </r>
  <r>
    <x v="14"/>
    <x v="0"/>
    <x v="0"/>
    <x v="42"/>
    <x v="13"/>
    <x v="0"/>
    <n v="31.5"/>
    <n v="3.81"/>
    <x v="3"/>
    <s v="DOMINIO"/>
    <x v="1"/>
    <m/>
    <m/>
    <n v="2895"/>
    <n v="2605.5"/>
    <n v="2931.1874999999995"/>
  </r>
  <r>
    <x v="14"/>
    <x v="0"/>
    <x v="0"/>
    <x v="43"/>
    <x v="13"/>
    <x v="0"/>
    <n v="31.44"/>
    <n v="3.73"/>
    <x v="3"/>
    <s v="DOMINIO"/>
    <x v="1"/>
    <m/>
    <m/>
    <n v="2895"/>
    <n v="2605.5"/>
    <n v="2931.1874999999995"/>
  </r>
  <r>
    <x v="14"/>
    <x v="0"/>
    <x v="0"/>
    <x v="233"/>
    <x v="13"/>
    <x v="0"/>
    <n v="31.47"/>
    <n v="3.7"/>
    <x v="0"/>
    <s v="DOMINIO"/>
    <x v="1"/>
    <m/>
    <m/>
    <n v="2836"/>
    <n v="2552.4"/>
    <n v="2871.45"/>
  </r>
  <r>
    <x v="14"/>
    <x v="0"/>
    <x v="0"/>
    <x v="47"/>
    <x v="14"/>
    <x v="0"/>
    <n v="31.5"/>
    <n v="3.81"/>
    <x v="3"/>
    <s v="DOMINIO"/>
    <x v="1"/>
    <m/>
    <m/>
    <n v="2901"/>
    <n v="2610.9"/>
    <n v="2937.2624999999998"/>
  </r>
  <r>
    <x v="14"/>
    <x v="0"/>
    <x v="0"/>
    <x v="48"/>
    <x v="14"/>
    <x v="0"/>
    <n v="31.42"/>
    <n v="3.76"/>
    <x v="3"/>
    <s v="DOMINIO"/>
    <x v="1"/>
    <m/>
    <m/>
    <n v="2901"/>
    <n v="2610.9"/>
    <n v="2937.2624999999998"/>
  </r>
  <r>
    <x v="14"/>
    <x v="0"/>
    <x v="0"/>
    <x v="552"/>
    <x v="14"/>
    <x v="0"/>
    <n v="31.44"/>
    <n v="3.73"/>
    <x v="0"/>
    <s v="DOMINIO"/>
    <x v="1"/>
    <m/>
    <m/>
    <n v="2842"/>
    <n v="2557.8000000000002"/>
    <n v="2877.5249999999996"/>
  </r>
  <r>
    <x v="14"/>
    <x v="0"/>
    <x v="0"/>
    <x v="52"/>
    <x v="15"/>
    <x v="0"/>
    <n v="31.5"/>
    <n v="3.81"/>
    <x v="3"/>
    <s v="DOMINIO"/>
    <x v="1"/>
    <m/>
    <m/>
    <n v="2907"/>
    <n v="2616.3000000000002"/>
    <n v="2943.3375000000001"/>
  </r>
  <r>
    <x v="14"/>
    <x v="0"/>
    <x v="0"/>
    <x v="53"/>
    <x v="15"/>
    <x v="0"/>
    <n v="31.42"/>
    <n v="3.76"/>
    <x v="3"/>
    <s v="DOMINIO"/>
    <x v="1"/>
    <m/>
    <m/>
    <n v="2907"/>
    <n v="2616.3000000000002"/>
    <n v="2943.3375000000001"/>
  </r>
  <r>
    <x v="14"/>
    <x v="0"/>
    <x v="0"/>
    <x v="237"/>
    <x v="15"/>
    <x v="0"/>
    <n v="31.44"/>
    <n v="3.73"/>
    <x v="0"/>
    <s v="DOMINIO"/>
    <x v="1"/>
    <m/>
    <m/>
    <n v="2848"/>
    <n v="2563.2000000000003"/>
    <n v="2883.6"/>
  </r>
  <r>
    <x v="14"/>
    <x v="0"/>
    <x v="0"/>
    <x v="57"/>
    <x v="0"/>
    <x v="0"/>
    <n v="31.5"/>
    <n v="3.81"/>
    <x v="3"/>
    <s v="DOMINIO"/>
    <x v="1"/>
    <m/>
    <m/>
    <n v="2913"/>
    <n v="2621.7000000000003"/>
    <n v="2949.4124999999999"/>
  </r>
  <r>
    <x v="14"/>
    <x v="0"/>
    <x v="0"/>
    <x v="58"/>
    <x v="0"/>
    <x v="0"/>
    <n v="31.42"/>
    <n v="3.76"/>
    <x v="3"/>
    <s v="DOMINIO"/>
    <x v="1"/>
    <m/>
    <m/>
    <n v="2913"/>
    <n v="2621.7000000000003"/>
    <n v="2949.4124999999999"/>
  </r>
  <r>
    <x v="14"/>
    <x v="0"/>
    <x v="0"/>
    <x v="657"/>
    <x v="0"/>
    <x v="0"/>
    <n v="31.44"/>
    <n v="3.73"/>
    <x v="0"/>
    <s v="DOMINIO"/>
    <x v="1"/>
    <m/>
    <m/>
    <n v="2854"/>
    <n v="2568.6"/>
    <n v="2889.6749999999997"/>
  </r>
  <r>
    <x v="14"/>
    <x v="0"/>
    <x v="0"/>
    <x v="62"/>
    <x v="16"/>
    <x v="0"/>
    <n v="31.5"/>
    <n v="3.81"/>
    <x v="3"/>
    <s v="DOMINIO"/>
    <x v="1"/>
    <m/>
    <m/>
    <n v="2919"/>
    <n v="2627.1"/>
    <n v="2955.4874999999997"/>
  </r>
  <r>
    <x v="14"/>
    <x v="0"/>
    <x v="0"/>
    <x v="63"/>
    <x v="16"/>
    <x v="0"/>
    <n v="31.42"/>
    <n v="3.76"/>
    <x v="3"/>
    <s v="DOMINIO"/>
    <x v="1"/>
    <m/>
    <m/>
    <n v="2919"/>
    <n v="2627.1"/>
    <n v="2955.4874999999997"/>
  </r>
  <r>
    <x v="14"/>
    <x v="0"/>
    <x v="0"/>
    <x v="658"/>
    <x v="16"/>
    <x v="0"/>
    <n v="31.44"/>
    <n v="3.73"/>
    <x v="0"/>
    <s v="DOMINIO"/>
    <x v="1"/>
    <m/>
    <m/>
    <n v="2860"/>
    <n v="2574"/>
    <n v="2895.7499999999995"/>
  </r>
  <r>
    <x v="14"/>
    <x v="0"/>
    <x v="0"/>
    <x v="67"/>
    <x v="17"/>
    <x v="0"/>
    <n v="31.5"/>
    <n v="3.81"/>
    <x v="3"/>
    <s v="DOMINIO"/>
    <x v="1"/>
    <m/>
    <m/>
    <n v="2925"/>
    <n v="2632.5"/>
    <n v="2961.5625"/>
  </r>
  <r>
    <x v="14"/>
    <x v="0"/>
    <x v="0"/>
    <x v="68"/>
    <x v="17"/>
    <x v="0"/>
    <n v="31.42"/>
    <n v="3.76"/>
    <x v="3"/>
    <s v="DOMINIO"/>
    <x v="1"/>
    <m/>
    <m/>
    <n v="2925"/>
    <n v="2632.5"/>
    <n v="2961.5625"/>
  </r>
  <r>
    <x v="14"/>
    <x v="0"/>
    <x v="0"/>
    <x v="659"/>
    <x v="17"/>
    <x v="0"/>
    <n v="31.44"/>
    <n v="3.73"/>
    <x v="0"/>
    <s v="DOMINIO"/>
    <x v="1"/>
    <m/>
    <m/>
    <n v="2866"/>
    <n v="2579.4"/>
    <n v="2901.8249999999998"/>
  </r>
  <r>
    <x v="14"/>
    <x v="0"/>
    <x v="0"/>
    <x v="71"/>
    <x v="18"/>
    <x v="0"/>
    <n v="31.5"/>
    <n v="3.81"/>
    <x v="3"/>
    <s v="DOMINIO"/>
    <x v="1"/>
    <m/>
    <m/>
    <n v="2931"/>
    <n v="2637.9"/>
    <n v="2967.6374999999998"/>
  </r>
  <r>
    <x v="14"/>
    <x v="0"/>
    <x v="0"/>
    <x v="72"/>
    <x v="18"/>
    <x v="0"/>
    <n v="31.42"/>
    <n v="3.76"/>
    <x v="3"/>
    <s v="DOMINIO"/>
    <x v="1"/>
    <m/>
    <m/>
    <n v="2931"/>
    <n v="2637.9"/>
    <n v="2967.6374999999998"/>
  </r>
  <r>
    <x v="14"/>
    <x v="0"/>
    <x v="0"/>
    <x v="660"/>
    <x v="18"/>
    <x v="0"/>
    <n v="31.44"/>
    <n v="3.73"/>
    <x v="0"/>
    <s v="DOMINIO"/>
    <x v="1"/>
    <m/>
    <m/>
    <n v="2872"/>
    <n v="2584.8000000000002"/>
    <n v="2907.9"/>
  </r>
  <r>
    <x v="14"/>
    <x v="0"/>
    <x v="1"/>
    <x v="201"/>
    <x v="8"/>
    <x v="0"/>
    <n v="27.32"/>
    <n v="0"/>
    <x v="3"/>
    <s v="DOMINIO"/>
    <x v="1"/>
    <m/>
    <m/>
    <n v="2455"/>
    <n v="2209.5"/>
    <n v="2485.6875"/>
  </r>
  <r>
    <x v="14"/>
    <x v="0"/>
    <x v="1"/>
    <x v="239"/>
    <x v="3"/>
    <x v="0"/>
    <n v="27.32"/>
    <n v="0"/>
    <x v="3"/>
    <s v="DOMINIO"/>
    <x v="1"/>
    <m/>
    <m/>
    <n v="2526"/>
    <n v="2273.4"/>
    <n v="2557.5749999999998"/>
  </r>
  <r>
    <x v="14"/>
    <x v="0"/>
    <x v="1"/>
    <x v="279"/>
    <x v="4"/>
    <x v="0"/>
    <n v="27.32"/>
    <n v="0"/>
    <x v="3"/>
    <s v="DOMINIO"/>
    <x v="1"/>
    <m/>
    <m/>
    <n v="2538"/>
    <n v="2284.2000000000003"/>
    <n v="2569.7249999999999"/>
  </r>
  <r>
    <x v="14"/>
    <x v="0"/>
    <x v="1"/>
    <x v="281"/>
    <x v="9"/>
    <x v="0"/>
    <n v="27.32"/>
    <n v="0"/>
    <x v="3"/>
    <s v="DOMINIO"/>
    <x v="1"/>
    <m/>
    <m/>
    <n v="2549"/>
    <n v="2294.1"/>
    <n v="2580.8624999999997"/>
  </r>
  <r>
    <x v="14"/>
    <x v="0"/>
    <x v="1"/>
    <x v="282"/>
    <x v="5"/>
    <x v="0"/>
    <n v="27.32"/>
    <n v="0"/>
    <x v="3"/>
    <s v="DOMINIO"/>
    <x v="1"/>
    <m/>
    <m/>
    <n v="2561"/>
    <n v="2304.9"/>
    <n v="2593.0124999999998"/>
  </r>
  <r>
    <x v="14"/>
    <x v="0"/>
    <x v="1"/>
    <x v="283"/>
    <x v="10"/>
    <x v="0"/>
    <n v="27.49"/>
    <n v="0"/>
    <x v="3"/>
    <s v="DOMINIO"/>
    <x v="1"/>
    <m/>
    <m/>
    <n v="2573"/>
    <n v="2315.7000000000003"/>
    <n v="2605.1624999999999"/>
  </r>
  <r>
    <x v="14"/>
    <x v="0"/>
    <x v="1"/>
    <x v="7"/>
    <x v="6"/>
    <x v="0"/>
    <n v="27.49"/>
    <n v="0"/>
    <x v="3"/>
    <s v="DOMINIO"/>
    <x v="1"/>
    <m/>
    <m/>
    <n v="2585"/>
    <n v="2326.5"/>
    <n v="2617.3124999999995"/>
  </r>
  <r>
    <x v="14"/>
    <x v="0"/>
    <x v="1"/>
    <x v="8"/>
    <x v="7"/>
    <x v="0"/>
    <n v="27.49"/>
    <n v="0"/>
    <x v="3"/>
    <s v="DOMINIO"/>
    <x v="1"/>
    <m/>
    <m/>
    <n v="2596"/>
    <n v="2336.4"/>
    <n v="2628.4500000000003"/>
  </r>
  <r>
    <x v="14"/>
    <x v="0"/>
    <x v="1"/>
    <x v="285"/>
    <x v="11"/>
    <x v="0"/>
    <n v="27.49"/>
    <n v="0"/>
    <x v="3"/>
    <s v="DOMINIO"/>
    <x v="1"/>
    <m/>
    <m/>
    <n v="2608"/>
    <n v="2347.2000000000003"/>
    <n v="2640.6000000000004"/>
  </r>
  <r>
    <x v="14"/>
    <x v="0"/>
    <x v="1"/>
    <x v="286"/>
    <x v="12"/>
    <x v="0"/>
    <n v="27.49"/>
    <n v="0"/>
    <x v="3"/>
    <s v="DOMINIO"/>
    <x v="1"/>
    <m/>
    <m/>
    <n v="2614"/>
    <n v="2352.6"/>
    <n v="2646.6750000000002"/>
  </r>
  <r>
    <x v="14"/>
    <x v="0"/>
    <x v="1"/>
    <x v="567"/>
    <x v="13"/>
    <x v="0"/>
    <n v="27.49"/>
    <n v="0"/>
    <x v="3"/>
    <s v="DOMINIO"/>
    <x v="1"/>
    <m/>
    <m/>
    <n v="2620"/>
    <n v="2358"/>
    <n v="2652.7499999999995"/>
  </r>
  <r>
    <x v="14"/>
    <x v="0"/>
    <x v="1"/>
    <x v="574"/>
    <x v="14"/>
    <x v="0"/>
    <n v="27.49"/>
    <n v="0"/>
    <x v="3"/>
    <s v="DOMINIO"/>
    <x v="1"/>
    <m/>
    <m/>
    <n v="2626"/>
    <n v="2363.4"/>
    <n v="2658.8249999999998"/>
  </r>
  <r>
    <x v="14"/>
    <x v="0"/>
    <x v="1"/>
    <x v="244"/>
    <x v="15"/>
    <x v="0"/>
    <n v="27.49"/>
    <n v="0"/>
    <x v="3"/>
    <s v="DOMINIO"/>
    <x v="1"/>
    <m/>
    <m/>
    <n v="2632"/>
    <n v="2368.8000000000002"/>
    <n v="2664.9"/>
  </r>
  <r>
    <x v="14"/>
    <x v="0"/>
    <x v="1"/>
    <x v="661"/>
    <x v="0"/>
    <x v="0"/>
    <n v="27.49"/>
    <n v="0"/>
    <x v="3"/>
    <s v="DOMINIO"/>
    <x v="1"/>
    <m/>
    <m/>
    <n v="2638"/>
    <n v="2374.2000000000003"/>
    <n v="2670.9749999999999"/>
  </r>
  <r>
    <x v="14"/>
    <x v="0"/>
    <x v="1"/>
    <x v="662"/>
    <x v="16"/>
    <x v="0"/>
    <n v="27.49"/>
    <n v="0"/>
    <x v="3"/>
    <s v="DOMINIO"/>
    <x v="1"/>
    <m/>
    <m/>
    <n v="2644"/>
    <n v="2379.6"/>
    <n v="2677.0499999999997"/>
  </r>
  <r>
    <x v="14"/>
    <x v="0"/>
    <x v="1"/>
    <x v="663"/>
    <x v="17"/>
    <x v="0"/>
    <n v="27.49"/>
    <n v="0"/>
    <x v="3"/>
    <s v="DOMINIO"/>
    <x v="1"/>
    <m/>
    <m/>
    <n v="2649"/>
    <n v="2384.1"/>
    <n v="2682.1124999999997"/>
  </r>
  <r>
    <x v="14"/>
    <x v="0"/>
    <x v="10"/>
    <x v="198"/>
    <x v="8"/>
    <x v="0"/>
    <n v="45.78"/>
    <n v="3.24"/>
    <x v="3"/>
    <s v="DOMINIO"/>
    <x v="1"/>
    <m/>
    <m/>
    <n v="3233"/>
    <n v="2909.7000000000003"/>
    <n v="3273.4125000000004"/>
  </r>
  <r>
    <x v="14"/>
    <x v="0"/>
    <x v="10"/>
    <x v="199"/>
    <x v="8"/>
    <x v="0"/>
    <n v="45.4"/>
    <n v="3.36"/>
    <x v="3"/>
    <s v="DOMINIO"/>
    <x v="1"/>
    <m/>
    <m/>
    <n v="3233"/>
    <n v="2909.7000000000003"/>
    <n v="3273.4125000000004"/>
  </r>
  <r>
    <x v="14"/>
    <x v="0"/>
    <x v="10"/>
    <x v="288"/>
    <x v="1"/>
    <x v="0"/>
    <n v="45.78"/>
    <n v="3.24"/>
    <x v="3"/>
    <s v="DOMINIO"/>
    <x v="1"/>
    <m/>
    <m/>
    <n v="3292"/>
    <n v="2962.8"/>
    <n v="3333.1499999999996"/>
  </r>
  <r>
    <x v="14"/>
    <x v="0"/>
    <x v="10"/>
    <x v="10"/>
    <x v="3"/>
    <x v="0"/>
    <n v="45.78"/>
    <n v="3.24"/>
    <x v="3"/>
    <s v="DOMINIO"/>
    <x v="1"/>
    <m/>
    <m/>
    <n v="3304"/>
    <n v="2973.6"/>
    <n v="3345.2999999999997"/>
  </r>
  <r>
    <x v="14"/>
    <x v="0"/>
    <x v="10"/>
    <x v="296"/>
    <x v="3"/>
    <x v="0"/>
    <n v="45.4"/>
    <n v="3.36"/>
    <x v="3"/>
    <s v="DOMINIO"/>
    <x v="1"/>
    <m/>
    <m/>
    <n v="3304"/>
    <n v="2973.6"/>
    <n v="3345.2999999999997"/>
  </r>
  <r>
    <x v="14"/>
    <x v="0"/>
    <x v="10"/>
    <x v="240"/>
    <x v="4"/>
    <x v="0"/>
    <n v="45.78"/>
    <n v="3.24"/>
    <x v="3"/>
    <s v="DOMINIO"/>
    <x v="1"/>
    <m/>
    <m/>
    <n v="3315"/>
    <n v="2983.5"/>
    <n v="3356.4375"/>
  </r>
  <r>
    <x v="14"/>
    <x v="0"/>
    <x v="10"/>
    <x v="303"/>
    <x v="4"/>
    <x v="0"/>
    <n v="45.4"/>
    <n v="3.36"/>
    <x v="3"/>
    <s v="DOMINIO"/>
    <x v="1"/>
    <m/>
    <m/>
    <n v="3315"/>
    <n v="2983.5"/>
    <n v="3356.4375"/>
  </r>
  <r>
    <x v="14"/>
    <x v="0"/>
    <x v="10"/>
    <x v="14"/>
    <x v="9"/>
    <x v="0"/>
    <n v="45.4"/>
    <n v="3.36"/>
    <x v="3"/>
    <s v="DOMINIO"/>
    <x v="1"/>
    <m/>
    <m/>
    <n v="3327"/>
    <n v="2994.3"/>
    <n v="3368.5875000000001"/>
  </r>
  <r>
    <x v="14"/>
    <x v="0"/>
    <x v="10"/>
    <x v="373"/>
    <x v="5"/>
    <x v="0"/>
    <n v="45.4"/>
    <n v="3.36"/>
    <x v="0"/>
    <s v="DOMINIO"/>
    <x v="1"/>
    <m/>
    <m/>
    <n v="3280"/>
    <n v="2952"/>
    <n v="3321"/>
  </r>
  <r>
    <x v="14"/>
    <x v="0"/>
    <x v="10"/>
    <x v="319"/>
    <x v="5"/>
    <x v="0"/>
    <n v="45.78"/>
    <n v="3.24"/>
    <x v="3"/>
    <s v="DOMINIO"/>
    <x v="1"/>
    <m/>
    <m/>
    <n v="3339"/>
    <n v="3005.1"/>
    <n v="3380.7375000000002"/>
  </r>
  <r>
    <x v="14"/>
    <x v="0"/>
    <x v="10"/>
    <x v="16"/>
    <x v="5"/>
    <x v="0"/>
    <n v="45.4"/>
    <n v="3.36"/>
    <x v="3"/>
    <s v="DOMINIO"/>
    <x v="1"/>
    <m/>
    <m/>
    <n v="3339"/>
    <n v="3005.1"/>
    <n v="3380.7375000000002"/>
  </r>
  <r>
    <x v="14"/>
    <x v="0"/>
    <x v="10"/>
    <x v="325"/>
    <x v="10"/>
    <x v="0"/>
    <n v="46.08"/>
    <n v="3.33"/>
    <x v="0"/>
    <s v="DOMINIO"/>
    <x v="1"/>
    <m/>
    <m/>
    <n v="3292"/>
    <n v="2962.8"/>
    <n v="3333.1499999999996"/>
  </r>
  <r>
    <x v="14"/>
    <x v="0"/>
    <x v="10"/>
    <x v="326"/>
    <x v="10"/>
    <x v="0"/>
    <n v="46.08"/>
    <n v="3.33"/>
    <x v="3"/>
    <s v="DOMINIO"/>
    <x v="1"/>
    <m/>
    <m/>
    <n v="3351"/>
    <n v="3015.9"/>
    <n v="3392.8874999999998"/>
  </r>
  <r>
    <x v="14"/>
    <x v="0"/>
    <x v="10"/>
    <x v="20"/>
    <x v="10"/>
    <x v="0"/>
    <n v="45.83"/>
    <n v="3.42"/>
    <x v="3"/>
    <s v="DOMINIO"/>
    <x v="1"/>
    <m/>
    <m/>
    <n v="3351"/>
    <n v="3015.9"/>
    <n v="3392.8874999999998"/>
  </r>
  <r>
    <x v="14"/>
    <x v="0"/>
    <x v="10"/>
    <x v="82"/>
    <x v="6"/>
    <x v="0"/>
    <n v="45.83"/>
    <n v="3.42"/>
    <x v="0"/>
    <s v="DOMINIO"/>
    <x v="1"/>
    <m/>
    <m/>
    <n v="3304"/>
    <n v="2973.6"/>
    <n v="3345.2999999999997"/>
  </r>
  <r>
    <x v="14"/>
    <x v="0"/>
    <x v="10"/>
    <x v="330"/>
    <x v="6"/>
    <x v="0"/>
    <n v="46.08"/>
    <n v="3.33"/>
    <x v="0"/>
    <s v="DOMINIO"/>
    <x v="1"/>
    <m/>
    <m/>
    <n v="3304"/>
    <n v="2973.6"/>
    <n v="3345.2999999999997"/>
  </r>
  <r>
    <x v="14"/>
    <x v="0"/>
    <x v="10"/>
    <x v="331"/>
    <x v="6"/>
    <x v="0"/>
    <n v="46.08"/>
    <n v="3.33"/>
    <x v="3"/>
    <s v="DOMINIO"/>
    <x v="1"/>
    <m/>
    <m/>
    <n v="3362"/>
    <n v="3025.8"/>
    <n v="3404.0250000000001"/>
  </r>
  <r>
    <x v="14"/>
    <x v="0"/>
    <x v="10"/>
    <x v="23"/>
    <x v="6"/>
    <x v="0"/>
    <n v="45.83"/>
    <n v="3.42"/>
    <x v="3"/>
    <s v="DOMINIO"/>
    <x v="1"/>
    <m/>
    <m/>
    <n v="3362"/>
    <n v="3025.8"/>
    <n v="3404.0250000000001"/>
  </r>
  <r>
    <x v="14"/>
    <x v="0"/>
    <x v="10"/>
    <x v="84"/>
    <x v="7"/>
    <x v="0"/>
    <n v="45.83"/>
    <n v="3.42"/>
    <x v="0"/>
    <s v="DOMINIO"/>
    <x v="1"/>
    <m/>
    <m/>
    <n v="3315"/>
    <n v="2983.5"/>
    <n v="3356.4375"/>
  </r>
  <r>
    <x v="14"/>
    <x v="0"/>
    <x v="10"/>
    <x v="242"/>
    <x v="7"/>
    <x v="0"/>
    <n v="46.08"/>
    <n v="3.33"/>
    <x v="0"/>
    <s v="DOMINIO"/>
    <x v="1"/>
    <m/>
    <m/>
    <n v="3315"/>
    <n v="2983.5"/>
    <n v="3356.4375"/>
  </r>
  <r>
    <x v="14"/>
    <x v="0"/>
    <x v="10"/>
    <x v="27"/>
    <x v="7"/>
    <x v="0"/>
    <n v="45.83"/>
    <n v="3.42"/>
    <x v="3"/>
    <s v="DOMINIO"/>
    <x v="1"/>
    <m/>
    <m/>
    <n v="3374"/>
    <n v="3036.6"/>
    <n v="3416.1749999999997"/>
  </r>
  <r>
    <x v="14"/>
    <x v="0"/>
    <x v="10"/>
    <x v="86"/>
    <x v="11"/>
    <x v="0"/>
    <n v="45.83"/>
    <n v="3.42"/>
    <x v="0"/>
    <s v="DOMINIO"/>
    <x v="1"/>
    <m/>
    <m/>
    <n v="3327"/>
    <n v="2994.3"/>
    <n v="3368.5875000000001"/>
  </r>
  <r>
    <x v="14"/>
    <x v="0"/>
    <x v="10"/>
    <x v="341"/>
    <x v="11"/>
    <x v="0"/>
    <n v="46.08"/>
    <n v="3.33"/>
    <x v="0"/>
    <s v="DOMINIO"/>
    <x v="1"/>
    <m/>
    <m/>
    <n v="3327"/>
    <n v="2994.3"/>
    <n v="3368.5875000000001"/>
  </r>
  <r>
    <x v="14"/>
    <x v="0"/>
    <x v="10"/>
    <x v="342"/>
    <x v="11"/>
    <x v="0"/>
    <n v="46.08"/>
    <n v="3.33"/>
    <x v="3"/>
    <s v="DOMINIO"/>
    <x v="1"/>
    <m/>
    <m/>
    <n v="3386"/>
    <n v="3047.4"/>
    <n v="3428.3249999999998"/>
  </r>
  <r>
    <x v="14"/>
    <x v="0"/>
    <x v="10"/>
    <x v="88"/>
    <x v="12"/>
    <x v="0"/>
    <n v="45.83"/>
    <n v="3.42"/>
    <x v="0"/>
    <s v="DOMINIO"/>
    <x v="1"/>
    <m/>
    <m/>
    <n v="3333"/>
    <n v="2999.7000000000003"/>
    <n v="3374.6625000000004"/>
  </r>
  <r>
    <x v="14"/>
    <x v="0"/>
    <x v="10"/>
    <x v="348"/>
    <x v="12"/>
    <x v="0"/>
    <n v="46.08"/>
    <n v="3.33"/>
    <x v="0"/>
    <s v="DOMINIO"/>
    <x v="1"/>
    <m/>
    <m/>
    <n v="3333"/>
    <n v="2999.7000000000003"/>
    <n v="3374.6625000000004"/>
  </r>
  <r>
    <x v="14"/>
    <x v="0"/>
    <x v="10"/>
    <x v="350"/>
    <x v="12"/>
    <x v="0"/>
    <n v="45.83"/>
    <n v="3.42"/>
    <x v="3"/>
    <s v="DOMINIO"/>
    <x v="1"/>
    <m/>
    <m/>
    <n v="3392"/>
    <n v="3052.8"/>
    <n v="3434.3999999999996"/>
  </r>
  <r>
    <x v="14"/>
    <x v="0"/>
    <x v="10"/>
    <x v="90"/>
    <x v="13"/>
    <x v="0"/>
    <n v="45.83"/>
    <n v="3.42"/>
    <x v="0"/>
    <s v="DOMINIO"/>
    <x v="1"/>
    <m/>
    <m/>
    <n v="3339"/>
    <n v="3005.1"/>
    <n v="3380.7375000000002"/>
  </r>
  <r>
    <x v="14"/>
    <x v="0"/>
    <x v="10"/>
    <x v="553"/>
    <x v="13"/>
    <x v="0"/>
    <n v="46.08"/>
    <n v="3.33"/>
    <x v="0"/>
    <s v="DOMINIO"/>
    <x v="1"/>
    <m/>
    <m/>
    <n v="3339"/>
    <n v="3005.1"/>
    <n v="3380.7375000000002"/>
  </r>
  <r>
    <x v="14"/>
    <x v="0"/>
    <x v="10"/>
    <x v="548"/>
    <x v="13"/>
    <x v="0"/>
    <n v="46.08"/>
    <n v="3.33"/>
    <x v="3"/>
    <s v="DOMINIO"/>
    <x v="1"/>
    <m/>
    <m/>
    <n v="3398"/>
    <n v="3058.2000000000003"/>
    <n v="3440.4749999999999"/>
  </r>
  <r>
    <x v="14"/>
    <x v="0"/>
    <x v="10"/>
    <x v="41"/>
    <x v="13"/>
    <x v="0"/>
    <n v="45.83"/>
    <n v="3.42"/>
    <x v="3"/>
    <s v="DOMINIO"/>
    <x v="1"/>
    <m/>
    <m/>
    <n v="3398"/>
    <n v="3058.2000000000003"/>
    <n v="3440.4749999999999"/>
  </r>
  <r>
    <x v="14"/>
    <x v="0"/>
    <x v="10"/>
    <x v="92"/>
    <x v="14"/>
    <x v="0"/>
    <n v="45.77"/>
    <n v="3.47"/>
    <x v="0"/>
    <s v="DOMINIO"/>
    <x v="1"/>
    <m/>
    <m/>
    <n v="3345"/>
    <n v="3010.5"/>
    <n v="3386.8124999999995"/>
  </r>
  <r>
    <x v="14"/>
    <x v="0"/>
    <x v="10"/>
    <x v="555"/>
    <x v="14"/>
    <x v="0"/>
    <n v="45.99"/>
    <n v="3.42"/>
    <x v="0"/>
    <s v="DOMINIO"/>
    <x v="1"/>
    <m/>
    <m/>
    <n v="3345"/>
    <n v="3010.5"/>
    <n v="3386.8124999999995"/>
  </r>
  <r>
    <x v="14"/>
    <x v="0"/>
    <x v="10"/>
    <x v="550"/>
    <x v="14"/>
    <x v="0"/>
    <n v="45.99"/>
    <n v="3.42"/>
    <x v="3"/>
    <s v="DOMINIO"/>
    <x v="1"/>
    <m/>
    <m/>
    <n v="3404"/>
    <n v="3063.6"/>
    <n v="3446.5499999999997"/>
  </r>
  <r>
    <x v="14"/>
    <x v="0"/>
    <x v="10"/>
    <x v="46"/>
    <x v="14"/>
    <x v="0"/>
    <n v="45.77"/>
    <n v="3.47"/>
    <x v="3"/>
    <s v="DOMINIO"/>
    <x v="1"/>
    <m/>
    <m/>
    <n v="3404"/>
    <n v="3063.6"/>
    <n v="3446.5499999999997"/>
  </r>
  <r>
    <x v="14"/>
    <x v="0"/>
    <x v="10"/>
    <x v="94"/>
    <x v="15"/>
    <x v="0"/>
    <n v="45.77"/>
    <n v="3.47"/>
    <x v="0"/>
    <s v="DOMINIO"/>
    <x v="1"/>
    <m/>
    <m/>
    <n v="3351"/>
    <n v="3015.9"/>
    <n v="3392.8874999999998"/>
  </r>
  <r>
    <x v="14"/>
    <x v="0"/>
    <x v="10"/>
    <x v="557"/>
    <x v="15"/>
    <x v="0"/>
    <n v="45.99"/>
    <n v="3.42"/>
    <x v="0"/>
    <s v="DOMINIO"/>
    <x v="1"/>
    <m/>
    <m/>
    <n v="3351"/>
    <n v="3015.9"/>
    <n v="3392.8874999999998"/>
  </r>
  <r>
    <x v="14"/>
    <x v="0"/>
    <x v="10"/>
    <x v="664"/>
    <x v="15"/>
    <x v="0"/>
    <n v="45.99"/>
    <n v="3.42"/>
    <x v="3"/>
    <s v="DOMINIO"/>
    <x v="1"/>
    <m/>
    <m/>
    <n v="3409"/>
    <n v="3068.1"/>
    <n v="3451.6124999999997"/>
  </r>
  <r>
    <x v="14"/>
    <x v="0"/>
    <x v="10"/>
    <x v="51"/>
    <x v="15"/>
    <x v="0"/>
    <n v="45.77"/>
    <n v="3.47"/>
    <x v="3"/>
    <s v="DOMINIO"/>
    <x v="1"/>
    <m/>
    <m/>
    <n v="3409"/>
    <n v="3068.1"/>
    <n v="3451.6124999999997"/>
  </r>
  <r>
    <x v="14"/>
    <x v="0"/>
    <x v="10"/>
    <x v="96"/>
    <x v="0"/>
    <x v="0"/>
    <n v="45.77"/>
    <n v="3.47"/>
    <x v="0"/>
    <s v="DOMINIO"/>
    <x v="1"/>
    <m/>
    <m/>
    <n v="3356"/>
    <n v="3020.4"/>
    <n v="3397.95"/>
  </r>
  <r>
    <x v="14"/>
    <x v="0"/>
    <x v="10"/>
    <x v="665"/>
    <x v="0"/>
    <x v="0"/>
    <n v="45.99"/>
    <n v="3.42"/>
    <x v="0"/>
    <s v="DOMINIO"/>
    <x v="1"/>
    <m/>
    <m/>
    <n v="3356"/>
    <n v="3020.4"/>
    <n v="3397.95"/>
  </r>
  <r>
    <x v="14"/>
    <x v="0"/>
    <x v="10"/>
    <x v="666"/>
    <x v="0"/>
    <x v="0"/>
    <n v="45.99"/>
    <n v="3.42"/>
    <x v="3"/>
    <s v="DOMINIO"/>
    <x v="1"/>
    <m/>
    <m/>
    <n v="3415"/>
    <n v="3073.5"/>
    <n v="3457.6875"/>
  </r>
  <r>
    <x v="14"/>
    <x v="0"/>
    <x v="10"/>
    <x v="56"/>
    <x v="0"/>
    <x v="0"/>
    <n v="45.77"/>
    <n v="3.47"/>
    <x v="3"/>
    <s v="DOMINIO"/>
    <x v="1"/>
    <m/>
    <m/>
    <n v="3415"/>
    <n v="3073.5"/>
    <n v="3457.6875"/>
  </r>
  <r>
    <x v="14"/>
    <x v="0"/>
    <x v="10"/>
    <x v="98"/>
    <x v="16"/>
    <x v="0"/>
    <n v="45.77"/>
    <n v="3.47"/>
    <x v="0"/>
    <s v="DOMINIO"/>
    <x v="1"/>
    <m/>
    <m/>
    <n v="3362"/>
    <n v="3025.8"/>
    <n v="3404.0250000000001"/>
  </r>
  <r>
    <x v="14"/>
    <x v="0"/>
    <x v="10"/>
    <x v="667"/>
    <x v="16"/>
    <x v="0"/>
    <n v="45.99"/>
    <n v="3.42"/>
    <x v="0"/>
    <s v="DOMINIO"/>
    <x v="1"/>
    <m/>
    <m/>
    <n v="3362"/>
    <n v="3025.8"/>
    <n v="3404.0250000000001"/>
  </r>
  <r>
    <x v="14"/>
    <x v="0"/>
    <x v="10"/>
    <x v="668"/>
    <x v="16"/>
    <x v="0"/>
    <n v="45.99"/>
    <n v="3.42"/>
    <x v="3"/>
    <s v="DOMINIO"/>
    <x v="1"/>
    <m/>
    <m/>
    <n v="3421"/>
    <n v="3078.9"/>
    <n v="3463.7625000000003"/>
  </r>
  <r>
    <x v="14"/>
    <x v="0"/>
    <x v="10"/>
    <x v="61"/>
    <x v="16"/>
    <x v="0"/>
    <n v="45.77"/>
    <n v="3.47"/>
    <x v="3"/>
    <s v="DOMINIO"/>
    <x v="1"/>
    <m/>
    <m/>
    <n v="3421"/>
    <n v="3078.9"/>
    <n v="3463.7625000000003"/>
  </r>
  <r>
    <x v="14"/>
    <x v="0"/>
    <x v="10"/>
    <x v="100"/>
    <x v="17"/>
    <x v="0"/>
    <n v="45.77"/>
    <n v="3.47"/>
    <x v="0"/>
    <s v="DOMINIO"/>
    <x v="1"/>
    <m/>
    <m/>
    <n v="3368"/>
    <n v="3031.2000000000003"/>
    <n v="3410.1000000000004"/>
  </r>
  <r>
    <x v="14"/>
    <x v="0"/>
    <x v="10"/>
    <x v="669"/>
    <x v="17"/>
    <x v="0"/>
    <n v="45.99"/>
    <n v="3.42"/>
    <x v="0"/>
    <s v="DOMINIO"/>
    <x v="1"/>
    <m/>
    <m/>
    <n v="3368"/>
    <n v="3031.2000000000003"/>
    <n v="3410.1000000000004"/>
  </r>
  <r>
    <x v="14"/>
    <x v="0"/>
    <x v="10"/>
    <x v="670"/>
    <x v="17"/>
    <x v="0"/>
    <n v="45.99"/>
    <n v="3.42"/>
    <x v="3"/>
    <s v="DOMINIO"/>
    <x v="1"/>
    <m/>
    <m/>
    <n v="3427"/>
    <n v="3084.3"/>
    <n v="3469.8374999999996"/>
  </r>
  <r>
    <x v="14"/>
    <x v="0"/>
    <x v="10"/>
    <x v="66"/>
    <x v="17"/>
    <x v="0"/>
    <n v="45.77"/>
    <n v="3.47"/>
    <x v="3"/>
    <s v="DOMINIO"/>
    <x v="1"/>
    <m/>
    <m/>
    <n v="3427"/>
    <n v="3084.3"/>
    <n v="3469.8374999999996"/>
  </r>
  <r>
    <x v="14"/>
    <x v="0"/>
    <x v="10"/>
    <x v="102"/>
    <x v="18"/>
    <x v="0"/>
    <n v="45.77"/>
    <n v="3.47"/>
    <x v="0"/>
    <s v="DOMINIO"/>
    <x v="1"/>
    <m/>
    <m/>
    <n v="3374"/>
    <n v="3036.6"/>
    <n v="3416.1749999999997"/>
  </r>
  <r>
    <x v="14"/>
    <x v="0"/>
    <x v="10"/>
    <x v="671"/>
    <x v="18"/>
    <x v="0"/>
    <n v="45.99"/>
    <n v="3.42"/>
    <x v="0"/>
    <s v="DOMINIO"/>
    <x v="1"/>
    <m/>
    <m/>
    <n v="3374"/>
    <n v="3036.6"/>
    <n v="3416.1749999999997"/>
  </r>
  <r>
    <x v="14"/>
    <x v="0"/>
    <x v="10"/>
    <x v="672"/>
    <x v="18"/>
    <x v="0"/>
    <n v="45.99"/>
    <n v="3.42"/>
    <x v="3"/>
    <s v="DOMINIO"/>
    <x v="1"/>
    <m/>
    <m/>
    <n v="3433"/>
    <n v="3089.7000000000003"/>
    <n v="3475.9125000000004"/>
  </r>
  <r>
    <x v="14"/>
    <x v="0"/>
    <x v="10"/>
    <x v="70"/>
    <x v="18"/>
    <x v="0"/>
    <n v="45.77"/>
    <n v="3.47"/>
    <x v="3"/>
    <s v="DOMINIO"/>
    <x v="1"/>
    <m/>
    <m/>
    <n v="3433"/>
    <n v="3089.7000000000003"/>
    <n v="3475.9125000000004"/>
  </r>
  <r>
    <x v="14"/>
    <x v="0"/>
    <x v="4"/>
    <x v="200"/>
    <x v="8"/>
    <x v="0"/>
    <n v="43.57"/>
    <n v="3.02"/>
    <x v="3"/>
    <s v="DOMINIO"/>
    <x v="1"/>
    <m/>
    <m/>
    <n v="3006"/>
    <n v="2705.4"/>
    <n v="3043.5749999999998"/>
  </r>
  <r>
    <x v="14"/>
    <x v="0"/>
    <x v="4"/>
    <x v="204"/>
    <x v="8"/>
    <x v="0"/>
    <n v="43.77"/>
    <n v="2.96"/>
    <x v="3"/>
    <s v="DOMINIO"/>
    <x v="1"/>
    <m/>
    <m/>
    <n v="3006"/>
    <n v="2705.4"/>
    <n v="3043.5749999999998"/>
  </r>
  <r>
    <x v="14"/>
    <x v="0"/>
    <x v="4"/>
    <x v="205"/>
    <x v="8"/>
    <x v="0"/>
    <n v="44.37"/>
    <n v="2.9"/>
    <x v="3"/>
    <s v="DOMINIO"/>
    <x v="1"/>
    <m/>
    <m/>
    <n v="3006"/>
    <n v="2705.4"/>
    <n v="3043.5749999999998"/>
  </r>
  <r>
    <x v="14"/>
    <x v="0"/>
    <x v="4"/>
    <x v="1"/>
    <x v="1"/>
    <x v="0"/>
    <n v="43.57"/>
    <n v="3.02"/>
    <x v="3"/>
    <s v="DOMINIO"/>
    <x v="1"/>
    <m/>
    <m/>
    <n v="3065"/>
    <n v="2758.5"/>
    <n v="3103.3125"/>
  </r>
  <r>
    <x v="14"/>
    <x v="0"/>
    <x v="4"/>
    <x v="290"/>
    <x v="1"/>
    <x v="0"/>
    <n v="43.77"/>
    <n v="2.96"/>
    <x v="3"/>
    <s v="DOMINIO"/>
    <x v="1"/>
    <m/>
    <m/>
    <n v="3065"/>
    <n v="2758.5"/>
    <n v="3103.3125"/>
  </r>
  <r>
    <x v="14"/>
    <x v="0"/>
    <x v="4"/>
    <x v="292"/>
    <x v="1"/>
    <x v="0"/>
    <n v="44.37"/>
    <n v="2.9"/>
    <x v="0"/>
    <s v="DOMINIO"/>
    <x v="1"/>
    <m/>
    <m/>
    <n v="3006"/>
    <n v="2705.4"/>
    <n v="3043.5749999999998"/>
  </r>
  <r>
    <x v="14"/>
    <x v="0"/>
    <x v="4"/>
    <x v="297"/>
    <x v="3"/>
    <x v="0"/>
    <n v="43.57"/>
    <n v="3.02"/>
    <x v="3"/>
    <s v="DOMINIO"/>
    <x v="1"/>
    <m/>
    <m/>
    <n v="3076"/>
    <n v="2768.4"/>
    <n v="3114.45"/>
  </r>
  <r>
    <x v="14"/>
    <x v="0"/>
    <x v="4"/>
    <x v="298"/>
    <x v="3"/>
    <x v="0"/>
    <n v="43.77"/>
    <n v="2.96"/>
    <x v="3"/>
    <s v="DOMINIO"/>
    <x v="1"/>
    <m/>
    <m/>
    <n v="3076"/>
    <n v="2768.4"/>
    <n v="3114.45"/>
  </r>
  <r>
    <x v="14"/>
    <x v="0"/>
    <x v="4"/>
    <x v="299"/>
    <x v="3"/>
    <x v="0"/>
    <n v="44.37"/>
    <n v="2.9"/>
    <x v="3"/>
    <s v="DOMINIO"/>
    <x v="1"/>
    <m/>
    <m/>
    <n v="3076"/>
    <n v="2768.4"/>
    <n v="3114.45"/>
  </r>
  <r>
    <x v="14"/>
    <x v="0"/>
    <x v="4"/>
    <x v="12"/>
    <x v="3"/>
    <x v="0"/>
    <n v="43.77"/>
    <n v="2.96"/>
    <x v="0"/>
    <s v="DOMINIO"/>
    <x v="1"/>
    <m/>
    <m/>
    <n v="3018"/>
    <n v="2716.2000000000003"/>
    <n v="3055.7250000000004"/>
  </r>
  <r>
    <x v="14"/>
    <x v="0"/>
    <x v="4"/>
    <x v="304"/>
    <x v="4"/>
    <x v="0"/>
    <n v="43.57"/>
    <n v="3.02"/>
    <x v="3"/>
    <s v="DOMINIO"/>
    <x v="1"/>
    <m/>
    <m/>
    <n v="3088"/>
    <n v="2779.2000000000003"/>
    <n v="3126.6"/>
  </r>
  <r>
    <x v="14"/>
    <x v="0"/>
    <x v="4"/>
    <x v="305"/>
    <x v="4"/>
    <x v="0"/>
    <n v="43.77"/>
    <n v="2.96"/>
    <x v="3"/>
    <s v="DOMINIO"/>
    <x v="1"/>
    <m/>
    <m/>
    <n v="3088"/>
    <n v="2779.2000000000003"/>
    <n v="3126.6"/>
  </r>
  <r>
    <x v="14"/>
    <x v="0"/>
    <x v="4"/>
    <x v="312"/>
    <x v="9"/>
    <x v="0"/>
    <n v="43.57"/>
    <n v="3.02"/>
    <x v="3"/>
    <s v="DOMINIO"/>
    <x v="1"/>
    <m/>
    <m/>
    <n v="3100"/>
    <n v="2790"/>
    <n v="3138.75"/>
  </r>
  <r>
    <x v="14"/>
    <x v="0"/>
    <x v="4"/>
    <x v="313"/>
    <x v="9"/>
    <x v="0"/>
    <n v="43.77"/>
    <n v="2.96"/>
    <x v="3"/>
    <s v="DOMINIO"/>
    <x v="1"/>
    <m/>
    <m/>
    <n v="3100"/>
    <n v="2790"/>
    <n v="3138.75"/>
  </r>
  <r>
    <x v="14"/>
    <x v="0"/>
    <x v="4"/>
    <x v="314"/>
    <x v="9"/>
    <x v="0"/>
    <n v="44.37"/>
    <n v="2.9"/>
    <x v="3"/>
    <s v="DOMINIO"/>
    <x v="1"/>
    <m/>
    <m/>
    <n v="3100"/>
    <n v="2790"/>
    <n v="3138.75"/>
  </r>
  <r>
    <x v="14"/>
    <x v="0"/>
    <x v="4"/>
    <x v="316"/>
    <x v="9"/>
    <x v="0"/>
    <n v="43.77"/>
    <n v="2.96"/>
    <x v="0"/>
    <s v="DOMINIO"/>
    <x v="1"/>
    <m/>
    <m/>
    <n v="3041"/>
    <n v="2736.9"/>
    <n v="3079.0124999999998"/>
  </r>
  <r>
    <x v="14"/>
    <x v="0"/>
    <x v="4"/>
    <x v="320"/>
    <x v="5"/>
    <x v="0"/>
    <n v="43.57"/>
    <n v="3.02"/>
    <x v="3"/>
    <s v="DOMINIO"/>
    <x v="1"/>
    <m/>
    <m/>
    <n v="3112"/>
    <n v="2800.8"/>
    <n v="3150.9"/>
  </r>
  <r>
    <x v="14"/>
    <x v="0"/>
    <x v="4"/>
    <x v="321"/>
    <x v="5"/>
    <x v="0"/>
    <n v="43.77"/>
    <n v="2.96"/>
    <x v="3"/>
    <s v="DOMINIO"/>
    <x v="1"/>
    <m/>
    <m/>
    <n v="3112"/>
    <n v="2800.8"/>
    <n v="3150.9"/>
  </r>
  <r>
    <x v="14"/>
    <x v="0"/>
    <x v="4"/>
    <x v="322"/>
    <x v="5"/>
    <x v="0"/>
    <n v="44.37"/>
    <n v="2.9"/>
    <x v="3"/>
    <s v="DOMINIO"/>
    <x v="1"/>
    <m/>
    <m/>
    <n v="3112"/>
    <n v="2800.8"/>
    <n v="3150.9"/>
  </r>
  <r>
    <x v="14"/>
    <x v="0"/>
    <x v="4"/>
    <x v="323"/>
    <x v="5"/>
    <x v="0"/>
    <n v="44.37"/>
    <n v="2.9"/>
    <x v="0"/>
    <s v="DOMINIO"/>
    <x v="1"/>
    <m/>
    <m/>
    <n v="3053"/>
    <n v="2747.7000000000003"/>
    <n v="3091.1625000000004"/>
  </r>
  <r>
    <x v="14"/>
    <x v="0"/>
    <x v="4"/>
    <x v="376"/>
    <x v="10"/>
    <x v="0"/>
    <n v="44"/>
    <n v="3.05"/>
    <x v="0"/>
    <s v="DOMINIO"/>
    <x v="1"/>
    <m/>
    <m/>
    <n v="3065"/>
    <n v="2758.5"/>
    <n v="3103.3125"/>
  </r>
  <r>
    <x v="14"/>
    <x v="0"/>
    <x v="4"/>
    <x v="327"/>
    <x v="10"/>
    <x v="0"/>
    <n v="44"/>
    <n v="3.05"/>
    <x v="3"/>
    <s v="DOMINIO"/>
    <x v="1"/>
    <m/>
    <m/>
    <n v="3124"/>
    <n v="2811.6"/>
    <n v="3163.0499999999997"/>
  </r>
  <r>
    <x v="14"/>
    <x v="0"/>
    <x v="4"/>
    <x v="22"/>
    <x v="10"/>
    <x v="0"/>
    <n v="44.19"/>
    <n v="3.02"/>
    <x v="0"/>
    <s v="DOMINIO"/>
    <x v="1"/>
    <m/>
    <m/>
    <n v="3065"/>
    <n v="2758.5"/>
    <n v="3103.3125"/>
  </r>
  <r>
    <x v="14"/>
    <x v="0"/>
    <x v="4"/>
    <x v="81"/>
    <x v="6"/>
    <x v="0"/>
    <n v="44"/>
    <n v="3.05"/>
    <x v="0"/>
    <s v="DOMINIO"/>
    <x v="1"/>
    <m/>
    <m/>
    <n v="3076"/>
    <n v="2768.4"/>
    <n v="3114.45"/>
  </r>
  <r>
    <x v="14"/>
    <x v="0"/>
    <x v="4"/>
    <x v="332"/>
    <x v="6"/>
    <x v="0"/>
    <n v="44"/>
    <n v="3.05"/>
    <x v="3"/>
    <s v="DOMINIO"/>
    <x v="1"/>
    <m/>
    <m/>
    <n v="3135"/>
    <n v="2821.5"/>
    <n v="3174.1874999999995"/>
  </r>
  <r>
    <x v="14"/>
    <x v="0"/>
    <x v="4"/>
    <x v="333"/>
    <x v="6"/>
    <x v="0"/>
    <n v="44.19"/>
    <n v="3.02"/>
    <x v="3"/>
    <s v="DOMINIO"/>
    <x v="1"/>
    <m/>
    <m/>
    <n v="3135"/>
    <n v="2821.5"/>
    <n v="3174.1874999999995"/>
  </r>
  <r>
    <x v="14"/>
    <x v="0"/>
    <x v="4"/>
    <x v="334"/>
    <x v="6"/>
    <x v="0"/>
    <n v="44.66"/>
    <n v="2.99"/>
    <x v="3"/>
    <s v="DOMINIO"/>
    <x v="1"/>
    <m/>
    <m/>
    <n v="3135"/>
    <n v="2821.5"/>
    <n v="3174.1874999999995"/>
  </r>
  <r>
    <x v="14"/>
    <x v="0"/>
    <x v="4"/>
    <x v="335"/>
    <x v="6"/>
    <x v="0"/>
    <n v="44.66"/>
    <n v="2.99"/>
    <x v="0"/>
    <s v="DOMINIO"/>
    <x v="1"/>
    <m/>
    <m/>
    <n v="3076"/>
    <n v="2768.4"/>
    <n v="3114.45"/>
  </r>
  <r>
    <x v="14"/>
    <x v="0"/>
    <x v="4"/>
    <x v="26"/>
    <x v="6"/>
    <x v="0"/>
    <n v="44.19"/>
    <n v="3.02"/>
    <x v="0"/>
    <s v="DOMINIO"/>
    <x v="1"/>
    <m/>
    <m/>
    <n v="3076"/>
    <n v="2768.4"/>
    <n v="3114.45"/>
  </r>
  <r>
    <x v="14"/>
    <x v="0"/>
    <x v="4"/>
    <x v="83"/>
    <x v="7"/>
    <x v="0"/>
    <n v="44"/>
    <n v="3.05"/>
    <x v="0"/>
    <s v="DOMINIO"/>
    <x v="1"/>
    <m/>
    <m/>
    <n v="3088"/>
    <n v="2779.2000000000003"/>
    <n v="3126.6"/>
  </r>
  <r>
    <x v="14"/>
    <x v="0"/>
    <x v="4"/>
    <x v="336"/>
    <x v="7"/>
    <x v="0"/>
    <n v="44"/>
    <n v="3.05"/>
    <x v="3"/>
    <s v="DOMINIO"/>
    <x v="1"/>
    <m/>
    <m/>
    <n v="3147"/>
    <n v="2832.3"/>
    <n v="3186.3375000000001"/>
  </r>
  <r>
    <x v="14"/>
    <x v="0"/>
    <x v="4"/>
    <x v="337"/>
    <x v="7"/>
    <x v="0"/>
    <n v="44.19"/>
    <n v="3.02"/>
    <x v="3"/>
    <s v="DOMINIO"/>
    <x v="1"/>
    <m/>
    <m/>
    <n v="3147"/>
    <n v="2832.3"/>
    <n v="3186.3375000000001"/>
  </r>
  <r>
    <x v="14"/>
    <x v="0"/>
    <x v="4"/>
    <x v="338"/>
    <x v="7"/>
    <x v="0"/>
    <n v="44.66"/>
    <n v="2.99"/>
    <x v="3"/>
    <s v="DOMINIO"/>
    <x v="1"/>
    <m/>
    <m/>
    <n v="3147"/>
    <n v="2832.3"/>
    <n v="3186.3375000000001"/>
  </r>
  <r>
    <x v="14"/>
    <x v="0"/>
    <x v="4"/>
    <x v="339"/>
    <x v="7"/>
    <x v="0"/>
    <n v="44.66"/>
    <n v="2.99"/>
    <x v="0"/>
    <s v="DOMINIO"/>
    <x v="1"/>
    <m/>
    <m/>
    <n v="3088"/>
    <n v="2779.2000000000003"/>
    <n v="3126.6"/>
  </r>
  <r>
    <x v="14"/>
    <x v="0"/>
    <x v="4"/>
    <x v="30"/>
    <x v="7"/>
    <x v="0"/>
    <n v="44.19"/>
    <n v="3.02"/>
    <x v="0"/>
    <s v="DOMINIO"/>
    <x v="1"/>
    <m/>
    <m/>
    <n v="3088"/>
    <n v="2779.2000000000003"/>
    <n v="3126.6"/>
  </r>
  <r>
    <x v="14"/>
    <x v="0"/>
    <x v="4"/>
    <x v="85"/>
    <x v="11"/>
    <x v="0"/>
    <n v="44"/>
    <n v="3.05"/>
    <x v="0"/>
    <s v="DOMINIO"/>
    <x v="1"/>
    <m/>
    <m/>
    <n v="3100"/>
    <n v="2790"/>
    <n v="3138.75"/>
  </r>
  <r>
    <x v="14"/>
    <x v="0"/>
    <x v="4"/>
    <x v="343"/>
    <x v="11"/>
    <x v="0"/>
    <n v="44"/>
    <n v="3.05"/>
    <x v="3"/>
    <s v="DOMINIO"/>
    <x v="1"/>
    <m/>
    <m/>
    <n v="3159"/>
    <n v="2843.1"/>
    <n v="3198.4874999999997"/>
  </r>
  <r>
    <x v="14"/>
    <x v="0"/>
    <x v="4"/>
    <x v="344"/>
    <x v="11"/>
    <x v="0"/>
    <n v="44.19"/>
    <n v="3.02"/>
    <x v="3"/>
    <s v="DOMINIO"/>
    <x v="1"/>
    <m/>
    <m/>
    <n v="3159"/>
    <n v="2843.1"/>
    <n v="3198.4874999999997"/>
  </r>
  <r>
    <x v="14"/>
    <x v="0"/>
    <x v="4"/>
    <x v="345"/>
    <x v="11"/>
    <x v="0"/>
    <n v="44.66"/>
    <n v="2.99"/>
    <x v="3"/>
    <s v="DOMINIO"/>
    <x v="1"/>
    <m/>
    <m/>
    <n v="3159"/>
    <n v="2843.1"/>
    <n v="3198.4874999999997"/>
  </r>
  <r>
    <x v="14"/>
    <x v="0"/>
    <x v="4"/>
    <x v="346"/>
    <x v="11"/>
    <x v="0"/>
    <n v="44.66"/>
    <n v="2.99"/>
    <x v="0"/>
    <s v="DOMINIO"/>
    <x v="1"/>
    <m/>
    <m/>
    <n v="3100"/>
    <n v="2790"/>
    <n v="3138.75"/>
  </r>
  <r>
    <x v="14"/>
    <x v="0"/>
    <x v="4"/>
    <x v="35"/>
    <x v="11"/>
    <x v="0"/>
    <n v="44.19"/>
    <n v="3.02"/>
    <x v="0"/>
    <s v="DOMINIO"/>
    <x v="1"/>
    <m/>
    <m/>
    <n v="3100"/>
    <n v="2790"/>
    <n v="3138.75"/>
  </r>
  <r>
    <x v="14"/>
    <x v="0"/>
    <x v="4"/>
    <x v="87"/>
    <x v="12"/>
    <x v="0"/>
    <n v="44"/>
    <n v="3.05"/>
    <x v="0"/>
    <s v="DOMINIO"/>
    <x v="1"/>
    <m/>
    <m/>
    <n v="3106"/>
    <n v="2795.4"/>
    <n v="3144.8249999999998"/>
  </r>
  <r>
    <x v="14"/>
    <x v="0"/>
    <x v="4"/>
    <x v="351"/>
    <x v="12"/>
    <x v="0"/>
    <n v="44"/>
    <n v="3.05"/>
    <x v="3"/>
    <s v="DOMINIO"/>
    <x v="1"/>
    <m/>
    <m/>
    <n v="3165"/>
    <n v="2848.5"/>
    <n v="3204.5625"/>
  </r>
  <r>
    <x v="14"/>
    <x v="0"/>
    <x v="4"/>
    <x v="352"/>
    <x v="12"/>
    <x v="0"/>
    <n v="44.19"/>
    <n v="3.02"/>
    <x v="3"/>
    <s v="DOMINIO"/>
    <x v="1"/>
    <m/>
    <m/>
    <n v="3165"/>
    <n v="2848.5"/>
    <n v="3204.5625"/>
  </r>
  <r>
    <x v="14"/>
    <x v="0"/>
    <x v="4"/>
    <x v="353"/>
    <x v="12"/>
    <x v="0"/>
    <n v="44.66"/>
    <n v="2.99"/>
    <x v="3"/>
    <s v="DOMINIO"/>
    <x v="1"/>
    <m/>
    <m/>
    <n v="3165"/>
    <n v="2848.5"/>
    <n v="3204.5625"/>
  </r>
  <r>
    <x v="14"/>
    <x v="0"/>
    <x v="4"/>
    <x v="354"/>
    <x v="12"/>
    <x v="0"/>
    <n v="44.66"/>
    <n v="2.99"/>
    <x v="0"/>
    <s v="DOMINIO"/>
    <x v="1"/>
    <m/>
    <m/>
    <n v="3106"/>
    <n v="2795.4"/>
    <n v="3144.8249999999998"/>
  </r>
  <r>
    <x v="14"/>
    <x v="0"/>
    <x v="4"/>
    <x v="39"/>
    <x v="12"/>
    <x v="0"/>
    <n v="44.19"/>
    <n v="3.02"/>
    <x v="0"/>
    <s v="DOMINIO"/>
    <x v="1"/>
    <m/>
    <m/>
    <n v="3106"/>
    <n v="2795.4"/>
    <n v="3144.8249999999998"/>
  </r>
  <r>
    <x v="14"/>
    <x v="0"/>
    <x v="4"/>
    <x v="89"/>
    <x v="13"/>
    <x v="0"/>
    <n v="44"/>
    <n v="3.05"/>
    <x v="0"/>
    <s v="DOMINIO"/>
    <x v="1"/>
    <m/>
    <m/>
    <n v="3112"/>
    <n v="2800.8"/>
    <n v="3150.9"/>
  </r>
  <r>
    <x v="14"/>
    <x v="0"/>
    <x v="4"/>
    <x v="544"/>
    <x v="13"/>
    <x v="0"/>
    <n v="44"/>
    <n v="3.05"/>
    <x v="3"/>
    <s v="DOMINIO"/>
    <x v="1"/>
    <m/>
    <m/>
    <n v="3171"/>
    <n v="2853.9"/>
    <n v="3210.6375000000003"/>
  </r>
  <r>
    <x v="14"/>
    <x v="0"/>
    <x v="4"/>
    <x v="545"/>
    <x v="13"/>
    <x v="0"/>
    <n v="44.19"/>
    <n v="3.02"/>
    <x v="3"/>
    <s v="DOMINIO"/>
    <x v="1"/>
    <m/>
    <m/>
    <n v="3171"/>
    <n v="2853.9"/>
    <n v="3210.6375000000003"/>
  </r>
  <r>
    <x v="14"/>
    <x v="0"/>
    <x v="4"/>
    <x v="568"/>
    <x v="13"/>
    <x v="0"/>
    <n v="44.66"/>
    <n v="2.99"/>
    <x v="3"/>
    <s v="DOMINIO"/>
    <x v="1"/>
    <m/>
    <m/>
    <n v="3171"/>
    <n v="2853.9"/>
    <n v="3210.6375000000003"/>
  </r>
  <r>
    <x v="14"/>
    <x v="0"/>
    <x v="4"/>
    <x v="549"/>
    <x v="13"/>
    <x v="0"/>
    <n v="44.66"/>
    <n v="2.99"/>
    <x v="0"/>
    <s v="DOMINIO"/>
    <x v="1"/>
    <m/>
    <m/>
    <n v="3112"/>
    <n v="2800.8"/>
    <n v="3150.9"/>
  </r>
  <r>
    <x v="14"/>
    <x v="0"/>
    <x v="4"/>
    <x v="44"/>
    <x v="13"/>
    <x v="0"/>
    <n v="44.19"/>
    <n v="3.02"/>
    <x v="0"/>
    <s v="DOMINIO"/>
    <x v="1"/>
    <m/>
    <m/>
    <n v="3112"/>
    <n v="2800.8"/>
    <n v="3150.9"/>
  </r>
  <r>
    <x v="14"/>
    <x v="0"/>
    <x v="4"/>
    <x v="91"/>
    <x v="14"/>
    <x v="0"/>
    <n v="43.97"/>
    <n v="3.08"/>
    <x v="0"/>
    <s v="DOMINIO"/>
    <x v="1"/>
    <m/>
    <m/>
    <n v="3118"/>
    <n v="2806.2000000000003"/>
    <n v="3156.9750000000004"/>
  </r>
  <r>
    <x v="14"/>
    <x v="0"/>
    <x v="4"/>
    <x v="546"/>
    <x v="14"/>
    <x v="0"/>
    <n v="43.97"/>
    <n v="3.08"/>
    <x v="3"/>
    <s v="DOMINIO"/>
    <x v="1"/>
    <m/>
    <m/>
    <n v="3176"/>
    <n v="2858.4"/>
    <n v="3215.7"/>
  </r>
  <r>
    <x v="14"/>
    <x v="0"/>
    <x v="4"/>
    <x v="547"/>
    <x v="14"/>
    <x v="0"/>
    <n v="44.12"/>
    <n v="3.08"/>
    <x v="3"/>
    <s v="DOMINIO"/>
    <x v="1"/>
    <m/>
    <m/>
    <n v="3176"/>
    <n v="2858.4"/>
    <n v="3215.7"/>
  </r>
  <r>
    <x v="14"/>
    <x v="0"/>
    <x v="4"/>
    <x v="575"/>
    <x v="14"/>
    <x v="0"/>
    <n v="44.57"/>
    <n v="3.08"/>
    <x v="3"/>
    <s v="DOMINIO"/>
    <x v="1"/>
    <m/>
    <m/>
    <n v="3176"/>
    <n v="2858.4"/>
    <n v="3215.7"/>
  </r>
  <r>
    <x v="14"/>
    <x v="0"/>
    <x v="4"/>
    <x v="551"/>
    <x v="14"/>
    <x v="0"/>
    <n v="44.57"/>
    <n v="3.08"/>
    <x v="0"/>
    <s v="DOMINIO"/>
    <x v="1"/>
    <m/>
    <m/>
    <n v="3118"/>
    <n v="2806.2000000000003"/>
    <n v="3156.9750000000004"/>
  </r>
  <r>
    <x v="14"/>
    <x v="0"/>
    <x v="4"/>
    <x v="49"/>
    <x v="14"/>
    <x v="0"/>
    <n v="44.12"/>
    <n v="3.08"/>
    <x v="0"/>
    <s v="DOMINIO"/>
    <x v="1"/>
    <m/>
    <m/>
    <n v="3118"/>
    <n v="2806.2000000000003"/>
    <n v="3156.9750000000004"/>
  </r>
  <r>
    <x v="14"/>
    <x v="0"/>
    <x v="4"/>
    <x v="93"/>
    <x v="15"/>
    <x v="0"/>
    <n v="43.97"/>
    <n v="3.08"/>
    <x v="0"/>
    <s v="DOMINIO"/>
    <x v="1"/>
    <m/>
    <m/>
    <n v="3124"/>
    <n v="2811.6"/>
    <n v="3163.0499999999997"/>
  </r>
  <r>
    <x v="14"/>
    <x v="0"/>
    <x v="4"/>
    <x v="673"/>
    <x v="15"/>
    <x v="0"/>
    <n v="43.97"/>
    <n v="3.08"/>
    <x v="3"/>
    <s v="DOMINIO"/>
    <x v="1"/>
    <m/>
    <m/>
    <n v="3182"/>
    <n v="2863.8"/>
    <n v="3221.7750000000001"/>
  </r>
  <r>
    <x v="14"/>
    <x v="0"/>
    <x v="4"/>
    <x v="674"/>
    <x v="15"/>
    <x v="0"/>
    <n v="44.12"/>
    <n v="3.08"/>
    <x v="3"/>
    <s v="DOMINIO"/>
    <x v="1"/>
    <m/>
    <m/>
    <n v="3182"/>
    <n v="2863.8"/>
    <n v="3221.7750000000001"/>
  </r>
  <r>
    <x v="14"/>
    <x v="0"/>
    <x v="4"/>
    <x v="675"/>
    <x v="15"/>
    <x v="0"/>
    <n v="44.57"/>
    <n v="3.08"/>
    <x v="3"/>
    <s v="DOMINIO"/>
    <x v="1"/>
    <m/>
    <m/>
    <n v="3182"/>
    <n v="2863.8"/>
    <n v="3221.7750000000001"/>
  </r>
  <r>
    <x v="14"/>
    <x v="0"/>
    <x v="4"/>
    <x v="236"/>
    <x v="15"/>
    <x v="0"/>
    <n v="44.57"/>
    <n v="3.08"/>
    <x v="0"/>
    <s v="DOMINIO"/>
    <x v="1"/>
    <m/>
    <m/>
    <n v="3124"/>
    <n v="2811.6"/>
    <n v="3163.0499999999997"/>
  </r>
  <r>
    <x v="14"/>
    <x v="0"/>
    <x v="4"/>
    <x v="54"/>
    <x v="15"/>
    <x v="0"/>
    <n v="44.12"/>
    <n v="3.08"/>
    <x v="0"/>
    <s v="DOMINIO"/>
    <x v="1"/>
    <m/>
    <m/>
    <n v="3124"/>
    <n v="2811.6"/>
    <n v="3163.0499999999997"/>
  </r>
  <r>
    <x v="14"/>
    <x v="0"/>
    <x v="4"/>
    <x v="95"/>
    <x v="0"/>
    <x v="0"/>
    <n v="43.97"/>
    <n v="3.08"/>
    <x v="0"/>
    <s v="DOMINIO"/>
    <x v="1"/>
    <m/>
    <m/>
    <n v="3129"/>
    <n v="2816.1"/>
    <n v="3168.1124999999997"/>
  </r>
  <r>
    <x v="14"/>
    <x v="0"/>
    <x v="4"/>
    <x v="676"/>
    <x v="0"/>
    <x v="0"/>
    <n v="43.97"/>
    <n v="3.08"/>
    <x v="3"/>
    <s v="DOMINIO"/>
    <x v="1"/>
    <m/>
    <m/>
    <n v="3188"/>
    <n v="2869.2000000000003"/>
    <n v="3227.85"/>
  </r>
  <r>
    <x v="14"/>
    <x v="0"/>
    <x v="4"/>
    <x v="677"/>
    <x v="0"/>
    <x v="0"/>
    <n v="44.12"/>
    <n v="3.08"/>
    <x v="3"/>
    <s v="DOMINIO"/>
    <x v="1"/>
    <m/>
    <m/>
    <n v="3188"/>
    <n v="2869.2000000000003"/>
    <n v="3227.85"/>
  </r>
  <r>
    <x v="14"/>
    <x v="0"/>
    <x v="4"/>
    <x v="678"/>
    <x v="0"/>
    <x v="0"/>
    <n v="44.57"/>
    <n v="3.08"/>
    <x v="3"/>
    <s v="DOMINIO"/>
    <x v="1"/>
    <m/>
    <m/>
    <n v="3188"/>
    <n v="2869.2000000000003"/>
    <n v="3227.85"/>
  </r>
  <r>
    <x v="14"/>
    <x v="0"/>
    <x v="4"/>
    <x v="679"/>
    <x v="0"/>
    <x v="0"/>
    <n v="44.57"/>
    <n v="3.08"/>
    <x v="0"/>
    <s v="DOMINIO"/>
    <x v="1"/>
    <m/>
    <m/>
    <n v="3129"/>
    <n v="2816.1"/>
    <n v="3168.1124999999997"/>
  </r>
  <r>
    <x v="14"/>
    <x v="0"/>
    <x v="4"/>
    <x v="59"/>
    <x v="0"/>
    <x v="0"/>
    <n v="44.12"/>
    <n v="3.08"/>
    <x v="0"/>
    <s v="DOMINIO"/>
    <x v="1"/>
    <m/>
    <m/>
    <n v="3129"/>
    <n v="2816.1"/>
    <n v="3168.1124999999997"/>
  </r>
  <r>
    <x v="14"/>
    <x v="0"/>
    <x v="4"/>
    <x v="97"/>
    <x v="16"/>
    <x v="0"/>
    <n v="43.97"/>
    <n v="3.08"/>
    <x v="0"/>
    <s v="DOMINIO"/>
    <x v="1"/>
    <m/>
    <m/>
    <n v="3135"/>
    <n v="2821.5"/>
    <n v="3174.1874999999995"/>
  </r>
  <r>
    <x v="14"/>
    <x v="0"/>
    <x v="4"/>
    <x v="680"/>
    <x v="16"/>
    <x v="0"/>
    <n v="43.97"/>
    <n v="3.08"/>
    <x v="3"/>
    <s v="DOMINIO"/>
    <x v="1"/>
    <m/>
    <m/>
    <n v="3194"/>
    <n v="2874.6"/>
    <n v="3233.9249999999997"/>
  </r>
  <r>
    <x v="14"/>
    <x v="0"/>
    <x v="4"/>
    <x v="681"/>
    <x v="16"/>
    <x v="0"/>
    <n v="44.12"/>
    <n v="3.08"/>
    <x v="3"/>
    <s v="DOMINIO"/>
    <x v="1"/>
    <m/>
    <m/>
    <n v="3194"/>
    <n v="2874.6"/>
    <n v="3233.9249999999997"/>
  </r>
  <r>
    <x v="14"/>
    <x v="0"/>
    <x v="4"/>
    <x v="682"/>
    <x v="16"/>
    <x v="0"/>
    <n v="44.57"/>
    <n v="3.08"/>
    <x v="3"/>
    <s v="DOMINIO"/>
    <x v="1"/>
    <m/>
    <m/>
    <n v="3194"/>
    <n v="2874.6"/>
    <n v="3233.9249999999997"/>
  </r>
  <r>
    <x v="14"/>
    <x v="0"/>
    <x v="4"/>
    <x v="683"/>
    <x v="16"/>
    <x v="0"/>
    <n v="44.57"/>
    <n v="3.08"/>
    <x v="0"/>
    <s v="DOMINIO"/>
    <x v="1"/>
    <m/>
    <m/>
    <n v="3135"/>
    <n v="2821.5"/>
    <n v="3174.1874999999995"/>
  </r>
  <r>
    <x v="14"/>
    <x v="0"/>
    <x v="4"/>
    <x v="64"/>
    <x v="16"/>
    <x v="0"/>
    <n v="44.12"/>
    <n v="3.08"/>
    <x v="0"/>
    <s v="DOMINIO"/>
    <x v="1"/>
    <m/>
    <m/>
    <n v="3135"/>
    <n v="2821.5"/>
    <n v="3174.1874999999995"/>
  </r>
  <r>
    <x v="14"/>
    <x v="0"/>
    <x v="4"/>
    <x v="99"/>
    <x v="17"/>
    <x v="0"/>
    <n v="43.97"/>
    <n v="3.08"/>
    <x v="0"/>
    <s v="DOMINIO"/>
    <x v="1"/>
    <m/>
    <m/>
    <n v="3141"/>
    <n v="2826.9"/>
    <n v="3180.2624999999998"/>
  </r>
  <r>
    <x v="14"/>
    <x v="0"/>
    <x v="4"/>
    <x v="684"/>
    <x v="17"/>
    <x v="0"/>
    <n v="43.97"/>
    <n v="3.08"/>
    <x v="3"/>
    <s v="DOMINIO"/>
    <x v="1"/>
    <m/>
    <m/>
    <n v="3200"/>
    <n v="2880"/>
    <n v="3240"/>
  </r>
  <r>
    <x v="14"/>
    <x v="0"/>
    <x v="4"/>
    <x v="685"/>
    <x v="17"/>
    <x v="0"/>
    <n v="44.12"/>
    <n v="3.08"/>
    <x v="3"/>
    <s v="DOMINIO"/>
    <x v="1"/>
    <m/>
    <m/>
    <n v="3200"/>
    <n v="2880"/>
    <n v="3240"/>
  </r>
  <r>
    <x v="14"/>
    <x v="0"/>
    <x v="4"/>
    <x v="686"/>
    <x v="17"/>
    <x v="0"/>
    <n v="44.57"/>
    <n v="3.08"/>
    <x v="3"/>
    <s v="DOMINIO"/>
    <x v="1"/>
    <m/>
    <m/>
    <n v="3200"/>
    <n v="2880"/>
    <n v="3240"/>
  </r>
  <r>
    <x v="14"/>
    <x v="0"/>
    <x v="4"/>
    <x v="687"/>
    <x v="17"/>
    <x v="0"/>
    <n v="44.57"/>
    <n v="3.08"/>
    <x v="0"/>
    <s v="DOMINIO"/>
    <x v="1"/>
    <m/>
    <m/>
    <n v="3141"/>
    <n v="2826.9"/>
    <n v="3180.2624999999998"/>
  </r>
  <r>
    <x v="14"/>
    <x v="0"/>
    <x v="4"/>
    <x v="69"/>
    <x v="17"/>
    <x v="0"/>
    <n v="44.12"/>
    <n v="3.08"/>
    <x v="0"/>
    <s v="DOMINIO"/>
    <x v="1"/>
    <m/>
    <m/>
    <n v="3141"/>
    <n v="2826.9"/>
    <n v="3180.2624999999998"/>
  </r>
  <r>
    <x v="14"/>
    <x v="0"/>
    <x v="4"/>
    <x v="101"/>
    <x v="18"/>
    <x v="0"/>
    <n v="43.97"/>
    <n v="3.08"/>
    <x v="0"/>
    <s v="DOMINIO"/>
    <x v="1"/>
    <m/>
    <m/>
    <n v="3147"/>
    <n v="2832.3"/>
    <n v="3186.3375000000001"/>
  </r>
  <r>
    <x v="14"/>
    <x v="0"/>
    <x v="4"/>
    <x v="688"/>
    <x v="18"/>
    <x v="0"/>
    <n v="43.97"/>
    <n v="3.08"/>
    <x v="3"/>
    <s v="DOMINIO"/>
    <x v="1"/>
    <m/>
    <m/>
    <n v="3206"/>
    <n v="2885.4"/>
    <n v="3246.0749999999998"/>
  </r>
  <r>
    <x v="14"/>
    <x v="0"/>
    <x v="4"/>
    <x v="689"/>
    <x v="18"/>
    <x v="0"/>
    <n v="44.12"/>
    <n v="3.08"/>
    <x v="3"/>
    <s v="DOMINIO"/>
    <x v="1"/>
    <m/>
    <m/>
    <n v="3206"/>
    <n v="2885.4"/>
    <n v="3246.0749999999998"/>
  </r>
  <r>
    <x v="14"/>
    <x v="0"/>
    <x v="4"/>
    <x v="690"/>
    <x v="18"/>
    <x v="0"/>
    <n v="44.57"/>
    <n v="3.08"/>
    <x v="3"/>
    <s v="DOMINIO"/>
    <x v="1"/>
    <m/>
    <m/>
    <n v="3206"/>
    <n v="2885.4"/>
    <n v="3246.0749999999998"/>
  </r>
  <r>
    <x v="14"/>
    <x v="0"/>
    <x v="4"/>
    <x v="691"/>
    <x v="18"/>
    <x v="0"/>
    <n v="44.57"/>
    <n v="3.08"/>
    <x v="0"/>
    <s v="DOMINIO"/>
    <x v="1"/>
    <m/>
    <m/>
    <n v="3147"/>
    <n v="2832.3"/>
    <n v="3186.3375000000001"/>
  </r>
  <r>
    <x v="14"/>
    <x v="0"/>
    <x v="4"/>
    <x v="73"/>
    <x v="18"/>
    <x v="0"/>
    <n v="44.12"/>
    <n v="3.08"/>
    <x v="0"/>
    <s v="DOMINIO"/>
    <x v="1"/>
    <m/>
    <m/>
    <n v="3147"/>
    <n v="2832.3"/>
    <n v="3186.3375000000001"/>
  </r>
  <r>
    <x v="14"/>
    <x v="2"/>
    <x v="7"/>
    <x v="107"/>
    <x v="8"/>
    <x v="0"/>
    <n v="12.5"/>
    <n v="0"/>
    <x v="4"/>
    <s v="DOMINIO"/>
    <x v="1"/>
    <m/>
    <m/>
    <n v="350"/>
    <n v="350"/>
    <n v="393.75"/>
  </r>
  <r>
    <x v="14"/>
    <x v="2"/>
    <x v="7"/>
    <x v="110"/>
    <x v="1"/>
    <x v="0"/>
    <n v="12.5"/>
    <n v="0"/>
    <x v="4"/>
    <s v="DOMINIO"/>
    <x v="1"/>
    <m/>
    <m/>
    <n v="350"/>
    <n v="350"/>
    <n v="393.75"/>
  </r>
  <r>
    <x v="14"/>
    <x v="2"/>
    <x v="7"/>
    <x v="111"/>
    <x v="1"/>
    <x v="0"/>
    <n v="12.5"/>
    <n v="0"/>
    <x v="4"/>
    <s v="DOMINIO"/>
    <x v="1"/>
    <m/>
    <m/>
    <n v="350"/>
    <n v="350"/>
    <n v="393.75"/>
  </r>
  <r>
    <x v="14"/>
    <x v="2"/>
    <x v="7"/>
    <x v="274"/>
    <x v="1"/>
    <x v="0"/>
    <n v="12.5"/>
    <n v="0"/>
    <x v="4"/>
    <s v="DOMINIO"/>
    <x v="1"/>
    <m/>
    <m/>
    <n v="350"/>
    <n v="350"/>
    <n v="393.75"/>
  </r>
  <r>
    <x v="14"/>
    <x v="2"/>
    <x v="7"/>
    <x v="112"/>
    <x v="1"/>
    <x v="0"/>
    <n v="12.5"/>
    <n v="0"/>
    <x v="4"/>
    <s v="DOMINIO"/>
    <x v="1"/>
    <m/>
    <m/>
    <n v="350"/>
    <n v="350"/>
    <n v="393.75"/>
  </r>
  <r>
    <x v="14"/>
    <x v="2"/>
    <x v="7"/>
    <x v="113"/>
    <x v="1"/>
    <x v="0"/>
    <n v="12.5"/>
    <n v="0"/>
    <x v="4"/>
    <s v="DOMINIO"/>
    <x v="1"/>
    <m/>
    <m/>
    <n v="350"/>
    <n v="350"/>
    <n v="393.75"/>
  </r>
  <r>
    <x v="14"/>
    <x v="2"/>
    <x v="7"/>
    <x v="166"/>
    <x v="1"/>
    <x v="0"/>
    <n v="12.5"/>
    <n v="0"/>
    <x v="4"/>
    <s v="DOMINIO"/>
    <x v="1"/>
    <m/>
    <m/>
    <n v="350"/>
    <n v="350"/>
    <n v="393.75"/>
  </r>
  <r>
    <x v="14"/>
    <x v="2"/>
    <x v="7"/>
    <x v="114"/>
    <x v="1"/>
    <x v="0"/>
    <n v="12.5"/>
    <n v="0"/>
    <x v="4"/>
    <s v="DOMINIO"/>
    <x v="1"/>
    <m/>
    <m/>
    <n v="350"/>
    <n v="350"/>
    <n v="393.75"/>
  </r>
  <r>
    <x v="14"/>
    <x v="2"/>
    <x v="7"/>
    <x v="115"/>
    <x v="1"/>
    <x v="0"/>
    <n v="12.5"/>
    <n v="0"/>
    <x v="4"/>
    <s v="DOMINIO"/>
    <x v="1"/>
    <m/>
    <m/>
    <n v="350"/>
    <n v="350"/>
    <n v="393.75"/>
  </r>
  <r>
    <x v="14"/>
    <x v="2"/>
    <x v="7"/>
    <x v="116"/>
    <x v="1"/>
    <x v="0"/>
    <n v="12.5"/>
    <n v="0"/>
    <x v="4"/>
    <s v="DOMINIO"/>
    <x v="1"/>
    <m/>
    <m/>
    <n v="350"/>
    <n v="350"/>
    <n v="393.75"/>
  </r>
  <r>
    <x v="14"/>
    <x v="2"/>
    <x v="7"/>
    <x v="117"/>
    <x v="1"/>
    <x v="0"/>
    <n v="12.5"/>
    <n v="0"/>
    <x v="4"/>
    <s v="DOMINIO"/>
    <x v="1"/>
    <m/>
    <m/>
    <n v="350"/>
    <n v="350"/>
    <n v="393.75"/>
  </r>
  <r>
    <x v="14"/>
    <x v="2"/>
    <x v="7"/>
    <x v="118"/>
    <x v="1"/>
    <x v="0"/>
    <n v="12.5"/>
    <n v="0"/>
    <x v="4"/>
    <s v="DOMINIO"/>
    <x v="1"/>
    <m/>
    <m/>
    <n v="350"/>
    <n v="350"/>
    <n v="393.75"/>
  </r>
  <r>
    <x v="14"/>
    <x v="2"/>
    <x v="7"/>
    <x v="119"/>
    <x v="1"/>
    <x v="0"/>
    <n v="12.5"/>
    <n v="0"/>
    <x v="4"/>
    <s v="DOMINIO"/>
    <x v="1"/>
    <m/>
    <m/>
    <n v="350"/>
    <n v="350"/>
    <n v="393.75"/>
  </r>
  <r>
    <x v="14"/>
    <x v="2"/>
    <x v="7"/>
    <x v="120"/>
    <x v="1"/>
    <x v="0"/>
    <n v="12.5"/>
    <n v="0"/>
    <x v="4"/>
    <s v="DOMINIO"/>
    <x v="1"/>
    <m/>
    <m/>
    <n v="350"/>
    <n v="350"/>
    <n v="393.75"/>
  </r>
  <r>
    <x v="14"/>
    <x v="2"/>
    <x v="7"/>
    <x v="121"/>
    <x v="1"/>
    <x v="0"/>
    <n v="12.5"/>
    <n v="0"/>
    <x v="4"/>
    <s v="DOMINIO"/>
    <x v="1"/>
    <m/>
    <m/>
    <n v="350"/>
    <n v="350"/>
    <n v="393.75"/>
  </r>
  <r>
    <x v="14"/>
    <x v="2"/>
    <x v="7"/>
    <x v="122"/>
    <x v="1"/>
    <x v="0"/>
    <n v="12.5"/>
    <n v="0"/>
    <x v="4"/>
    <s v="DOMINIO"/>
    <x v="1"/>
    <s v="E - 19 A"/>
    <m/>
    <n v="225"/>
    <n v="225"/>
    <n v="253.125"/>
  </r>
  <r>
    <x v="14"/>
    <x v="2"/>
    <x v="7"/>
    <x v="167"/>
    <x v="1"/>
    <x v="0"/>
    <n v="12.5"/>
    <n v="0"/>
    <x v="4"/>
    <s v="DOMINIO"/>
    <x v="1"/>
    <s v="E - 18 A"/>
    <m/>
    <n v="225"/>
    <n v="225"/>
    <n v="253.125"/>
  </r>
  <r>
    <x v="14"/>
    <x v="2"/>
    <x v="7"/>
    <x v="123"/>
    <x v="1"/>
    <x v="0"/>
    <n v="12.5"/>
    <n v="0"/>
    <x v="4"/>
    <s v="DOMINIO"/>
    <x v="1"/>
    <m/>
    <m/>
    <n v="350"/>
    <n v="350"/>
    <n v="393.75"/>
  </r>
  <r>
    <x v="14"/>
    <x v="2"/>
    <x v="7"/>
    <x v="124"/>
    <x v="1"/>
    <x v="0"/>
    <n v="12.5"/>
    <n v="0"/>
    <x v="4"/>
    <s v="DOMINIO"/>
    <x v="1"/>
    <m/>
    <m/>
    <n v="350"/>
    <n v="350"/>
    <n v="393.75"/>
  </r>
  <r>
    <x v="14"/>
    <x v="2"/>
    <x v="7"/>
    <x v="125"/>
    <x v="1"/>
    <x v="0"/>
    <n v="12.5"/>
    <n v="0"/>
    <x v="4"/>
    <s v="DOMINIO"/>
    <x v="1"/>
    <m/>
    <m/>
    <n v="350"/>
    <n v="350"/>
    <n v="393.75"/>
  </r>
  <r>
    <x v="14"/>
    <x v="2"/>
    <x v="7"/>
    <x v="275"/>
    <x v="1"/>
    <x v="0"/>
    <n v="12.5"/>
    <n v="0"/>
    <x v="4"/>
    <s v="DOMINIO"/>
    <x v="1"/>
    <m/>
    <m/>
    <n v="350"/>
    <n v="350"/>
    <n v="393.75"/>
  </r>
  <r>
    <x v="14"/>
    <x v="2"/>
    <x v="7"/>
    <x v="126"/>
    <x v="1"/>
    <x v="0"/>
    <n v="12.5"/>
    <n v="0"/>
    <x v="4"/>
    <s v="DOMINIO"/>
    <x v="1"/>
    <m/>
    <m/>
    <n v="350"/>
    <n v="350"/>
    <n v="393.75"/>
  </r>
  <r>
    <x v="14"/>
    <x v="2"/>
    <x v="7"/>
    <x v="127"/>
    <x v="1"/>
    <x v="0"/>
    <n v="12.5"/>
    <n v="0"/>
    <x v="4"/>
    <s v="DOMINIO"/>
    <x v="1"/>
    <m/>
    <m/>
    <n v="350"/>
    <n v="350"/>
    <n v="393.75"/>
  </r>
  <r>
    <x v="14"/>
    <x v="2"/>
    <x v="7"/>
    <x v="128"/>
    <x v="1"/>
    <x v="0"/>
    <n v="12.5"/>
    <n v="0"/>
    <x v="4"/>
    <s v="DOMINIO"/>
    <x v="1"/>
    <m/>
    <m/>
    <n v="350"/>
    <n v="350"/>
    <n v="393.75"/>
  </r>
  <r>
    <x v="14"/>
    <x v="2"/>
    <x v="7"/>
    <x v="168"/>
    <x v="1"/>
    <x v="0"/>
    <n v="12.5"/>
    <n v="0"/>
    <x v="4"/>
    <s v="DOMINIO"/>
    <x v="1"/>
    <m/>
    <m/>
    <n v="350"/>
    <n v="350"/>
    <n v="393.75"/>
  </r>
  <r>
    <x v="14"/>
    <x v="2"/>
    <x v="7"/>
    <x v="129"/>
    <x v="1"/>
    <x v="0"/>
    <n v="12.5"/>
    <n v="0"/>
    <x v="4"/>
    <s v="DOMINIO"/>
    <x v="1"/>
    <s v="E - 29 A"/>
    <m/>
    <n v="225"/>
    <n v="225"/>
    <n v="253.125"/>
  </r>
  <r>
    <x v="14"/>
    <x v="2"/>
    <x v="7"/>
    <x v="130"/>
    <x v="1"/>
    <x v="0"/>
    <n v="12.5"/>
    <n v="0"/>
    <x v="4"/>
    <s v="DOMINIO"/>
    <x v="1"/>
    <s v="E - 28 A"/>
    <m/>
    <n v="225"/>
    <n v="225"/>
    <n v="253.125"/>
  </r>
  <r>
    <x v="14"/>
    <x v="2"/>
    <x v="7"/>
    <x v="131"/>
    <x v="1"/>
    <x v="0"/>
    <n v="12.5"/>
    <n v="0"/>
    <x v="4"/>
    <s v="DOMINIO"/>
    <x v="1"/>
    <s v="E - 31 A"/>
    <m/>
    <n v="225"/>
    <n v="225"/>
    <n v="253.125"/>
  </r>
  <r>
    <x v="14"/>
    <x v="2"/>
    <x v="7"/>
    <x v="132"/>
    <x v="1"/>
    <x v="0"/>
    <n v="12.5"/>
    <n v="0"/>
    <x v="4"/>
    <s v="DOMINIO"/>
    <x v="1"/>
    <s v="E - 30 A"/>
    <m/>
    <n v="225"/>
    <n v="225"/>
    <n v="253.125"/>
  </r>
  <r>
    <x v="14"/>
    <x v="2"/>
    <x v="7"/>
    <x v="276"/>
    <x v="3"/>
    <x v="0"/>
    <n v="12.5"/>
    <n v="0"/>
    <x v="4"/>
    <s v="DOMINIO"/>
    <x v="1"/>
    <m/>
    <m/>
    <n v="350"/>
    <n v="350"/>
    <n v="393.75"/>
  </r>
  <r>
    <x v="14"/>
    <x v="2"/>
    <x v="7"/>
    <x v="387"/>
    <x v="3"/>
    <x v="0"/>
    <n v="12.5"/>
    <n v="0"/>
    <x v="4"/>
    <s v="DOMINIO"/>
    <x v="1"/>
    <m/>
    <m/>
    <n v="350"/>
    <n v="350"/>
    <n v="393.75"/>
  </r>
  <r>
    <x v="14"/>
    <x v="2"/>
    <x v="7"/>
    <x v="133"/>
    <x v="3"/>
    <x v="0"/>
    <n v="12.5"/>
    <n v="0"/>
    <x v="4"/>
    <s v="DOMINIO"/>
    <x v="1"/>
    <m/>
    <m/>
    <n v="350"/>
    <n v="350"/>
    <n v="393.75"/>
  </r>
  <r>
    <x v="14"/>
    <x v="2"/>
    <x v="7"/>
    <x v="134"/>
    <x v="3"/>
    <x v="0"/>
    <n v="12.5"/>
    <n v="0"/>
    <x v="4"/>
    <s v="DOMINIO"/>
    <x v="1"/>
    <m/>
    <m/>
    <n v="350"/>
    <n v="350"/>
    <n v="393.75"/>
  </r>
  <r>
    <x v="14"/>
    <x v="2"/>
    <x v="7"/>
    <x v="135"/>
    <x v="3"/>
    <x v="0"/>
    <n v="12.5"/>
    <n v="0"/>
    <x v="4"/>
    <s v="DOMINIO"/>
    <x v="1"/>
    <m/>
    <m/>
    <n v="350"/>
    <n v="350"/>
    <n v="393.75"/>
  </r>
  <r>
    <x v="14"/>
    <x v="2"/>
    <x v="7"/>
    <x v="136"/>
    <x v="3"/>
    <x v="0"/>
    <n v="12.5"/>
    <n v="0"/>
    <x v="4"/>
    <s v="DOMINIO"/>
    <x v="1"/>
    <m/>
    <m/>
    <n v="350"/>
    <n v="350"/>
    <n v="393.75"/>
  </r>
  <r>
    <x v="14"/>
    <x v="2"/>
    <x v="7"/>
    <x v="137"/>
    <x v="3"/>
    <x v="0"/>
    <n v="12.5"/>
    <n v="0"/>
    <x v="4"/>
    <s v="DOMINIO"/>
    <x v="1"/>
    <m/>
    <m/>
    <n v="350"/>
    <n v="350"/>
    <n v="393.75"/>
  </r>
  <r>
    <x v="14"/>
    <x v="2"/>
    <x v="7"/>
    <x v="138"/>
    <x v="3"/>
    <x v="0"/>
    <n v="12.5"/>
    <n v="0"/>
    <x v="4"/>
    <s v="DOMINIO"/>
    <x v="1"/>
    <m/>
    <m/>
    <n v="350"/>
    <n v="350"/>
    <n v="393.75"/>
  </r>
  <r>
    <x v="14"/>
    <x v="2"/>
    <x v="7"/>
    <x v="139"/>
    <x v="3"/>
    <x v="0"/>
    <n v="12.5"/>
    <n v="0"/>
    <x v="4"/>
    <s v="DOMINIO"/>
    <x v="1"/>
    <m/>
    <m/>
    <n v="350"/>
    <n v="350"/>
    <n v="393.75"/>
  </r>
  <r>
    <x v="14"/>
    <x v="2"/>
    <x v="7"/>
    <x v="140"/>
    <x v="3"/>
    <x v="0"/>
    <n v="12.5"/>
    <n v="0"/>
    <x v="4"/>
    <s v="DOMINIO"/>
    <x v="1"/>
    <m/>
    <m/>
    <n v="350"/>
    <n v="350"/>
    <n v="393.75"/>
  </r>
  <r>
    <x v="14"/>
    <x v="2"/>
    <x v="7"/>
    <x v="141"/>
    <x v="3"/>
    <x v="0"/>
    <n v="12.5"/>
    <n v="0"/>
    <x v="4"/>
    <s v="DOMINIO"/>
    <x v="1"/>
    <m/>
    <m/>
    <n v="350"/>
    <n v="350"/>
    <n v="393.75"/>
  </r>
  <r>
    <x v="14"/>
    <x v="2"/>
    <x v="7"/>
    <x v="142"/>
    <x v="3"/>
    <x v="0"/>
    <n v="12.5"/>
    <n v="0"/>
    <x v="4"/>
    <s v="DOMINIO"/>
    <x v="1"/>
    <m/>
    <m/>
    <n v="350"/>
    <n v="350"/>
    <n v="393.75"/>
  </r>
  <r>
    <x v="14"/>
    <x v="2"/>
    <x v="7"/>
    <x v="144"/>
    <x v="3"/>
    <x v="0"/>
    <n v="12.5"/>
    <n v="0"/>
    <x v="4"/>
    <s v="DOMINIO"/>
    <x v="1"/>
    <m/>
    <m/>
    <n v="350"/>
    <n v="350"/>
    <n v="393.75"/>
  </r>
  <r>
    <x v="14"/>
    <x v="2"/>
    <x v="7"/>
    <x v="145"/>
    <x v="3"/>
    <x v="0"/>
    <n v="12.5"/>
    <n v="0"/>
    <x v="4"/>
    <s v="DOMINIO"/>
    <x v="1"/>
    <s v="E - 47 A"/>
    <m/>
    <n v="225"/>
    <n v="225"/>
    <n v="253.125"/>
  </r>
  <r>
    <x v="14"/>
    <x v="2"/>
    <x v="7"/>
    <x v="146"/>
    <x v="3"/>
    <x v="0"/>
    <n v="12.5"/>
    <n v="0"/>
    <x v="4"/>
    <s v="DOMINIO"/>
    <x v="1"/>
    <s v="E - 46 A"/>
    <m/>
    <n v="225"/>
    <n v="225"/>
    <n v="253.125"/>
  </r>
  <r>
    <x v="14"/>
    <x v="2"/>
    <x v="7"/>
    <x v="147"/>
    <x v="3"/>
    <x v="0"/>
    <n v="12.5"/>
    <n v="0"/>
    <x v="4"/>
    <s v="DOMINIO"/>
    <x v="1"/>
    <m/>
    <m/>
    <n v="350"/>
    <n v="350"/>
    <n v="393.75"/>
  </r>
  <r>
    <x v="14"/>
    <x v="2"/>
    <x v="7"/>
    <x v="148"/>
    <x v="3"/>
    <x v="0"/>
    <n v="12.5"/>
    <n v="0"/>
    <x v="4"/>
    <s v="DOMINIO"/>
    <x v="1"/>
    <m/>
    <m/>
    <n v="350"/>
    <n v="350"/>
    <n v="393.75"/>
  </r>
  <r>
    <x v="14"/>
    <x v="2"/>
    <x v="7"/>
    <x v="169"/>
    <x v="3"/>
    <x v="0"/>
    <n v="12.5"/>
    <n v="0"/>
    <x v="4"/>
    <s v="DOMINIO"/>
    <x v="1"/>
    <m/>
    <m/>
    <n v="350"/>
    <n v="350"/>
    <n v="393.75"/>
  </r>
  <r>
    <x v="14"/>
    <x v="2"/>
    <x v="7"/>
    <x v="170"/>
    <x v="3"/>
    <x v="0"/>
    <n v="12.5"/>
    <n v="0"/>
    <x v="4"/>
    <s v="DOMINIO"/>
    <x v="1"/>
    <m/>
    <m/>
    <n v="350"/>
    <n v="350"/>
    <n v="393.75"/>
  </r>
  <r>
    <x v="14"/>
    <x v="2"/>
    <x v="7"/>
    <x v="388"/>
    <x v="3"/>
    <x v="0"/>
    <n v="12.5"/>
    <n v="0"/>
    <x v="4"/>
    <s v="DOMINIO"/>
    <x v="1"/>
    <m/>
    <m/>
    <n v="350"/>
    <n v="350"/>
    <n v="393.75"/>
  </r>
  <r>
    <x v="14"/>
    <x v="2"/>
    <x v="7"/>
    <x v="171"/>
    <x v="3"/>
    <x v="0"/>
    <n v="12.5"/>
    <n v="0"/>
    <x v="4"/>
    <s v="DOMINIO"/>
    <x v="1"/>
    <m/>
    <m/>
    <n v="350"/>
    <n v="350"/>
    <n v="393.75"/>
  </r>
  <r>
    <x v="14"/>
    <x v="2"/>
    <x v="7"/>
    <x v="172"/>
    <x v="3"/>
    <x v="0"/>
    <n v="12.5"/>
    <n v="0"/>
    <x v="4"/>
    <s v="DOMINIO"/>
    <x v="1"/>
    <m/>
    <m/>
    <n v="350"/>
    <n v="350"/>
    <n v="393.75"/>
  </r>
  <r>
    <x v="14"/>
    <x v="2"/>
    <x v="7"/>
    <x v="389"/>
    <x v="3"/>
    <x v="0"/>
    <n v="12.5"/>
    <n v="0"/>
    <x v="4"/>
    <s v="DOMINIO"/>
    <x v="1"/>
    <s v="E - 57 A"/>
    <m/>
    <n v="225"/>
    <n v="225"/>
    <n v="253.125"/>
  </r>
  <r>
    <x v="14"/>
    <x v="2"/>
    <x v="7"/>
    <x v="173"/>
    <x v="3"/>
    <x v="0"/>
    <n v="12.5"/>
    <n v="0"/>
    <x v="4"/>
    <s v="DOMINIO"/>
    <x v="1"/>
    <s v="E - 56 A"/>
    <m/>
    <n v="225"/>
    <n v="225"/>
    <n v="253.125"/>
  </r>
  <r>
    <x v="14"/>
    <x v="2"/>
    <x v="7"/>
    <x v="390"/>
    <x v="3"/>
    <x v="0"/>
    <n v="12.5"/>
    <n v="0"/>
    <x v="4"/>
    <s v="DOMINIO"/>
    <x v="1"/>
    <s v="E - 59 A"/>
    <m/>
    <n v="225"/>
    <n v="225"/>
    <n v="253.125"/>
  </r>
  <r>
    <x v="14"/>
    <x v="2"/>
    <x v="7"/>
    <x v="174"/>
    <x v="3"/>
    <x v="0"/>
    <n v="12.5"/>
    <n v="0"/>
    <x v="4"/>
    <s v="DOMINIO"/>
    <x v="1"/>
    <s v="E - 58 A"/>
    <m/>
    <n v="225"/>
    <n v="225"/>
    <n v="253.125"/>
  </r>
  <r>
    <x v="14"/>
    <x v="2"/>
    <x v="7"/>
    <x v="391"/>
    <x v="4"/>
    <x v="0"/>
    <n v="12.5"/>
    <n v="0"/>
    <x v="4"/>
    <s v="DOMINIO"/>
    <x v="1"/>
    <m/>
    <m/>
    <n v="350"/>
    <n v="350"/>
    <n v="393.75"/>
  </r>
  <r>
    <x v="14"/>
    <x v="2"/>
    <x v="7"/>
    <x v="175"/>
    <x v="4"/>
    <x v="0"/>
    <n v="12.5"/>
    <n v="0"/>
    <x v="4"/>
    <s v="DOMINIO"/>
    <x v="1"/>
    <m/>
    <m/>
    <n v="350"/>
    <n v="350"/>
    <n v="393.75"/>
  </r>
  <r>
    <x v="14"/>
    <x v="2"/>
    <x v="7"/>
    <x v="176"/>
    <x v="4"/>
    <x v="0"/>
    <n v="12.5"/>
    <n v="0"/>
    <x v="4"/>
    <s v="DOMINIO"/>
    <x v="1"/>
    <m/>
    <m/>
    <n v="350"/>
    <n v="350"/>
    <n v="393.75"/>
  </r>
  <r>
    <x v="14"/>
    <x v="2"/>
    <x v="7"/>
    <x v="150"/>
    <x v="4"/>
    <x v="0"/>
    <n v="12.5"/>
    <n v="0"/>
    <x v="4"/>
    <s v="DOMINIO"/>
    <x v="1"/>
    <m/>
    <m/>
    <n v="350"/>
    <n v="350"/>
    <n v="393.75"/>
  </r>
  <r>
    <x v="14"/>
    <x v="2"/>
    <x v="7"/>
    <x v="151"/>
    <x v="4"/>
    <x v="0"/>
    <n v="12.5"/>
    <n v="0"/>
    <x v="4"/>
    <s v="DOMINIO"/>
    <x v="1"/>
    <m/>
    <m/>
    <n v="350"/>
    <n v="350"/>
    <n v="393.75"/>
  </r>
  <r>
    <x v="14"/>
    <x v="2"/>
    <x v="7"/>
    <x v="177"/>
    <x v="4"/>
    <x v="0"/>
    <n v="12.5"/>
    <n v="0"/>
    <x v="4"/>
    <s v="DOMINIO"/>
    <x v="1"/>
    <m/>
    <m/>
    <n v="350"/>
    <n v="350"/>
    <n v="393.75"/>
  </r>
  <r>
    <x v="14"/>
    <x v="2"/>
    <x v="7"/>
    <x v="152"/>
    <x v="4"/>
    <x v="0"/>
    <n v="12.5"/>
    <n v="0"/>
    <x v="4"/>
    <s v="DOMINIO"/>
    <x v="1"/>
    <m/>
    <m/>
    <n v="350"/>
    <n v="350"/>
    <n v="393.75"/>
  </r>
  <r>
    <x v="14"/>
    <x v="2"/>
    <x v="7"/>
    <x v="178"/>
    <x v="4"/>
    <x v="0"/>
    <n v="12.5"/>
    <n v="0"/>
    <x v="4"/>
    <s v="DOMINIO"/>
    <x v="1"/>
    <m/>
    <m/>
    <n v="350"/>
    <n v="350"/>
    <n v="393.75"/>
  </r>
  <r>
    <x v="14"/>
    <x v="2"/>
    <x v="7"/>
    <x v="179"/>
    <x v="4"/>
    <x v="0"/>
    <n v="12.5"/>
    <n v="0"/>
    <x v="4"/>
    <s v="DOMINIO"/>
    <x v="1"/>
    <m/>
    <m/>
    <n v="350"/>
    <n v="350"/>
    <n v="393.75"/>
  </r>
  <r>
    <x v="14"/>
    <x v="2"/>
    <x v="7"/>
    <x v="153"/>
    <x v="4"/>
    <x v="0"/>
    <n v="12.5"/>
    <n v="0"/>
    <x v="4"/>
    <s v="DOMINIO"/>
    <x v="1"/>
    <m/>
    <m/>
    <n v="350"/>
    <n v="350"/>
    <n v="393.75"/>
  </r>
  <r>
    <x v="14"/>
    <x v="2"/>
    <x v="7"/>
    <x v="154"/>
    <x v="4"/>
    <x v="0"/>
    <n v="12.5"/>
    <n v="0"/>
    <x v="4"/>
    <s v="DOMINIO"/>
    <x v="1"/>
    <m/>
    <m/>
    <n v="350"/>
    <n v="350"/>
    <n v="393.75"/>
  </r>
  <r>
    <x v="14"/>
    <x v="2"/>
    <x v="7"/>
    <x v="155"/>
    <x v="4"/>
    <x v="0"/>
    <n v="12.5"/>
    <n v="0"/>
    <x v="4"/>
    <s v="DOMINIO"/>
    <x v="1"/>
    <m/>
    <m/>
    <n v="350"/>
    <n v="350"/>
    <n v="393.75"/>
  </r>
  <r>
    <x v="14"/>
    <x v="2"/>
    <x v="7"/>
    <x v="156"/>
    <x v="4"/>
    <x v="0"/>
    <n v="12.5"/>
    <n v="0"/>
    <x v="4"/>
    <s v="DOMINIO"/>
    <x v="1"/>
    <m/>
    <m/>
    <n v="350"/>
    <n v="350"/>
    <n v="393.75"/>
  </r>
  <r>
    <x v="14"/>
    <x v="2"/>
    <x v="7"/>
    <x v="180"/>
    <x v="4"/>
    <x v="0"/>
    <n v="12.5"/>
    <n v="0"/>
    <x v="4"/>
    <s v="DOMINIO"/>
    <x v="1"/>
    <m/>
    <m/>
    <n v="350"/>
    <n v="350"/>
    <n v="393.75"/>
  </r>
  <r>
    <x v="14"/>
    <x v="2"/>
    <x v="7"/>
    <x v="157"/>
    <x v="4"/>
    <x v="0"/>
    <n v="12.5"/>
    <n v="0"/>
    <x v="4"/>
    <s v="DOMINIO"/>
    <x v="1"/>
    <s v="E - 75 A"/>
    <m/>
    <n v="225"/>
    <n v="225"/>
    <n v="253.125"/>
  </r>
  <r>
    <x v="14"/>
    <x v="2"/>
    <x v="7"/>
    <x v="158"/>
    <x v="4"/>
    <x v="0"/>
    <n v="12.5"/>
    <n v="0"/>
    <x v="4"/>
    <s v="DOMINIO"/>
    <x v="1"/>
    <s v="E - 74 A"/>
    <m/>
    <n v="225"/>
    <n v="225"/>
    <n v="253.125"/>
  </r>
  <r>
    <x v="14"/>
    <x v="2"/>
    <x v="7"/>
    <x v="159"/>
    <x v="4"/>
    <x v="0"/>
    <n v="12.5"/>
    <n v="0"/>
    <x v="4"/>
    <s v="DOMINIO"/>
    <x v="1"/>
    <m/>
    <m/>
    <n v="350"/>
    <n v="350"/>
    <n v="393.75"/>
  </r>
  <r>
    <x v="14"/>
    <x v="2"/>
    <x v="7"/>
    <x v="160"/>
    <x v="4"/>
    <x v="0"/>
    <n v="12.5"/>
    <n v="0"/>
    <x v="4"/>
    <s v="DOMINIO"/>
    <x v="1"/>
    <m/>
    <m/>
    <n v="350"/>
    <n v="350"/>
    <n v="393.75"/>
  </r>
  <r>
    <x v="14"/>
    <x v="2"/>
    <x v="7"/>
    <x v="161"/>
    <x v="4"/>
    <x v="0"/>
    <n v="12.5"/>
    <n v="0"/>
    <x v="4"/>
    <s v="DOMINIO"/>
    <x v="1"/>
    <m/>
    <m/>
    <n v="350"/>
    <n v="350"/>
    <n v="393.75"/>
  </r>
  <r>
    <x v="14"/>
    <x v="2"/>
    <x v="7"/>
    <x v="162"/>
    <x v="4"/>
    <x v="0"/>
    <n v="12.5"/>
    <n v="0"/>
    <x v="4"/>
    <s v="DOMINIO"/>
    <x v="1"/>
    <m/>
    <m/>
    <n v="350"/>
    <n v="350"/>
    <n v="393.75"/>
  </r>
  <r>
    <x v="14"/>
    <x v="2"/>
    <x v="7"/>
    <x v="163"/>
    <x v="4"/>
    <x v="0"/>
    <n v="12.5"/>
    <n v="0"/>
    <x v="4"/>
    <s v="DOMINIO"/>
    <x v="1"/>
    <m/>
    <m/>
    <n v="350"/>
    <n v="350"/>
    <n v="393.75"/>
  </r>
  <r>
    <x v="14"/>
    <x v="2"/>
    <x v="7"/>
    <x v="164"/>
    <x v="4"/>
    <x v="0"/>
    <n v="12.5"/>
    <n v="0"/>
    <x v="4"/>
    <s v="DOMINIO"/>
    <x v="1"/>
    <m/>
    <m/>
    <n v="350"/>
    <n v="350"/>
    <n v="393.75"/>
  </r>
  <r>
    <x v="14"/>
    <x v="2"/>
    <x v="7"/>
    <x v="165"/>
    <x v="4"/>
    <x v="0"/>
    <n v="12.5"/>
    <n v="0"/>
    <x v="4"/>
    <s v="DOMINIO"/>
    <x v="1"/>
    <m/>
    <m/>
    <n v="350"/>
    <n v="350"/>
    <n v="393.75"/>
  </r>
  <r>
    <x v="14"/>
    <x v="2"/>
    <x v="7"/>
    <x v="181"/>
    <x v="4"/>
    <x v="0"/>
    <n v="12.5"/>
    <n v="0"/>
    <x v="4"/>
    <s v="DOMINIO"/>
    <x v="1"/>
    <m/>
    <m/>
    <n v="350"/>
    <n v="350"/>
    <n v="393.75"/>
  </r>
  <r>
    <x v="14"/>
    <x v="2"/>
    <x v="7"/>
    <x v="392"/>
    <x v="4"/>
    <x v="0"/>
    <n v="12.5"/>
    <n v="0"/>
    <x v="4"/>
    <s v="DOMINIO"/>
    <x v="1"/>
    <s v="E - 85 A"/>
    <m/>
    <n v="225"/>
    <n v="225"/>
    <n v="253.125"/>
  </r>
  <r>
    <x v="14"/>
    <x v="2"/>
    <x v="7"/>
    <x v="182"/>
    <x v="4"/>
    <x v="0"/>
    <n v="12.5"/>
    <n v="0"/>
    <x v="4"/>
    <s v="DOMINIO"/>
    <x v="1"/>
    <s v="E - 84 A"/>
    <m/>
    <n v="225"/>
    <n v="225"/>
    <n v="253.125"/>
  </r>
  <r>
    <x v="14"/>
    <x v="2"/>
    <x v="7"/>
    <x v="393"/>
    <x v="4"/>
    <x v="0"/>
    <n v="12.5"/>
    <n v="0"/>
    <x v="4"/>
    <s v="DOMINIO"/>
    <x v="1"/>
    <s v="E - 87 A"/>
    <m/>
    <n v="225"/>
    <n v="225"/>
    <n v="253.125"/>
  </r>
  <r>
    <x v="14"/>
    <x v="2"/>
    <x v="7"/>
    <x v="394"/>
    <x v="4"/>
    <x v="0"/>
    <n v="12.5"/>
    <n v="0"/>
    <x v="4"/>
    <s v="DOMINIO"/>
    <x v="1"/>
    <s v="E - 86 A"/>
    <m/>
    <n v="225"/>
    <n v="225"/>
    <n v="253.125"/>
  </r>
  <r>
    <x v="14"/>
    <x v="2"/>
    <x v="7"/>
    <x v="183"/>
    <x v="9"/>
    <x v="0"/>
    <n v="12.5"/>
    <n v="0"/>
    <x v="10"/>
    <s v="USO Y GOCE"/>
    <x v="1"/>
    <m/>
    <m/>
    <n v="350"/>
    <n v="350"/>
    <n v="393.75"/>
  </r>
  <r>
    <x v="14"/>
    <x v="2"/>
    <x v="7"/>
    <x v="184"/>
    <x v="9"/>
    <x v="0"/>
    <n v="12.5"/>
    <n v="0"/>
    <x v="10"/>
    <s v="USO Y GOCE"/>
    <x v="1"/>
    <m/>
    <m/>
    <n v="350"/>
    <n v="350"/>
    <n v="393.75"/>
  </r>
  <r>
    <x v="14"/>
    <x v="2"/>
    <x v="7"/>
    <x v="185"/>
    <x v="9"/>
    <x v="0"/>
    <n v="12.5"/>
    <n v="0"/>
    <x v="10"/>
    <s v="USO Y GOCE"/>
    <x v="1"/>
    <m/>
    <m/>
    <n v="350"/>
    <n v="350"/>
    <n v="393.75"/>
  </r>
  <r>
    <x v="14"/>
    <x v="2"/>
    <x v="7"/>
    <x v="186"/>
    <x v="9"/>
    <x v="0"/>
    <n v="12.5"/>
    <n v="0"/>
    <x v="10"/>
    <s v="USO Y GOCE"/>
    <x v="1"/>
    <m/>
    <m/>
    <n v="350"/>
    <n v="350"/>
    <n v="393.75"/>
  </r>
  <r>
    <x v="14"/>
    <x v="2"/>
    <x v="7"/>
    <x v="187"/>
    <x v="9"/>
    <x v="0"/>
    <n v="12.5"/>
    <n v="0"/>
    <x v="10"/>
    <s v="USO Y GOCE"/>
    <x v="1"/>
    <m/>
    <m/>
    <n v="350"/>
    <n v="350"/>
    <n v="393.75"/>
  </r>
  <r>
    <x v="14"/>
    <x v="2"/>
    <x v="7"/>
    <x v="188"/>
    <x v="9"/>
    <x v="0"/>
    <n v="12.5"/>
    <n v="0"/>
    <x v="10"/>
    <s v="USO Y GOCE"/>
    <x v="1"/>
    <m/>
    <m/>
    <n v="350"/>
    <n v="350"/>
    <n v="393.75"/>
  </r>
  <r>
    <x v="14"/>
    <x v="2"/>
    <x v="7"/>
    <x v="189"/>
    <x v="9"/>
    <x v="0"/>
    <n v="12.5"/>
    <n v="0"/>
    <x v="10"/>
    <s v="USO Y GOCE"/>
    <x v="1"/>
    <m/>
    <m/>
    <n v="350"/>
    <n v="350"/>
    <n v="393.75"/>
  </r>
  <r>
    <x v="14"/>
    <x v="2"/>
    <x v="7"/>
    <x v="190"/>
    <x v="9"/>
    <x v="0"/>
    <n v="12.5"/>
    <n v="0"/>
    <x v="10"/>
    <s v="USO Y GOCE"/>
    <x v="1"/>
    <m/>
    <m/>
    <n v="350"/>
    <n v="350"/>
    <n v="393.75"/>
  </r>
  <r>
    <x v="14"/>
    <x v="2"/>
    <x v="7"/>
    <x v="191"/>
    <x v="9"/>
    <x v="0"/>
    <n v="12.5"/>
    <n v="0"/>
    <x v="10"/>
    <s v="USO Y GOCE"/>
    <x v="1"/>
    <m/>
    <m/>
    <n v="350"/>
    <n v="350"/>
    <n v="393.75"/>
  </r>
  <r>
    <x v="14"/>
    <x v="2"/>
    <x v="7"/>
    <x v="192"/>
    <x v="9"/>
    <x v="0"/>
    <n v="12.5"/>
    <n v="0"/>
    <x v="10"/>
    <s v="USO Y GOCE"/>
    <x v="1"/>
    <m/>
    <m/>
    <n v="350"/>
    <n v="350"/>
    <n v="393.75"/>
  </r>
  <r>
    <x v="14"/>
    <x v="2"/>
    <x v="7"/>
    <x v="193"/>
    <x v="9"/>
    <x v="0"/>
    <n v="12.5"/>
    <n v="0"/>
    <x v="10"/>
    <s v="USO Y GOCE"/>
    <x v="1"/>
    <m/>
    <m/>
    <n v="350"/>
    <n v="350"/>
    <n v="393.75"/>
  </r>
  <r>
    <x v="14"/>
    <x v="2"/>
    <x v="7"/>
    <x v="194"/>
    <x v="9"/>
    <x v="0"/>
    <n v="12.5"/>
    <n v="0"/>
    <x v="10"/>
    <s v="USO Y GOCE"/>
    <x v="1"/>
    <m/>
    <m/>
    <n v="350"/>
    <n v="350"/>
    <n v="393.75"/>
  </r>
  <r>
    <x v="14"/>
    <x v="2"/>
    <x v="7"/>
    <x v="195"/>
    <x v="9"/>
    <x v="0"/>
    <n v="12.5"/>
    <n v="0"/>
    <x v="10"/>
    <s v="USO Y GOCE"/>
    <x v="1"/>
    <m/>
    <m/>
    <n v="350"/>
    <n v="350"/>
    <n v="393.75"/>
  </r>
  <r>
    <x v="14"/>
    <x v="2"/>
    <x v="7"/>
    <x v="196"/>
    <x v="9"/>
    <x v="0"/>
    <n v="12.5"/>
    <n v="0"/>
    <x v="10"/>
    <s v="USO Y GOCE"/>
    <x v="1"/>
    <m/>
    <m/>
    <n v="350"/>
    <n v="350"/>
    <n v="393.75"/>
  </r>
  <r>
    <x v="14"/>
    <x v="2"/>
    <x v="7"/>
    <x v="197"/>
    <x v="9"/>
    <x v="0"/>
    <n v="12.5"/>
    <n v="0"/>
    <x v="10"/>
    <s v="USO Y GOCE"/>
    <x v="1"/>
    <s v="E - 103 A"/>
    <m/>
    <n v="225"/>
    <n v="225"/>
    <n v="253.125"/>
  </r>
  <r>
    <x v="14"/>
    <x v="2"/>
    <x v="7"/>
    <x v="9"/>
    <x v="9"/>
    <x v="0"/>
    <n v="12.5"/>
    <n v="0"/>
    <x v="10"/>
    <s v="USO Y GOCE"/>
    <x v="1"/>
    <s v="E - 102 A"/>
    <m/>
    <n v="225"/>
    <n v="225"/>
    <n v="253.125"/>
  </r>
  <r>
    <x v="14"/>
    <x v="2"/>
    <x v="7"/>
    <x v="198"/>
    <x v="9"/>
    <x v="0"/>
    <n v="12.5"/>
    <n v="0"/>
    <x v="4"/>
    <s v="DOMINIO"/>
    <x v="1"/>
    <m/>
    <m/>
    <n v="350"/>
    <n v="350"/>
    <n v="393.75"/>
  </r>
  <r>
    <x v="14"/>
    <x v="2"/>
    <x v="7"/>
    <x v="199"/>
    <x v="9"/>
    <x v="0"/>
    <n v="12.5"/>
    <n v="0"/>
    <x v="4"/>
    <s v="DOMINIO"/>
    <x v="1"/>
    <m/>
    <m/>
    <n v="350"/>
    <n v="350"/>
    <n v="393.75"/>
  </r>
  <r>
    <x v="14"/>
    <x v="2"/>
    <x v="7"/>
    <x v="200"/>
    <x v="9"/>
    <x v="0"/>
    <n v="12.5"/>
    <n v="0"/>
    <x v="4"/>
    <s v="DOMINIO"/>
    <x v="1"/>
    <m/>
    <m/>
    <n v="350"/>
    <n v="350"/>
    <n v="393.75"/>
  </r>
  <r>
    <x v="14"/>
    <x v="2"/>
    <x v="7"/>
    <x v="201"/>
    <x v="9"/>
    <x v="0"/>
    <n v="12.5"/>
    <n v="0"/>
    <x v="4"/>
    <s v="DOMINIO"/>
    <x v="1"/>
    <m/>
    <m/>
    <n v="350"/>
    <n v="350"/>
    <n v="393.75"/>
  </r>
  <r>
    <x v="14"/>
    <x v="2"/>
    <x v="7"/>
    <x v="202"/>
    <x v="9"/>
    <x v="0"/>
    <n v="12.5"/>
    <n v="0"/>
    <x v="4"/>
    <s v="DOMINIO"/>
    <x v="1"/>
    <m/>
    <m/>
    <n v="350"/>
    <n v="350"/>
    <n v="393.75"/>
  </r>
  <r>
    <x v="14"/>
    <x v="2"/>
    <x v="7"/>
    <x v="203"/>
    <x v="9"/>
    <x v="0"/>
    <n v="12.5"/>
    <n v="0"/>
    <x v="4"/>
    <s v="DOMINIO"/>
    <x v="1"/>
    <m/>
    <m/>
    <n v="350"/>
    <n v="350"/>
    <n v="393.75"/>
  </r>
  <r>
    <x v="14"/>
    <x v="2"/>
    <x v="7"/>
    <x v="204"/>
    <x v="9"/>
    <x v="0"/>
    <n v="12.5"/>
    <n v="0"/>
    <x v="4"/>
    <s v="DOMINIO"/>
    <x v="1"/>
    <m/>
    <m/>
    <n v="350"/>
    <n v="350"/>
    <n v="393.75"/>
  </r>
  <r>
    <x v="14"/>
    <x v="2"/>
    <x v="7"/>
    <x v="205"/>
    <x v="9"/>
    <x v="0"/>
    <n v="12.5"/>
    <n v="0"/>
    <x v="4"/>
    <s v="DOMINIO"/>
    <x v="1"/>
    <m/>
    <m/>
    <n v="350"/>
    <n v="350"/>
    <n v="393.75"/>
  </r>
  <r>
    <x v="14"/>
    <x v="2"/>
    <x v="7"/>
    <x v="206"/>
    <x v="9"/>
    <x v="0"/>
    <n v="12.5"/>
    <n v="0"/>
    <x v="10"/>
    <s v="USO Y GOCE"/>
    <x v="1"/>
    <s v="E - 113 A"/>
    <m/>
    <n v="225"/>
    <n v="225"/>
    <n v="253.125"/>
  </r>
  <r>
    <x v="14"/>
    <x v="2"/>
    <x v="7"/>
    <x v="207"/>
    <x v="9"/>
    <x v="0"/>
    <n v="12.5"/>
    <n v="0"/>
    <x v="10"/>
    <s v="USO Y GOCE"/>
    <x v="1"/>
    <s v="E - 112 A"/>
    <m/>
    <n v="225"/>
    <n v="225"/>
    <n v="253.125"/>
  </r>
  <r>
    <x v="14"/>
    <x v="2"/>
    <x v="7"/>
    <x v="208"/>
    <x v="9"/>
    <x v="0"/>
    <n v="12.5"/>
    <n v="0"/>
    <x v="10"/>
    <s v="USO Y GOCE"/>
    <x v="1"/>
    <s v="E - 115 A"/>
    <m/>
    <n v="225"/>
    <n v="225"/>
    <n v="253.125"/>
  </r>
  <r>
    <x v="14"/>
    <x v="2"/>
    <x v="7"/>
    <x v="209"/>
    <x v="9"/>
    <x v="0"/>
    <n v="12.5"/>
    <n v="0"/>
    <x v="10"/>
    <s v="USO Y GOCE"/>
    <x v="1"/>
    <s v="E - 114 A"/>
    <m/>
    <n v="225"/>
    <n v="225"/>
    <n v="253.125"/>
  </r>
  <r>
    <x v="15"/>
    <x v="0"/>
    <x v="0"/>
    <x v="233"/>
    <x v="13"/>
    <x v="2"/>
    <n v="32.25"/>
    <n v="2.81"/>
    <x v="3"/>
    <s v="DOMINIO"/>
    <x v="1"/>
    <m/>
    <m/>
    <n v="2601"/>
    <n v="2340.9"/>
    <n v="2633.5124999999998"/>
  </r>
  <r>
    <x v="15"/>
    <x v="0"/>
    <x v="10"/>
    <x v="198"/>
    <x v="8"/>
    <x v="2"/>
    <n v="46.92"/>
    <n v="2.4700000000000002"/>
    <x v="0"/>
    <s v="DOMINIO"/>
    <x v="1"/>
    <m/>
    <m/>
    <n v="3174"/>
    <n v="2856.6"/>
    <n v="3213.6749999999997"/>
  </r>
  <r>
    <x v="15"/>
    <x v="0"/>
    <x v="10"/>
    <x v="16"/>
    <x v="5"/>
    <x v="2"/>
    <n v="46.66"/>
    <n v="2.4700000000000002"/>
    <x v="0"/>
    <s v="DOMINIO"/>
    <x v="1"/>
    <m/>
    <m/>
    <n v="3280"/>
    <n v="2952"/>
    <n v="3321"/>
  </r>
  <r>
    <x v="15"/>
    <x v="0"/>
    <x v="10"/>
    <x v="82"/>
    <x v="6"/>
    <x v="2"/>
    <n v="46.6"/>
    <n v="2.5299999999999998"/>
    <x v="3"/>
    <s v="DOMINIO"/>
    <x v="1"/>
    <m/>
    <m/>
    <n v="3245"/>
    <n v="2920.5"/>
    <n v="3285.5624999999995"/>
  </r>
  <r>
    <x v="15"/>
    <x v="0"/>
    <x v="10"/>
    <x v="330"/>
    <x v="6"/>
    <x v="2"/>
    <n v="46.89"/>
    <n v="2.5"/>
    <x v="3"/>
    <s v="DOMINIO"/>
    <x v="1"/>
    <m/>
    <m/>
    <n v="3245"/>
    <n v="2920.5"/>
    <n v="3285.5624999999995"/>
  </r>
  <r>
    <x v="15"/>
    <x v="0"/>
    <x v="10"/>
    <x v="243"/>
    <x v="7"/>
    <x v="2"/>
    <n v="46.89"/>
    <n v="2.5"/>
    <x v="0"/>
    <s v="DOMINIO"/>
    <x v="1"/>
    <m/>
    <m/>
    <n v="3315"/>
    <n v="2983.5"/>
    <n v="3356.4375"/>
  </r>
  <r>
    <x v="15"/>
    <x v="0"/>
    <x v="10"/>
    <x v="350"/>
    <x v="12"/>
    <x v="2"/>
    <n v="46.6"/>
    <n v="2.5299999999999998"/>
    <x v="0"/>
    <s v="DOMINIO"/>
    <x v="1"/>
    <m/>
    <m/>
    <n v="3333"/>
    <n v="2999.7000000000003"/>
    <n v="3374.6625000000004"/>
  </r>
  <r>
    <x v="15"/>
    <x v="0"/>
    <x v="10"/>
    <x v="92"/>
    <x v="14"/>
    <x v="2"/>
    <n v="46.55"/>
    <n v="2.59"/>
    <x v="3"/>
    <s v="DOMINIO"/>
    <x v="1"/>
    <m/>
    <m/>
    <n v="3286"/>
    <n v="2957.4"/>
    <n v="3327.0749999999998"/>
  </r>
  <r>
    <x v="15"/>
    <x v="0"/>
    <x v="10"/>
    <x v="555"/>
    <x v="14"/>
    <x v="2"/>
    <n v="46.87"/>
    <n v="2.5299999999999998"/>
    <x v="3"/>
    <s v="DOMINIO"/>
    <x v="1"/>
    <m/>
    <m/>
    <n v="3286"/>
    <n v="2957.4"/>
    <n v="3327.0749999999998"/>
  </r>
  <r>
    <x v="15"/>
    <x v="0"/>
    <x v="10"/>
    <x v="96"/>
    <x v="0"/>
    <x v="2"/>
    <n v="46.55"/>
    <n v="2.59"/>
    <x v="3"/>
    <s v="DOMINIO"/>
    <x v="1"/>
    <m/>
    <m/>
    <n v="3298"/>
    <n v="2968.2000000000003"/>
    <n v="3339.2249999999999"/>
  </r>
  <r>
    <x v="15"/>
    <x v="0"/>
    <x v="10"/>
    <x v="666"/>
    <x v="0"/>
    <x v="2"/>
    <n v="46.87"/>
    <n v="2.5299999999999998"/>
    <x v="0"/>
    <s v="DOMINIO"/>
    <x v="1"/>
    <m/>
    <m/>
    <n v="3356"/>
    <n v="3020.4"/>
    <n v="3397.95"/>
  </r>
  <r>
    <x v="15"/>
    <x v="0"/>
    <x v="10"/>
    <x v="56"/>
    <x v="0"/>
    <x v="2"/>
    <n v="46.55"/>
    <n v="2.59"/>
    <x v="0"/>
    <s v="DOMINIO"/>
    <x v="1"/>
    <m/>
    <m/>
    <n v="3356"/>
    <n v="3020.4"/>
    <n v="3397.95"/>
  </r>
  <r>
    <x v="15"/>
    <x v="0"/>
    <x v="10"/>
    <x v="98"/>
    <x v="16"/>
    <x v="2"/>
    <n v="46.55"/>
    <n v="2.59"/>
    <x v="3"/>
    <s v="DOMINIO"/>
    <x v="1"/>
    <m/>
    <m/>
    <n v="3304"/>
    <n v="2973.6"/>
    <n v="3345.2999999999997"/>
  </r>
  <r>
    <x v="15"/>
    <x v="0"/>
    <x v="10"/>
    <x v="100"/>
    <x v="17"/>
    <x v="2"/>
    <n v="46.55"/>
    <n v="2.59"/>
    <x v="3"/>
    <s v="DOMINIO"/>
    <x v="1"/>
    <m/>
    <m/>
    <n v="3309"/>
    <n v="2978.1"/>
    <n v="3350.3624999999997"/>
  </r>
  <r>
    <x v="15"/>
    <x v="0"/>
    <x v="10"/>
    <x v="670"/>
    <x v="17"/>
    <x v="2"/>
    <n v="46.87"/>
    <n v="2.5299999999999998"/>
    <x v="0"/>
    <s v="DOMINIO"/>
    <x v="1"/>
    <m/>
    <m/>
    <n v="3368"/>
    <n v="3031.2000000000003"/>
    <n v="3410.1000000000004"/>
  </r>
  <r>
    <x v="15"/>
    <x v="0"/>
    <x v="10"/>
    <x v="66"/>
    <x v="17"/>
    <x v="2"/>
    <n v="46.55"/>
    <n v="2.59"/>
    <x v="0"/>
    <s v="DOMINIO"/>
    <x v="1"/>
    <m/>
    <m/>
    <n v="3368"/>
    <n v="3031.2000000000003"/>
    <n v="3410.1000000000004"/>
  </r>
  <r>
    <x v="15"/>
    <x v="0"/>
    <x v="10"/>
    <x v="102"/>
    <x v="18"/>
    <x v="2"/>
    <n v="46.55"/>
    <n v="2.59"/>
    <x v="3"/>
    <s v="DOMINIO"/>
    <x v="1"/>
    <m/>
    <m/>
    <n v="3315"/>
    <n v="2983.5"/>
    <n v="3356.4375"/>
  </r>
  <r>
    <x v="15"/>
    <x v="0"/>
    <x v="10"/>
    <x v="671"/>
    <x v="18"/>
    <x v="2"/>
    <n v="46.87"/>
    <n v="2.5299999999999998"/>
    <x v="3"/>
    <s v="DOMINIO"/>
    <x v="1"/>
    <m/>
    <m/>
    <n v="3315"/>
    <n v="2983.5"/>
    <n v="3356.4375"/>
  </r>
  <r>
    <x v="15"/>
    <x v="0"/>
    <x v="10"/>
    <x v="672"/>
    <x v="18"/>
    <x v="2"/>
    <n v="46.87"/>
    <n v="2.5299999999999998"/>
    <x v="0"/>
    <s v="DOMINIO"/>
    <x v="1"/>
    <m/>
    <m/>
    <n v="3374"/>
    <n v="3036.6"/>
    <n v="3416.1749999999997"/>
  </r>
  <r>
    <x v="15"/>
    <x v="0"/>
    <x v="4"/>
    <x v="304"/>
    <x v="4"/>
    <x v="2"/>
    <n v="44.37"/>
    <n v="2.57"/>
    <x v="0"/>
    <s v="DOMINIO"/>
    <x v="1"/>
    <m/>
    <m/>
    <n v="3088"/>
    <n v="2779.2000000000003"/>
    <n v="3126.6"/>
  </r>
  <r>
    <x v="15"/>
    <x v="0"/>
    <x v="4"/>
    <x v="372"/>
    <x v="5"/>
    <x v="2"/>
    <n v="44.37"/>
    <n v="2.57"/>
    <x v="3"/>
    <s v="DOMINIO"/>
    <x v="1"/>
    <m/>
    <m/>
    <n v="3053"/>
    <n v="2747.7000000000003"/>
    <n v="3091.1625000000004"/>
  </r>
  <r>
    <x v="15"/>
    <x v="0"/>
    <x v="4"/>
    <x v="320"/>
    <x v="5"/>
    <x v="2"/>
    <n v="44.37"/>
    <n v="2.57"/>
    <x v="0"/>
    <s v="DOMINIO"/>
    <x v="1"/>
    <m/>
    <m/>
    <n v="3112"/>
    <n v="2800.8"/>
    <n v="3150.9"/>
  </r>
  <r>
    <x v="15"/>
    <x v="0"/>
    <x v="4"/>
    <x v="328"/>
    <x v="10"/>
    <x v="2"/>
    <n v="44.53"/>
    <n v="2.57"/>
    <x v="1"/>
    <s v="DOMINIO"/>
    <x v="1"/>
    <m/>
    <m/>
    <n v="3124"/>
    <n v="2811.6"/>
    <n v="3163.0499999999997"/>
  </r>
  <r>
    <x v="15"/>
    <x v="0"/>
    <x v="4"/>
    <x v="241"/>
    <x v="10"/>
    <x v="2"/>
    <n v="45.04"/>
    <n v="2.6"/>
    <x v="0"/>
    <s v="DOMINIO"/>
    <x v="1"/>
    <m/>
    <m/>
    <n v="3124"/>
    <n v="2811.6"/>
    <n v="3163.0499999999997"/>
  </r>
  <r>
    <x v="15"/>
    <x v="0"/>
    <x v="4"/>
    <x v="329"/>
    <x v="10"/>
    <x v="2"/>
    <n v="45.04"/>
    <n v="2.6"/>
    <x v="3"/>
    <s v="DOMINIO"/>
    <x v="1"/>
    <m/>
    <m/>
    <n v="3065"/>
    <n v="2758.5"/>
    <n v="3103.3125"/>
  </r>
  <r>
    <x v="15"/>
    <x v="0"/>
    <x v="4"/>
    <x v="332"/>
    <x v="6"/>
    <x v="2"/>
    <n v="44.34"/>
    <n v="2.6"/>
    <x v="0"/>
    <s v="DOMINIO"/>
    <x v="1"/>
    <m/>
    <m/>
    <n v="3135"/>
    <n v="2821.5"/>
    <n v="3174.1874999999995"/>
  </r>
  <r>
    <x v="15"/>
    <x v="0"/>
    <x v="4"/>
    <x v="338"/>
    <x v="7"/>
    <x v="2"/>
    <n v="45.04"/>
    <n v="2.6"/>
    <x v="0"/>
    <s v="DOMINIO"/>
    <x v="1"/>
    <m/>
    <m/>
    <n v="3147"/>
    <n v="2832.3"/>
    <n v="3186.3375000000001"/>
  </r>
  <r>
    <x v="15"/>
    <x v="0"/>
    <x v="4"/>
    <x v="35"/>
    <x v="11"/>
    <x v="2"/>
    <n v="44.53"/>
    <n v="2.57"/>
    <x v="3"/>
    <s v="DOMINIO"/>
    <x v="1"/>
    <m/>
    <m/>
    <n v="3100"/>
    <n v="2790"/>
    <n v="3138.75"/>
  </r>
  <r>
    <x v="15"/>
    <x v="0"/>
    <x v="4"/>
    <x v="351"/>
    <x v="12"/>
    <x v="2"/>
    <n v="44.34"/>
    <n v="2.6"/>
    <x v="0"/>
    <s v="DOMINIO"/>
    <x v="1"/>
    <m/>
    <m/>
    <n v="3165"/>
    <n v="2848.5"/>
    <n v="3204.5625"/>
  </r>
  <r>
    <x v="15"/>
    <x v="0"/>
    <x v="4"/>
    <x v="546"/>
    <x v="14"/>
    <x v="2"/>
    <n v="44.32"/>
    <n v="2.63"/>
    <x v="0"/>
    <s v="DOMINIO"/>
    <x v="1"/>
    <m/>
    <m/>
    <n v="3176"/>
    <n v="2858.4"/>
    <n v="3215.7"/>
  </r>
  <r>
    <x v="15"/>
    <x v="0"/>
    <x v="4"/>
    <x v="93"/>
    <x v="15"/>
    <x v="2"/>
    <n v="44.32"/>
    <n v="2.63"/>
    <x v="3"/>
    <s v="DOMINIO"/>
    <x v="1"/>
    <m/>
    <m/>
    <n v="3124"/>
    <n v="2811.6"/>
    <n v="3163.0499999999997"/>
  </r>
  <r>
    <x v="15"/>
    <x v="0"/>
    <x v="4"/>
    <x v="674"/>
    <x v="15"/>
    <x v="2"/>
    <n v="44.46"/>
    <n v="2.63"/>
    <x v="0"/>
    <s v="DOMINIO"/>
    <x v="1"/>
    <m/>
    <m/>
    <n v="3182"/>
    <n v="2863.8"/>
    <n v="3221.7750000000001"/>
  </r>
  <r>
    <x v="15"/>
    <x v="0"/>
    <x v="4"/>
    <x v="675"/>
    <x v="15"/>
    <x v="2"/>
    <n v="45.01"/>
    <n v="2.63"/>
    <x v="0"/>
    <s v="DOMINIO"/>
    <x v="1"/>
    <m/>
    <m/>
    <n v="3182"/>
    <n v="2863.8"/>
    <n v="3221.7750000000001"/>
  </r>
  <r>
    <x v="15"/>
    <x v="0"/>
    <x v="4"/>
    <x v="95"/>
    <x v="0"/>
    <x v="2"/>
    <n v="44.32"/>
    <n v="2.63"/>
    <x v="3"/>
    <s v="DOMINIO"/>
    <x v="1"/>
    <m/>
    <m/>
    <n v="3129"/>
    <n v="2816.1"/>
    <n v="3168.1124999999997"/>
  </r>
  <r>
    <x v="15"/>
    <x v="0"/>
    <x v="4"/>
    <x v="676"/>
    <x v="0"/>
    <x v="2"/>
    <n v="44.32"/>
    <n v="2.63"/>
    <x v="0"/>
    <s v="DOMINIO"/>
    <x v="1"/>
    <m/>
    <m/>
    <n v="3188"/>
    <n v="2869.2000000000003"/>
    <n v="3227.85"/>
  </r>
  <r>
    <x v="15"/>
    <x v="0"/>
    <x v="4"/>
    <x v="677"/>
    <x v="0"/>
    <x v="2"/>
    <n v="44.46"/>
    <n v="2.63"/>
    <x v="0"/>
    <s v="DOMINIO"/>
    <x v="1"/>
    <m/>
    <m/>
    <n v="3188"/>
    <n v="2869.2000000000003"/>
    <n v="3227.85"/>
  </r>
  <r>
    <x v="15"/>
    <x v="0"/>
    <x v="4"/>
    <x v="680"/>
    <x v="16"/>
    <x v="2"/>
    <n v="44.32"/>
    <n v="2.63"/>
    <x v="0"/>
    <s v="DOMINIO"/>
    <x v="1"/>
    <m/>
    <m/>
    <n v="3194"/>
    <n v="2874.6"/>
    <n v="3233.9249999999997"/>
  </r>
  <r>
    <x v="15"/>
    <x v="0"/>
    <x v="4"/>
    <x v="681"/>
    <x v="16"/>
    <x v="2"/>
    <n v="44.46"/>
    <n v="2.63"/>
    <x v="0"/>
    <s v="DOMINIO"/>
    <x v="1"/>
    <m/>
    <m/>
    <n v="3194"/>
    <n v="2874.6"/>
    <n v="3233.9249999999997"/>
  </r>
  <r>
    <x v="15"/>
    <x v="0"/>
    <x v="4"/>
    <x v="683"/>
    <x v="16"/>
    <x v="2"/>
    <n v="45.01"/>
    <n v="2.63"/>
    <x v="3"/>
    <s v="DOMINIO"/>
    <x v="1"/>
    <m/>
    <m/>
    <n v="3135"/>
    <n v="2821.5"/>
    <n v="3174.1874999999995"/>
  </r>
  <r>
    <x v="15"/>
    <x v="0"/>
    <x v="4"/>
    <x v="64"/>
    <x v="16"/>
    <x v="2"/>
    <n v="44.46"/>
    <n v="2.63"/>
    <x v="3"/>
    <s v="DOMINIO"/>
    <x v="1"/>
    <m/>
    <m/>
    <n v="3135"/>
    <n v="2821.5"/>
    <n v="3174.1874999999995"/>
  </r>
  <r>
    <x v="15"/>
    <x v="0"/>
    <x v="4"/>
    <x v="99"/>
    <x v="17"/>
    <x v="2"/>
    <n v="44.32"/>
    <n v="2.63"/>
    <x v="3"/>
    <s v="DOMINIO"/>
    <x v="1"/>
    <m/>
    <m/>
    <n v="3141"/>
    <n v="2826.9"/>
    <n v="3180.2624999999998"/>
  </r>
  <r>
    <x v="15"/>
    <x v="0"/>
    <x v="4"/>
    <x v="684"/>
    <x v="17"/>
    <x v="2"/>
    <n v="44.32"/>
    <n v="2.63"/>
    <x v="0"/>
    <s v="DOMINIO"/>
    <x v="1"/>
    <m/>
    <m/>
    <n v="3200"/>
    <n v="2880"/>
    <n v="3240"/>
  </r>
  <r>
    <x v="15"/>
    <x v="0"/>
    <x v="4"/>
    <x v="685"/>
    <x v="17"/>
    <x v="2"/>
    <n v="44.46"/>
    <n v="2.63"/>
    <x v="5"/>
    <s v="DOMINIO"/>
    <x v="1"/>
    <m/>
    <m/>
    <n v="3200"/>
    <n v="2880"/>
    <n v="3240"/>
  </r>
  <r>
    <x v="15"/>
    <x v="0"/>
    <x v="4"/>
    <x v="686"/>
    <x v="17"/>
    <x v="2"/>
    <n v="45.01"/>
    <n v="2.63"/>
    <x v="0"/>
    <s v="DOMINIO"/>
    <x v="1"/>
    <m/>
    <m/>
    <n v="3200"/>
    <n v="2880"/>
    <n v="3240"/>
  </r>
  <r>
    <x v="15"/>
    <x v="0"/>
    <x v="4"/>
    <x v="687"/>
    <x v="17"/>
    <x v="2"/>
    <n v="45.01"/>
    <n v="2.63"/>
    <x v="3"/>
    <s v="DOMINIO"/>
    <x v="1"/>
    <m/>
    <m/>
    <n v="3141"/>
    <n v="2826.9"/>
    <n v="3180.2624999999998"/>
  </r>
  <r>
    <x v="15"/>
    <x v="0"/>
    <x v="4"/>
    <x v="69"/>
    <x v="17"/>
    <x v="2"/>
    <n v="44.46"/>
    <n v="2.63"/>
    <x v="3"/>
    <s v="DOMINIO"/>
    <x v="1"/>
    <m/>
    <m/>
    <n v="3141"/>
    <n v="2826.9"/>
    <n v="3180.2624999999998"/>
  </r>
  <r>
    <x v="15"/>
    <x v="0"/>
    <x v="4"/>
    <x v="101"/>
    <x v="18"/>
    <x v="2"/>
    <n v="44.32"/>
    <n v="2.63"/>
    <x v="1"/>
    <s v="DOMINIO"/>
    <x v="1"/>
    <m/>
    <m/>
    <n v="3147"/>
    <n v="2832.3"/>
    <n v="3186.3375000000001"/>
  </r>
  <r>
    <x v="15"/>
    <x v="0"/>
    <x v="4"/>
    <x v="689"/>
    <x v="18"/>
    <x v="2"/>
    <n v="44.46"/>
    <n v="2.63"/>
    <x v="0"/>
    <s v="DOMINIO"/>
    <x v="1"/>
    <m/>
    <m/>
    <n v="3206"/>
    <n v="2885.4"/>
    <n v="3246.0749999999998"/>
  </r>
  <r>
    <x v="15"/>
    <x v="0"/>
    <x v="4"/>
    <x v="690"/>
    <x v="18"/>
    <x v="2"/>
    <n v="45.01"/>
    <n v="2.63"/>
    <x v="0"/>
    <s v="DOMINIO"/>
    <x v="1"/>
    <m/>
    <m/>
    <n v="3206"/>
    <n v="2885.4"/>
    <n v="3246.0749999999998"/>
  </r>
  <r>
    <x v="15"/>
    <x v="2"/>
    <x v="7"/>
    <x v="387"/>
    <x v="3"/>
    <x v="2"/>
    <n v="12.5"/>
    <n v="0"/>
    <x v="4"/>
    <s v="DOMINIO"/>
    <x v="1"/>
    <m/>
    <m/>
    <n v="350"/>
    <n v="350"/>
    <n v="393.75"/>
  </r>
  <r>
    <x v="15"/>
    <x v="2"/>
    <x v="7"/>
    <x v="140"/>
    <x v="3"/>
    <x v="2"/>
    <n v="12.5"/>
    <n v="0"/>
    <x v="4"/>
    <s v="DOMINIO"/>
    <x v="1"/>
    <m/>
    <m/>
    <n v="350"/>
    <n v="350"/>
    <n v="393.75"/>
  </r>
  <r>
    <x v="15"/>
    <x v="2"/>
    <x v="7"/>
    <x v="146"/>
    <x v="3"/>
    <x v="2"/>
    <n v="12.5"/>
    <n v="0"/>
    <x v="4"/>
    <s v="DOMINIO"/>
    <x v="1"/>
    <s v="E - 48 B"/>
    <m/>
    <n v="225"/>
    <n v="225"/>
    <n v="253.125"/>
  </r>
  <r>
    <x v="15"/>
    <x v="2"/>
    <x v="7"/>
    <x v="147"/>
    <x v="3"/>
    <x v="2"/>
    <n v="12.5"/>
    <n v="0"/>
    <x v="4"/>
    <s v="DOMINIO"/>
    <x v="1"/>
    <s v="E - 47 B"/>
    <m/>
    <n v="225"/>
    <n v="225"/>
    <n v="253.125"/>
  </r>
  <r>
    <x v="15"/>
    <x v="2"/>
    <x v="7"/>
    <x v="170"/>
    <x v="3"/>
    <x v="2"/>
    <n v="12.5"/>
    <n v="0"/>
    <x v="4"/>
    <s v="DOMINIO"/>
    <x v="1"/>
    <m/>
    <m/>
    <n v="350"/>
    <n v="350"/>
    <n v="393.75"/>
  </r>
  <r>
    <x v="15"/>
    <x v="2"/>
    <x v="7"/>
    <x v="171"/>
    <x v="3"/>
    <x v="2"/>
    <n v="12.5"/>
    <n v="0"/>
    <x v="4"/>
    <s v="DOMINIO"/>
    <x v="1"/>
    <m/>
    <m/>
    <n v="350"/>
    <n v="350"/>
    <n v="393.75"/>
  </r>
  <r>
    <x v="15"/>
    <x v="2"/>
    <x v="7"/>
    <x v="389"/>
    <x v="3"/>
    <x v="2"/>
    <n v="12.5"/>
    <n v="0"/>
    <x v="4"/>
    <s v="DOMINIO"/>
    <x v="1"/>
    <m/>
    <m/>
    <n v="350"/>
    <n v="350"/>
    <n v="393.75"/>
  </r>
  <r>
    <x v="15"/>
    <x v="2"/>
    <x v="7"/>
    <x v="173"/>
    <x v="3"/>
    <x v="2"/>
    <n v="12.5"/>
    <n v="0"/>
    <x v="4"/>
    <s v="DOMINIO"/>
    <x v="1"/>
    <s v="E - 58 B"/>
    <m/>
    <n v="225"/>
    <n v="225"/>
    <n v="253.125"/>
  </r>
  <r>
    <x v="15"/>
    <x v="2"/>
    <x v="7"/>
    <x v="390"/>
    <x v="3"/>
    <x v="2"/>
    <n v="12.5"/>
    <n v="0"/>
    <x v="4"/>
    <s v="DOMINIO"/>
    <x v="1"/>
    <s v="E - 57 B"/>
    <m/>
    <n v="225"/>
    <n v="225"/>
    <n v="253.125"/>
  </r>
  <r>
    <x v="15"/>
    <x v="2"/>
    <x v="7"/>
    <x v="174"/>
    <x v="3"/>
    <x v="2"/>
    <n v="12.5"/>
    <n v="0"/>
    <x v="4"/>
    <s v="DOMINIO"/>
    <x v="1"/>
    <s v="E - 60 B"/>
    <m/>
    <n v="225"/>
    <n v="225"/>
    <n v="253.125"/>
  </r>
  <r>
    <x v="15"/>
    <x v="2"/>
    <x v="7"/>
    <x v="391"/>
    <x v="3"/>
    <x v="2"/>
    <n v="12.5"/>
    <n v="0"/>
    <x v="4"/>
    <s v="DOMINIO"/>
    <x v="1"/>
    <s v="E - 59 B"/>
    <m/>
    <n v="225"/>
    <n v="225"/>
    <n v="253.125"/>
  </r>
  <r>
    <x v="15"/>
    <x v="2"/>
    <x v="7"/>
    <x v="150"/>
    <x v="4"/>
    <x v="2"/>
    <n v="12.5"/>
    <n v="0"/>
    <x v="4"/>
    <s v="DOMINIO"/>
    <x v="1"/>
    <m/>
    <m/>
    <n v="350"/>
    <n v="350"/>
    <n v="393.75"/>
  </r>
  <r>
    <x v="15"/>
    <x v="2"/>
    <x v="7"/>
    <x v="151"/>
    <x v="4"/>
    <x v="2"/>
    <n v="12.5"/>
    <n v="0"/>
    <x v="4"/>
    <s v="DOMINIO"/>
    <x v="1"/>
    <m/>
    <m/>
    <n v="350"/>
    <n v="350"/>
    <n v="393.75"/>
  </r>
  <r>
    <x v="15"/>
    <x v="2"/>
    <x v="7"/>
    <x v="177"/>
    <x v="4"/>
    <x v="2"/>
    <n v="12.5"/>
    <n v="0"/>
    <x v="4"/>
    <s v="DOMINIO"/>
    <x v="1"/>
    <m/>
    <m/>
    <n v="350"/>
    <n v="350"/>
    <n v="393.75"/>
  </r>
  <r>
    <x v="15"/>
    <x v="2"/>
    <x v="7"/>
    <x v="152"/>
    <x v="4"/>
    <x v="2"/>
    <n v="12.5"/>
    <n v="0"/>
    <x v="4"/>
    <s v="DOMINIO"/>
    <x v="1"/>
    <m/>
    <m/>
    <n v="350"/>
    <n v="350"/>
    <n v="393.75"/>
  </r>
  <r>
    <x v="15"/>
    <x v="2"/>
    <x v="7"/>
    <x v="178"/>
    <x v="4"/>
    <x v="2"/>
    <n v="12.5"/>
    <n v="0"/>
    <x v="4"/>
    <s v="DOMINIO"/>
    <x v="1"/>
    <m/>
    <m/>
    <n v="350"/>
    <n v="350"/>
    <n v="393.75"/>
  </r>
  <r>
    <x v="15"/>
    <x v="2"/>
    <x v="7"/>
    <x v="153"/>
    <x v="4"/>
    <x v="2"/>
    <n v="12.5"/>
    <n v="0"/>
    <x v="4"/>
    <s v="DOMINIO"/>
    <x v="1"/>
    <m/>
    <m/>
    <n v="350"/>
    <n v="350"/>
    <n v="393.75"/>
  </r>
  <r>
    <x v="15"/>
    <x v="2"/>
    <x v="7"/>
    <x v="180"/>
    <x v="4"/>
    <x v="2"/>
    <n v="12.5"/>
    <n v="0"/>
    <x v="4"/>
    <s v="DOMINIO"/>
    <x v="1"/>
    <m/>
    <m/>
    <n v="350"/>
    <n v="350"/>
    <n v="393.75"/>
  </r>
  <r>
    <x v="15"/>
    <x v="2"/>
    <x v="7"/>
    <x v="157"/>
    <x v="4"/>
    <x v="2"/>
    <n v="12.5"/>
    <n v="0"/>
    <x v="4"/>
    <s v="DOMINIO"/>
    <x v="1"/>
    <m/>
    <m/>
    <n v="350"/>
    <n v="350"/>
    <n v="393.75"/>
  </r>
  <r>
    <x v="15"/>
    <x v="2"/>
    <x v="7"/>
    <x v="158"/>
    <x v="4"/>
    <x v="2"/>
    <n v="12.5"/>
    <n v="0"/>
    <x v="4"/>
    <s v="DOMINIO"/>
    <x v="1"/>
    <s v="E - 76 B"/>
    <m/>
    <n v="225"/>
    <n v="225"/>
    <n v="253.125"/>
  </r>
  <r>
    <x v="15"/>
    <x v="2"/>
    <x v="7"/>
    <x v="159"/>
    <x v="4"/>
    <x v="2"/>
    <n v="12.5"/>
    <n v="0"/>
    <x v="4"/>
    <s v="DOMINIO"/>
    <x v="1"/>
    <s v="E - 75 B"/>
    <m/>
    <n v="225"/>
    <n v="225"/>
    <n v="253.125"/>
  </r>
  <r>
    <x v="15"/>
    <x v="2"/>
    <x v="7"/>
    <x v="160"/>
    <x v="4"/>
    <x v="2"/>
    <n v="12.5"/>
    <n v="0"/>
    <x v="4"/>
    <s v="DOMINIO"/>
    <x v="1"/>
    <m/>
    <m/>
    <n v="350"/>
    <n v="350"/>
    <n v="393.75"/>
  </r>
  <r>
    <x v="15"/>
    <x v="2"/>
    <x v="7"/>
    <x v="161"/>
    <x v="4"/>
    <x v="2"/>
    <n v="12.5"/>
    <n v="0"/>
    <x v="4"/>
    <s v="DOMINIO"/>
    <x v="1"/>
    <m/>
    <m/>
    <n v="350"/>
    <n v="350"/>
    <n v="393.75"/>
  </r>
  <r>
    <x v="15"/>
    <x v="2"/>
    <x v="7"/>
    <x v="162"/>
    <x v="4"/>
    <x v="2"/>
    <n v="12.5"/>
    <n v="0"/>
    <x v="4"/>
    <s v="DOMINIO"/>
    <x v="1"/>
    <m/>
    <m/>
    <n v="350"/>
    <n v="350"/>
    <n v="393.75"/>
  </r>
  <r>
    <x v="15"/>
    <x v="2"/>
    <x v="7"/>
    <x v="163"/>
    <x v="4"/>
    <x v="2"/>
    <n v="12.5"/>
    <n v="0"/>
    <x v="4"/>
    <s v="DOMINIO"/>
    <x v="1"/>
    <m/>
    <m/>
    <n v="350"/>
    <n v="350"/>
    <n v="393.75"/>
  </r>
  <r>
    <x v="15"/>
    <x v="2"/>
    <x v="7"/>
    <x v="164"/>
    <x v="4"/>
    <x v="2"/>
    <n v="12.5"/>
    <n v="0"/>
    <x v="4"/>
    <s v="DOMINIO"/>
    <x v="1"/>
    <m/>
    <m/>
    <n v="350"/>
    <n v="350"/>
    <n v="393.75"/>
  </r>
  <r>
    <x v="15"/>
    <x v="2"/>
    <x v="7"/>
    <x v="165"/>
    <x v="4"/>
    <x v="2"/>
    <n v="12.5"/>
    <n v="0"/>
    <x v="4"/>
    <s v="DOMINIO"/>
    <x v="1"/>
    <m/>
    <m/>
    <n v="350"/>
    <n v="350"/>
    <n v="393.75"/>
  </r>
  <r>
    <x v="15"/>
    <x v="2"/>
    <x v="7"/>
    <x v="181"/>
    <x v="4"/>
    <x v="2"/>
    <n v="12.5"/>
    <n v="0"/>
    <x v="4"/>
    <s v="DOMINIO"/>
    <x v="1"/>
    <m/>
    <m/>
    <n v="350"/>
    <n v="350"/>
    <n v="393.75"/>
  </r>
  <r>
    <x v="15"/>
    <x v="2"/>
    <x v="7"/>
    <x v="392"/>
    <x v="4"/>
    <x v="2"/>
    <n v="12.5"/>
    <n v="0"/>
    <x v="4"/>
    <s v="DOMINIO"/>
    <x v="1"/>
    <m/>
    <m/>
    <n v="350"/>
    <n v="350"/>
    <n v="393.75"/>
  </r>
  <r>
    <x v="15"/>
    <x v="2"/>
    <x v="7"/>
    <x v="182"/>
    <x v="4"/>
    <x v="2"/>
    <n v="12.5"/>
    <n v="0"/>
    <x v="4"/>
    <s v="DOMINIO"/>
    <x v="1"/>
    <s v="E - 86 B"/>
    <m/>
    <n v="225"/>
    <n v="225"/>
    <n v="253.125"/>
  </r>
  <r>
    <x v="15"/>
    <x v="2"/>
    <x v="7"/>
    <x v="393"/>
    <x v="4"/>
    <x v="2"/>
    <n v="12.5"/>
    <n v="0"/>
    <x v="4"/>
    <s v="DOMINIO"/>
    <x v="1"/>
    <s v="E - 85 B"/>
    <m/>
    <n v="225"/>
    <n v="225"/>
    <n v="253.125"/>
  </r>
  <r>
    <x v="15"/>
    <x v="2"/>
    <x v="7"/>
    <x v="394"/>
    <x v="4"/>
    <x v="2"/>
    <n v="12.5"/>
    <n v="0"/>
    <x v="4"/>
    <s v="DOMINIO"/>
    <x v="1"/>
    <s v="E - 88 B"/>
    <m/>
    <n v="225"/>
    <n v="225"/>
    <n v="253.125"/>
  </r>
  <r>
    <x v="15"/>
    <x v="2"/>
    <x v="7"/>
    <x v="183"/>
    <x v="4"/>
    <x v="2"/>
    <n v="12.5"/>
    <n v="0"/>
    <x v="4"/>
    <s v="DOMINIO"/>
    <x v="1"/>
    <s v="E - 87 B"/>
    <m/>
    <n v="225"/>
    <n v="225"/>
    <n v="253.125"/>
  </r>
  <r>
    <x v="15"/>
    <x v="2"/>
    <x v="7"/>
    <x v="185"/>
    <x v="9"/>
    <x v="2"/>
    <n v="12.5"/>
    <n v="0"/>
    <x v="4"/>
    <s v="DOMINIO"/>
    <x v="1"/>
    <m/>
    <m/>
    <n v="350"/>
    <n v="350"/>
    <n v="393.75"/>
  </r>
  <r>
    <x v="15"/>
    <x v="2"/>
    <x v="7"/>
    <x v="186"/>
    <x v="9"/>
    <x v="2"/>
    <n v="12.5"/>
    <n v="0"/>
    <x v="4"/>
    <s v="DOMINIO"/>
    <x v="1"/>
    <m/>
    <m/>
    <n v="350"/>
    <n v="350"/>
    <n v="393.75"/>
  </r>
  <r>
    <x v="15"/>
    <x v="2"/>
    <x v="7"/>
    <x v="187"/>
    <x v="9"/>
    <x v="2"/>
    <n v="12.5"/>
    <n v="0"/>
    <x v="4"/>
    <s v="DOMINIO"/>
    <x v="1"/>
    <m/>
    <m/>
    <n v="350"/>
    <n v="350"/>
    <n v="393.75"/>
  </r>
  <r>
    <x v="15"/>
    <x v="2"/>
    <x v="7"/>
    <x v="189"/>
    <x v="9"/>
    <x v="2"/>
    <n v="12.5"/>
    <n v="0"/>
    <x v="4"/>
    <s v="DOMINIO"/>
    <x v="1"/>
    <m/>
    <m/>
    <n v="350"/>
    <n v="350"/>
    <n v="393.75"/>
  </r>
  <r>
    <x v="15"/>
    <x v="2"/>
    <x v="7"/>
    <x v="190"/>
    <x v="9"/>
    <x v="2"/>
    <n v="12.5"/>
    <n v="0"/>
    <x v="4"/>
    <s v="DOMINIO"/>
    <x v="1"/>
    <m/>
    <m/>
    <n v="350"/>
    <n v="350"/>
    <n v="393.75"/>
  </r>
  <r>
    <x v="15"/>
    <x v="2"/>
    <x v="7"/>
    <x v="191"/>
    <x v="9"/>
    <x v="2"/>
    <n v="12.5"/>
    <n v="0"/>
    <x v="4"/>
    <s v="DOMINIO"/>
    <x v="1"/>
    <m/>
    <m/>
    <n v="350"/>
    <n v="350"/>
    <n v="393.75"/>
  </r>
  <r>
    <x v="15"/>
    <x v="2"/>
    <x v="7"/>
    <x v="195"/>
    <x v="9"/>
    <x v="2"/>
    <n v="12.5"/>
    <n v="0"/>
    <x v="4"/>
    <s v="DOMINIO"/>
    <x v="1"/>
    <m/>
    <m/>
    <n v="350"/>
    <n v="350"/>
    <n v="393.75"/>
  </r>
  <r>
    <x v="15"/>
    <x v="2"/>
    <x v="7"/>
    <x v="196"/>
    <x v="9"/>
    <x v="2"/>
    <n v="12.5"/>
    <n v="0"/>
    <x v="4"/>
    <s v="DOMINIO"/>
    <x v="1"/>
    <m/>
    <m/>
    <n v="350"/>
    <n v="350"/>
    <n v="393.75"/>
  </r>
  <r>
    <x v="15"/>
    <x v="2"/>
    <x v="7"/>
    <x v="197"/>
    <x v="9"/>
    <x v="2"/>
    <n v="12.5"/>
    <n v="0"/>
    <x v="4"/>
    <s v="DOMINIO"/>
    <x v="1"/>
    <m/>
    <m/>
    <n v="350"/>
    <n v="350"/>
    <n v="393.75"/>
  </r>
  <r>
    <x v="15"/>
    <x v="2"/>
    <x v="7"/>
    <x v="9"/>
    <x v="9"/>
    <x v="2"/>
    <n v="12.5"/>
    <n v="0"/>
    <x v="4"/>
    <s v="DOMINIO"/>
    <x v="1"/>
    <s v="E - 104 B"/>
    <m/>
    <n v="225"/>
    <n v="225"/>
    <n v="253.125"/>
  </r>
  <r>
    <x v="15"/>
    <x v="2"/>
    <x v="7"/>
    <x v="198"/>
    <x v="9"/>
    <x v="2"/>
    <n v="12.5"/>
    <n v="0"/>
    <x v="4"/>
    <s v="DOMINIO"/>
    <x v="1"/>
    <s v="E - 104 B"/>
    <m/>
    <n v="225"/>
    <n v="225"/>
    <n v="253.125"/>
  </r>
  <r>
    <x v="15"/>
    <x v="2"/>
    <x v="7"/>
    <x v="200"/>
    <x v="9"/>
    <x v="2"/>
    <n v="12.5"/>
    <n v="0"/>
    <x v="4"/>
    <s v="DOMINIO"/>
    <x v="1"/>
    <m/>
    <m/>
    <n v="350"/>
    <n v="350"/>
    <n v="393.75"/>
  </r>
  <r>
    <x v="15"/>
    <x v="2"/>
    <x v="7"/>
    <x v="201"/>
    <x v="9"/>
    <x v="2"/>
    <n v="12.5"/>
    <n v="0"/>
    <x v="4"/>
    <s v="DOMINIO"/>
    <x v="1"/>
    <m/>
    <m/>
    <n v="350"/>
    <n v="350"/>
    <n v="393.75"/>
  </r>
  <r>
    <x v="15"/>
    <x v="2"/>
    <x v="7"/>
    <x v="202"/>
    <x v="9"/>
    <x v="2"/>
    <n v="12.5"/>
    <n v="0"/>
    <x v="4"/>
    <s v="DOMINIO"/>
    <x v="1"/>
    <m/>
    <m/>
    <n v="350"/>
    <n v="350"/>
    <n v="393.75"/>
  </r>
  <r>
    <x v="15"/>
    <x v="2"/>
    <x v="7"/>
    <x v="203"/>
    <x v="9"/>
    <x v="2"/>
    <n v="12.5"/>
    <n v="0"/>
    <x v="4"/>
    <s v="DOMINIO"/>
    <x v="1"/>
    <m/>
    <m/>
    <n v="350"/>
    <n v="350"/>
    <n v="393.75"/>
  </r>
  <r>
    <x v="15"/>
    <x v="2"/>
    <x v="7"/>
    <x v="204"/>
    <x v="9"/>
    <x v="2"/>
    <n v="12.5"/>
    <n v="0"/>
    <x v="4"/>
    <s v="DOMINIO"/>
    <x v="1"/>
    <m/>
    <m/>
    <n v="350"/>
    <n v="350"/>
    <n v="393.75"/>
  </r>
  <r>
    <x v="15"/>
    <x v="2"/>
    <x v="7"/>
    <x v="205"/>
    <x v="9"/>
    <x v="2"/>
    <n v="12.5"/>
    <n v="0"/>
    <x v="4"/>
    <s v="DOMINIO"/>
    <x v="1"/>
    <m/>
    <m/>
    <n v="350"/>
    <n v="350"/>
    <n v="393.75"/>
  </r>
  <r>
    <x v="15"/>
    <x v="2"/>
    <x v="7"/>
    <x v="206"/>
    <x v="9"/>
    <x v="2"/>
    <n v="12.5"/>
    <n v="0"/>
    <x v="4"/>
    <s v="DOMINIO"/>
    <x v="1"/>
    <m/>
    <m/>
    <n v="350"/>
    <n v="350"/>
    <n v="393.75"/>
  </r>
  <r>
    <x v="15"/>
    <x v="2"/>
    <x v="7"/>
    <x v="207"/>
    <x v="9"/>
    <x v="2"/>
    <n v="12.5"/>
    <n v="0"/>
    <x v="4"/>
    <s v="DOMINIO"/>
    <x v="1"/>
    <s v="E - 114 B"/>
    <m/>
    <n v="225"/>
    <n v="225"/>
    <n v="253.125"/>
  </r>
  <r>
    <x v="15"/>
    <x v="2"/>
    <x v="7"/>
    <x v="208"/>
    <x v="9"/>
    <x v="2"/>
    <n v="12.5"/>
    <n v="0"/>
    <x v="4"/>
    <s v="DOMINIO"/>
    <x v="1"/>
    <s v="E - 113 B"/>
    <m/>
    <n v="225"/>
    <n v="225"/>
    <n v="253.125"/>
  </r>
  <r>
    <x v="15"/>
    <x v="2"/>
    <x v="7"/>
    <x v="209"/>
    <x v="9"/>
    <x v="2"/>
    <n v="12.5"/>
    <n v="0"/>
    <x v="4"/>
    <s v="DOMINIO"/>
    <x v="1"/>
    <s v="E - 116 B"/>
    <m/>
    <n v="225"/>
    <n v="225"/>
    <n v="253.125"/>
  </r>
  <r>
    <x v="15"/>
    <x v="2"/>
    <x v="7"/>
    <x v="210"/>
    <x v="9"/>
    <x v="2"/>
    <n v="12.5"/>
    <n v="0"/>
    <x v="4"/>
    <s v="DOMINIO"/>
    <x v="1"/>
    <s v="E - 115 B"/>
    <m/>
    <n v="225"/>
    <n v="225"/>
    <n v="253.125"/>
  </r>
  <r>
    <x v="16"/>
    <x v="0"/>
    <x v="3"/>
    <x v="202"/>
    <x v="8"/>
    <x v="2"/>
    <n v="36.869999999999997"/>
    <n v="2.2400000000000002"/>
    <x v="9"/>
    <s v="DOMINIO"/>
    <x v="1"/>
    <m/>
    <m/>
    <n v="2682"/>
    <n v="2413.8000000000002"/>
    <n v="2715.5250000000001"/>
  </r>
  <r>
    <x v="16"/>
    <x v="0"/>
    <x v="3"/>
    <x v="205"/>
    <x v="8"/>
    <x v="2"/>
    <n v="36.94"/>
    <n v="2.2400000000000002"/>
    <x v="7"/>
    <s v="DOMINIO"/>
    <x v="1"/>
    <m/>
    <m/>
    <n v="2625"/>
    <n v="2362.5"/>
    <n v="2657.8125"/>
  </r>
  <r>
    <x v="16"/>
    <x v="0"/>
    <x v="3"/>
    <x v="291"/>
    <x v="1"/>
    <x v="2"/>
    <n v="36.94"/>
    <n v="2.2400000000000002"/>
    <x v="7"/>
    <s v="DOMINIO"/>
    <x v="1"/>
    <m/>
    <m/>
    <n v="2682"/>
    <n v="2413.8000000000002"/>
    <n v="2715.5250000000001"/>
  </r>
  <r>
    <x v="16"/>
    <x v="0"/>
    <x v="3"/>
    <x v="292"/>
    <x v="1"/>
    <x v="0"/>
    <n v="36.94"/>
    <n v="2.2400000000000002"/>
    <x v="6"/>
    <s v="DOMINIO"/>
    <x v="1"/>
    <m/>
    <m/>
    <n v="2762"/>
    <n v="2485.8000000000002"/>
    <n v="2796.5250000000001"/>
  </r>
  <r>
    <x v="16"/>
    <x v="0"/>
    <x v="3"/>
    <x v="293"/>
    <x v="1"/>
    <x v="0"/>
    <n v="36.94"/>
    <n v="2.2400000000000002"/>
    <x v="6"/>
    <s v="DOMINIO"/>
    <x v="1"/>
    <m/>
    <m/>
    <n v="2762"/>
    <n v="2485.8000000000002"/>
    <n v="2796.5250000000001"/>
  </r>
  <r>
    <x v="16"/>
    <x v="0"/>
    <x v="3"/>
    <x v="399"/>
    <x v="1"/>
    <x v="0"/>
    <n v="36.94"/>
    <n v="2.2400000000000002"/>
    <x v="7"/>
    <s v="DOMINIO"/>
    <x v="0"/>
    <m/>
    <m/>
    <n v="2682"/>
    <n v="2413.8000000000002"/>
    <n v="2715.5250000000001"/>
  </r>
  <r>
    <x v="16"/>
    <x v="0"/>
    <x v="3"/>
    <x v="300"/>
    <x v="3"/>
    <x v="0"/>
    <n v="36.94"/>
    <n v="2.2400000000000002"/>
    <x v="6"/>
    <s v="DOMINIO"/>
    <x v="0"/>
    <m/>
    <m/>
    <n v="2774"/>
    <n v="2496.6"/>
    <n v="2808.6749999999997"/>
  </r>
  <r>
    <x v="16"/>
    <x v="0"/>
    <x v="3"/>
    <x v="307"/>
    <x v="4"/>
    <x v="0"/>
    <n v="36.94"/>
    <n v="2.2400000000000002"/>
    <x v="6"/>
    <s v="DOMINIO"/>
    <x v="0"/>
    <m/>
    <m/>
    <n v="2785"/>
    <n v="2506.5"/>
    <n v="2819.8124999999995"/>
  </r>
  <r>
    <x v="16"/>
    <x v="0"/>
    <x v="3"/>
    <x v="232"/>
    <x v="4"/>
    <x v="2"/>
    <n v="36.94"/>
    <n v="2.2400000000000002"/>
    <x v="7"/>
    <s v="DOMINIO"/>
    <x v="1"/>
    <m/>
    <m/>
    <n v="2705"/>
    <n v="2434.5"/>
    <n v="2738.8125"/>
  </r>
  <r>
    <x v="16"/>
    <x v="0"/>
    <x v="3"/>
    <x v="402"/>
    <x v="4"/>
    <x v="0"/>
    <n v="36.94"/>
    <n v="2.2400000000000002"/>
    <x v="7"/>
    <s v="DOMINIO"/>
    <x v="1"/>
    <m/>
    <m/>
    <n v="2705"/>
    <n v="2434.5"/>
    <n v="2738.8125"/>
  </r>
  <r>
    <x v="16"/>
    <x v="0"/>
    <x v="3"/>
    <x v="310"/>
    <x v="9"/>
    <x v="0"/>
    <n v="36.94"/>
    <n v="2.2400000000000002"/>
    <x v="9"/>
    <s v="DOMINIO"/>
    <x v="1"/>
    <m/>
    <m/>
    <n v="2774"/>
    <n v="2496.6"/>
    <n v="2808.6749999999997"/>
  </r>
  <r>
    <x v="16"/>
    <x v="0"/>
    <x v="3"/>
    <x v="281"/>
    <x v="9"/>
    <x v="2"/>
    <n v="36.94"/>
    <n v="2.2400000000000002"/>
    <x v="9"/>
    <s v="DOMINIO"/>
    <x v="1"/>
    <m/>
    <m/>
    <n v="2774"/>
    <n v="2496.6"/>
    <n v="2808.6749999999997"/>
  </r>
  <r>
    <x v="16"/>
    <x v="0"/>
    <x v="3"/>
    <x v="15"/>
    <x v="9"/>
    <x v="2"/>
    <n v="36.94"/>
    <n v="2.2400000000000002"/>
    <x v="9"/>
    <s v="DOMINIO"/>
    <x v="1"/>
    <m/>
    <m/>
    <n v="2774"/>
    <n v="2496.6"/>
    <n v="2808.6749999999997"/>
  </r>
  <r>
    <x v="16"/>
    <x v="0"/>
    <x v="3"/>
    <x v="316"/>
    <x v="9"/>
    <x v="0"/>
    <n v="36.94"/>
    <n v="2.2400000000000002"/>
    <x v="6"/>
    <s v="DOMINIO"/>
    <x v="0"/>
    <m/>
    <m/>
    <n v="2797"/>
    <n v="2517.3000000000002"/>
    <n v="2831.9625000000001"/>
  </r>
  <r>
    <x v="16"/>
    <x v="0"/>
    <x v="3"/>
    <x v="420"/>
    <x v="9"/>
    <x v="2"/>
    <n v="36.94"/>
    <n v="2.2400000000000002"/>
    <x v="6"/>
    <s v="DOMINIO"/>
    <x v="1"/>
    <m/>
    <m/>
    <n v="2797"/>
    <n v="2517.3000000000002"/>
    <n v="2831.9625000000001"/>
  </r>
  <r>
    <x v="16"/>
    <x v="0"/>
    <x v="3"/>
    <x v="318"/>
    <x v="5"/>
    <x v="0"/>
    <n v="36.94"/>
    <n v="2.2400000000000002"/>
    <x v="9"/>
    <s v="DOMINIO"/>
    <x v="1"/>
    <m/>
    <m/>
    <n v="2785"/>
    <n v="2506.5"/>
    <n v="2819.8124999999995"/>
  </r>
  <r>
    <x v="16"/>
    <x v="0"/>
    <x v="3"/>
    <x v="17"/>
    <x v="5"/>
    <x v="2"/>
    <n v="36.94"/>
    <n v="2.2400000000000002"/>
    <x v="9"/>
    <s v="DOMINIO"/>
    <x v="0"/>
    <m/>
    <m/>
    <n v="2785"/>
    <n v="2506.5"/>
    <n v="2819.8124999999995"/>
  </r>
  <r>
    <x v="16"/>
    <x v="0"/>
    <x v="3"/>
    <x v="421"/>
    <x v="5"/>
    <x v="2"/>
    <n v="36.94"/>
    <n v="2.2400000000000002"/>
    <x v="6"/>
    <s v="DOMINIO"/>
    <x v="1"/>
    <m/>
    <m/>
    <n v="2808"/>
    <n v="2527.2000000000003"/>
    <n v="2843.1000000000004"/>
  </r>
  <r>
    <x v="16"/>
    <x v="0"/>
    <x v="3"/>
    <x v="405"/>
    <x v="5"/>
    <x v="0"/>
    <n v="36.94"/>
    <n v="2.2400000000000002"/>
    <x v="7"/>
    <s v="DOMINIO"/>
    <x v="1"/>
    <m/>
    <m/>
    <n v="2728"/>
    <n v="2455.2000000000003"/>
    <n v="2762.1000000000004"/>
  </r>
  <r>
    <x v="16"/>
    <x v="0"/>
    <x v="3"/>
    <x v="376"/>
    <x v="10"/>
    <x v="2"/>
    <n v="36.94"/>
    <n v="2.2400000000000002"/>
    <x v="5"/>
    <s v="DOMINIO"/>
    <x v="1"/>
    <m/>
    <m/>
    <n v="2774"/>
    <n v="2496.6"/>
    <n v="2808.6749999999997"/>
  </r>
  <r>
    <x v="16"/>
    <x v="0"/>
    <x v="3"/>
    <x v="325"/>
    <x v="10"/>
    <x v="0"/>
    <n v="36.94"/>
    <n v="2.2400000000000002"/>
    <x v="9"/>
    <s v="DOMINIO"/>
    <x v="1"/>
    <m/>
    <m/>
    <n v="2797"/>
    <n v="2517.3000000000002"/>
    <n v="2831.9625000000001"/>
  </r>
  <r>
    <x v="16"/>
    <x v="0"/>
    <x v="3"/>
    <x v="415"/>
    <x v="10"/>
    <x v="0"/>
    <n v="36.94"/>
    <n v="2.2400000000000002"/>
    <x v="7"/>
    <s v="DOMINIO"/>
    <x v="1"/>
    <m/>
    <m/>
    <n v="2739"/>
    <n v="2465.1"/>
    <n v="2773.2375000000002"/>
  </r>
  <r>
    <x v="16"/>
    <x v="0"/>
    <x v="4"/>
    <x v="196"/>
    <x v="8"/>
    <x v="0"/>
    <n v="42.87"/>
    <n v="2.2400000000000002"/>
    <x v="9"/>
    <s v="DOMINIO"/>
    <x v="1"/>
    <m/>
    <m/>
    <n v="2961"/>
    <n v="2664.9"/>
    <n v="2998.0124999999998"/>
  </r>
  <r>
    <x v="16"/>
    <x v="0"/>
    <x v="4"/>
    <x v="200"/>
    <x v="8"/>
    <x v="2"/>
    <n v="42.87"/>
    <n v="2.2400000000000002"/>
    <x v="9"/>
    <s v="DOMINIO"/>
    <x v="1"/>
    <m/>
    <m/>
    <n v="2961"/>
    <n v="2664.9"/>
    <n v="2998.0124999999998"/>
  </r>
  <r>
    <x v="16"/>
    <x v="0"/>
    <x v="4"/>
    <x v="203"/>
    <x v="8"/>
    <x v="2"/>
    <n v="42.87"/>
    <n v="2.2400000000000002"/>
    <x v="9"/>
    <s v="DOMINIO"/>
    <x v="1"/>
    <m/>
    <m/>
    <n v="2961"/>
    <n v="2664.9"/>
    <n v="2998.0124999999998"/>
  </r>
  <r>
    <x v="16"/>
    <x v="0"/>
    <x v="4"/>
    <x v="206"/>
    <x v="8"/>
    <x v="2"/>
    <n v="43.29"/>
    <n v="2.2400000000000002"/>
    <x v="7"/>
    <s v="DOMINIO"/>
    <x v="1"/>
    <m/>
    <m/>
    <n v="2904"/>
    <n v="2613.6"/>
    <n v="2940.2999999999997"/>
  </r>
  <r>
    <x v="16"/>
    <x v="0"/>
    <x v="4"/>
    <x v="212"/>
    <x v="8"/>
    <x v="2"/>
    <n v="42.87"/>
    <n v="2.2400000000000002"/>
    <x v="6"/>
    <s v="DOMINIO"/>
    <x v="1"/>
    <m/>
    <m/>
    <n v="2984"/>
    <n v="2685.6"/>
    <n v="3021.2999999999997"/>
  </r>
  <r>
    <x v="16"/>
    <x v="0"/>
    <x v="4"/>
    <x v="213"/>
    <x v="8"/>
    <x v="2"/>
    <n v="42.87"/>
    <n v="2.2400000000000002"/>
    <x v="6"/>
    <s v="DOMINIO"/>
    <x v="1"/>
    <m/>
    <m/>
    <n v="2984"/>
    <n v="2685.6"/>
    <n v="3021.2999999999997"/>
  </r>
  <r>
    <x v="16"/>
    <x v="0"/>
    <x v="4"/>
    <x v="356"/>
    <x v="1"/>
    <x v="0"/>
    <n v="42.87"/>
    <n v="2.2400000000000002"/>
    <x v="9"/>
    <s v="DOMINIO"/>
    <x v="0"/>
    <m/>
    <m/>
    <n v="3018"/>
    <n v="2716.2000000000003"/>
    <n v="3055.7250000000004"/>
  </r>
  <r>
    <x v="16"/>
    <x v="0"/>
    <x v="4"/>
    <x v="357"/>
    <x v="1"/>
    <x v="0"/>
    <n v="42.87"/>
    <n v="2.2400000000000002"/>
    <x v="9"/>
    <s v="DOMINIO"/>
    <x v="0"/>
    <m/>
    <m/>
    <n v="3018"/>
    <n v="2716.2000000000003"/>
    <n v="3055.7250000000004"/>
  </r>
  <r>
    <x v="16"/>
    <x v="0"/>
    <x v="4"/>
    <x v="1"/>
    <x v="1"/>
    <x v="2"/>
    <n v="42.87"/>
    <n v="2.2400000000000002"/>
    <x v="9"/>
    <s v="DOMINIO"/>
    <x v="1"/>
    <m/>
    <m/>
    <n v="3018"/>
    <n v="2716.2000000000003"/>
    <n v="3055.7250000000004"/>
  </r>
  <r>
    <x v="16"/>
    <x v="0"/>
    <x v="4"/>
    <x v="419"/>
    <x v="1"/>
    <x v="0"/>
    <n v="42.87"/>
    <n v="2.2400000000000002"/>
    <x v="5"/>
    <s v="DOMINIO"/>
    <x v="0"/>
    <m/>
    <m/>
    <n v="2995"/>
    <n v="2695.5"/>
    <n v="3032.4374999999995"/>
  </r>
  <r>
    <x v="16"/>
    <x v="0"/>
    <x v="4"/>
    <x v="277"/>
    <x v="1"/>
    <x v="0"/>
    <n v="42.87"/>
    <n v="2.2400000000000002"/>
    <x v="5"/>
    <s v="DOMINIO"/>
    <x v="0"/>
    <m/>
    <m/>
    <n v="2995"/>
    <n v="2695.5"/>
    <n v="3032.4374999999995"/>
  </r>
  <r>
    <x v="16"/>
    <x v="0"/>
    <x v="4"/>
    <x v="358"/>
    <x v="1"/>
    <x v="2"/>
    <n v="42.87"/>
    <n v="2.2400000000000002"/>
    <x v="9"/>
    <s v="DOMINIO"/>
    <x v="1"/>
    <m/>
    <m/>
    <n v="3018"/>
    <n v="2716.2000000000003"/>
    <n v="3055.7250000000004"/>
  </r>
  <r>
    <x v="16"/>
    <x v="0"/>
    <x v="4"/>
    <x v="361"/>
    <x v="3"/>
    <x v="0"/>
    <n v="42.87"/>
    <n v="2.2400000000000002"/>
    <x v="9"/>
    <s v="DOMINIO"/>
    <x v="1"/>
    <m/>
    <m/>
    <n v="3030"/>
    <n v="2727"/>
    <n v="3067.875"/>
  </r>
  <r>
    <x v="16"/>
    <x v="0"/>
    <x v="4"/>
    <x v="299"/>
    <x v="3"/>
    <x v="0"/>
    <n v="42.87"/>
    <n v="2.2400000000000002"/>
    <x v="6"/>
    <s v="DOMINIO"/>
    <x v="0"/>
    <m/>
    <m/>
    <n v="3053"/>
    <n v="2747.7000000000003"/>
    <n v="3091.1625000000004"/>
  </r>
  <r>
    <x v="16"/>
    <x v="0"/>
    <x v="4"/>
    <x v="365"/>
    <x v="4"/>
    <x v="0"/>
    <n v="42.87"/>
    <n v="2.2400000000000002"/>
    <x v="9"/>
    <s v="DOMINIO"/>
    <x v="1"/>
    <m/>
    <m/>
    <n v="3041"/>
    <n v="2736.9"/>
    <n v="3079.0124999999998"/>
  </r>
  <r>
    <x v="16"/>
    <x v="0"/>
    <x v="4"/>
    <x v="280"/>
    <x v="4"/>
    <x v="0"/>
    <n v="42.87"/>
    <n v="2.2400000000000002"/>
    <x v="5"/>
    <s v="DOMINIO"/>
    <x v="1"/>
    <m/>
    <m/>
    <n v="3018"/>
    <n v="2716.2000000000003"/>
    <n v="3055.7250000000004"/>
  </r>
  <r>
    <x v="16"/>
    <x v="0"/>
    <x v="4"/>
    <x v="307"/>
    <x v="4"/>
    <x v="2"/>
    <n v="42.87"/>
    <n v="2.2400000000000002"/>
    <x v="7"/>
    <s v="DOMINIO"/>
    <x v="1"/>
    <m/>
    <m/>
    <n v="2984"/>
    <n v="2685.6"/>
    <n v="3021.2999999999997"/>
  </r>
  <r>
    <x v="16"/>
    <x v="0"/>
    <x v="4"/>
    <x v="232"/>
    <x v="4"/>
    <x v="0"/>
    <n v="42.87"/>
    <n v="2.2400000000000002"/>
    <x v="6"/>
    <s v="DOMINIO"/>
    <x v="1"/>
    <m/>
    <m/>
    <n v="3064"/>
    <n v="2757.6"/>
    <n v="3102.3"/>
  </r>
  <r>
    <x v="16"/>
    <x v="0"/>
    <x v="4"/>
    <x v="368"/>
    <x v="9"/>
    <x v="0"/>
    <n v="42.87"/>
    <n v="2.2400000000000002"/>
    <x v="9"/>
    <s v="DOMINIO"/>
    <x v="1"/>
    <m/>
    <m/>
    <n v="3053"/>
    <n v="2747.7000000000003"/>
    <n v="3091.1625000000004"/>
  </r>
  <r>
    <x v="16"/>
    <x v="0"/>
    <x v="4"/>
    <x v="369"/>
    <x v="9"/>
    <x v="2"/>
    <n v="42.87"/>
    <n v="2.2400000000000002"/>
    <x v="9"/>
    <s v="DOMINIO"/>
    <x v="0"/>
    <m/>
    <m/>
    <n v="3053"/>
    <n v="2747.7000000000003"/>
    <n v="3091.1625000000004"/>
  </r>
  <r>
    <x v="16"/>
    <x v="0"/>
    <x v="4"/>
    <x v="370"/>
    <x v="9"/>
    <x v="0"/>
    <n v="42.87"/>
    <n v="2.2400000000000002"/>
    <x v="6"/>
    <s v="DOMINIO"/>
    <x v="1"/>
    <m/>
    <m/>
    <n v="3075"/>
    <n v="2767.5"/>
    <n v="3113.4375"/>
  </r>
  <r>
    <x v="16"/>
    <x v="0"/>
    <x v="4"/>
    <x v="19"/>
    <x v="5"/>
    <x v="2"/>
    <n v="42.87"/>
    <n v="2.2400000000000002"/>
    <x v="7"/>
    <s v="DOMINIO"/>
    <x v="0"/>
    <m/>
    <m/>
    <n v="3007"/>
    <n v="2706.3"/>
    <n v="3044.5875000000001"/>
  </r>
  <r>
    <x v="16"/>
    <x v="0"/>
    <x v="4"/>
    <x v="376"/>
    <x v="10"/>
    <x v="0"/>
    <n v="42.87"/>
    <n v="2.2400000000000002"/>
    <x v="9"/>
    <s v="DOMINIO"/>
    <x v="1"/>
    <m/>
    <m/>
    <n v="3075"/>
    <n v="2767.5"/>
    <n v="3113.4375"/>
  </r>
  <r>
    <x v="16"/>
    <x v="0"/>
    <x v="4"/>
    <x v="283"/>
    <x v="10"/>
    <x v="0"/>
    <n v="42.87"/>
    <n v="2.2400000000000002"/>
    <x v="5"/>
    <s v="DOMINIO"/>
    <x v="0"/>
    <m/>
    <m/>
    <n v="3053"/>
    <n v="2747.7000000000003"/>
    <n v="3091.1625000000004"/>
  </r>
  <r>
    <x v="16"/>
    <x v="0"/>
    <x v="4"/>
    <x v="22"/>
    <x v="10"/>
    <x v="2"/>
    <n v="42.87"/>
    <n v="2.2400000000000002"/>
    <x v="7"/>
    <s v="DOMINIO"/>
    <x v="0"/>
    <m/>
    <m/>
    <n v="3018"/>
    <n v="2716.2000000000003"/>
    <n v="3055.7250000000004"/>
  </r>
  <r>
    <x v="16"/>
    <x v="0"/>
    <x v="5"/>
    <x v="198"/>
    <x v="8"/>
    <x v="0"/>
    <n v="46.66"/>
    <n v="2.2400000000000002"/>
    <x v="9"/>
    <s v="DOMINIO"/>
    <x v="1"/>
    <m/>
    <m/>
    <n v="3138"/>
    <n v="2761.44"/>
    <n v="3106.6200000000003"/>
  </r>
  <r>
    <x v="16"/>
    <x v="0"/>
    <x v="5"/>
    <x v="210"/>
    <x v="8"/>
    <x v="2"/>
    <n v="46.66"/>
    <n v="2.2400000000000002"/>
    <x v="6"/>
    <s v="DOMINIO"/>
    <x v="1"/>
    <m/>
    <m/>
    <n v="3161"/>
    <n v="2781.68"/>
    <n v="3129.3899999999994"/>
  </r>
  <r>
    <x v="16"/>
    <x v="0"/>
    <x v="5"/>
    <x v="289"/>
    <x v="1"/>
    <x v="0"/>
    <n v="46.66"/>
    <n v="2.2400000000000002"/>
    <x v="5"/>
    <s v="DOMINIO"/>
    <x v="1"/>
    <m/>
    <m/>
    <n v="3173"/>
    <n v="2792.2400000000002"/>
    <n v="3141.27"/>
  </r>
  <r>
    <x v="16"/>
    <x v="0"/>
    <x v="5"/>
    <x v="290"/>
    <x v="1"/>
    <x v="0"/>
    <n v="46.81"/>
    <n v="2.2400000000000002"/>
    <x v="5"/>
    <s v="DOMINIO"/>
    <x v="1"/>
    <m/>
    <m/>
    <n v="3173"/>
    <n v="2792.2400000000002"/>
    <n v="3141.27"/>
  </r>
  <r>
    <x v="16"/>
    <x v="0"/>
    <x v="5"/>
    <x v="290"/>
    <x v="1"/>
    <x v="2"/>
    <n v="46.81"/>
    <n v="2.2400000000000002"/>
    <x v="7"/>
    <s v="DOMINIO"/>
    <x v="1"/>
    <m/>
    <m/>
    <n v="3138"/>
    <n v="2761.44"/>
    <n v="3106.6200000000003"/>
  </r>
  <r>
    <x v="16"/>
    <x v="0"/>
    <x v="5"/>
    <x v="360"/>
    <x v="1"/>
    <x v="0"/>
    <n v="46.66"/>
    <n v="2.2400000000000002"/>
    <x v="6"/>
    <s v="DOMINIO"/>
    <x v="1"/>
    <m/>
    <m/>
    <n v="3218"/>
    <n v="2831.84"/>
    <n v="3185.8199999999997"/>
  </r>
  <r>
    <x v="16"/>
    <x v="0"/>
    <x v="5"/>
    <x v="360"/>
    <x v="1"/>
    <x v="2"/>
    <n v="46.66"/>
    <n v="2.2400000000000002"/>
    <x v="7"/>
    <s v="DOMINIO"/>
    <x v="1"/>
    <m/>
    <m/>
    <n v="3138"/>
    <n v="2761.44"/>
    <n v="3106.6200000000003"/>
  </r>
  <r>
    <x v="16"/>
    <x v="0"/>
    <x v="5"/>
    <x v="294"/>
    <x v="1"/>
    <x v="2"/>
    <n v="46.66"/>
    <n v="2.2400000000000002"/>
    <x v="6"/>
    <s v="DOMINIO"/>
    <x v="1"/>
    <m/>
    <m/>
    <n v="3218"/>
    <n v="2831.84"/>
    <n v="3185.8199999999997"/>
  </r>
  <r>
    <x v="16"/>
    <x v="0"/>
    <x v="5"/>
    <x v="10"/>
    <x v="3"/>
    <x v="2"/>
    <n v="46.66"/>
    <n v="2.2400000000000002"/>
    <x v="5"/>
    <s v="DOMINIO"/>
    <x v="0"/>
    <m/>
    <m/>
    <n v="3184"/>
    <n v="2801.92"/>
    <n v="3152.16"/>
  </r>
  <r>
    <x v="16"/>
    <x v="0"/>
    <x v="5"/>
    <x v="296"/>
    <x v="3"/>
    <x v="0"/>
    <n v="46.66"/>
    <n v="2.2400000000000002"/>
    <x v="5"/>
    <s v="DOMINIO"/>
    <x v="2"/>
    <m/>
    <s v="Assetplan"/>
    <n v="3184"/>
    <n v="2801.92"/>
    <n v="3152.16"/>
  </r>
  <r>
    <x v="16"/>
    <x v="0"/>
    <x v="5"/>
    <x v="296"/>
    <x v="3"/>
    <x v="2"/>
    <n v="46.66"/>
    <n v="2.2400000000000002"/>
    <x v="9"/>
    <s v="DOMINIO"/>
    <x v="2"/>
    <m/>
    <s v="Assetplan con Est. 75"/>
    <n v="3207"/>
    <n v="2822.16"/>
    <n v="3174.93"/>
  </r>
  <r>
    <x v="16"/>
    <x v="0"/>
    <x v="5"/>
    <x v="298"/>
    <x v="3"/>
    <x v="2"/>
    <n v="46.81"/>
    <n v="2.2400000000000002"/>
    <x v="7"/>
    <s v="DOMINIO"/>
    <x v="2"/>
    <m/>
    <s v="Assetplan con Est. 76"/>
    <n v="3150"/>
    <n v="2772"/>
    <n v="3118.5"/>
  </r>
  <r>
    <x v="16"/>
    <x v="0"/>
    <x v="5"/>
    <x v="363"/>
    <x v="3"/>
    <x v="0"/>
    <n v="46.66"/>
    <n v="2.2400000000000002"/>
    <x v="6"/>
    <s v="DOMINIO"/>
    <x v="2"/>
    <m/>
    <s v="Assetplan"/>
    <n v="3230"/>
    <n v="2842.4"/>
    <n v="3197.7"/>
  </r>
  <r>
    <x v="16"/>
    <x v="0"/>
    <x v="5"/>
    <x v="363"/>
    <x v="3"/>
    <x v="2"/>
    <n v="46.66"/>
    <n v="2.2400000000000002"/>
    <x v="7"/>
    <s v="DOMINIO"/>
    <x v="2"/>
    <m/>
    <s v="Assetplan con Est. 78"/>
    <n v="3150"/>
    <n v="2772"/>
    <n v="3118.5"/>
  </r>
  <r>
    <x v="16"/>
    <x v="0"/>
    <x v="5"/>
    <x v="301"/>
    <x v="3"/>
    <x v="2"/>
    <n v="46.66"/>
    <n v="2.2400000000000002"/>
    <x v="6"/>
    <s v="DOMINIO"/>
    <x v="2"/>
    <m/>
    <s v="Assetplan con Est. 95"/>
    <n v="3230"/>
    <n v="2842.4"/>
    <n v="3197.7"/>
  </r>
  <r>
    <x v="16"/>
    <x v="0"/>
    <x v="5"/>
    <x v="240"/>
    <x v="4"/>
    <x v="2"/>
    <n v="46.66"/>
    <n v="2.2400000000000002"/>
    <x v="5"/>
    <s v="DOMINIO"/>
    <x v="2"/>
    <m/>
    <s v="Assetplan con Est. 83"/>
    <n v="3195"/>
    <n v="2811.6"/>
    <n v="3163.0499999999997"/>
  </r>
  <r>
    <x v="16"/>
    <x v="0"/>
    <x v="5"/>
    <x v="303"/>
    <x v="4"/>
    <x v="0"/>
    <n v="46.66"/>
    <n v="2.2400000000000002"/>
    <x v="5"/>
    <s v="DOMINIO"/>
    <x v="2"/>
    <m/>
    <s v="Assetplan"/>
    <n v="3195"/>
    <n v="2811.6"/>
    <n v="3163.0499999999997"/>
  </r>
  <r>
    <x v="16"/>
    <x v="0"/>
    <x v="5"/>
    <x v="303"/>
    <x v="4"/>
    <x v="2"/>
    <n v="46.66"/>
    <n v="2.2400000000000002"/>
    <x v="9"/>
    <s v="DOMINIO"/>
    <x v="2"/>
    <m/>
    <s v="Assetplan - Asociado Est 99"/>
    <n v="3218"/>
    <n v="2831.84"/>
    <n v="3185.8199999999997"/>
  </r>
  <r>
    <x v="16"/>
    <x v="0"/>
    <x v="5"/>
    <x v="305"/>
    <x v="4"/>
    <x v="0"/>
    <n v="46.81"/>
    <n v="2.2400000000000002"/>
    <x v="5"/>
    <s v="DOMINIO"/>
    <x v="2"/>
    <m/>
    <s v="Assetplan"/>
    <n v="3195"/>
    <n v="2811.6"/>
    <n v="3163.0499999999997"/>
  </r>
  <r>
    <x v="16"/>
    <x v="0"/>
    <x v="5"/>
    <x v="13"/>
    <x v="4"/>
    <x v="2"/>
    <n v="46.66"/>
    <n v="2.2400000000000002"/>
    <x v="7"/>
    <s v="DOMINIO"/>
    <x v="0"/>
    <m/>
    <m/>
    <n v="3161"/>
    <n v="2781.68"/>
    <n v="3129.3899999999994"/>
  </r>
  <r>
    <x v="16"/>
    <x v="0"/>
    <x v="5"/>
    <x v="309"/>
    <x v="4"/>
    <x v="2"/>
    <n v="46.66"/>
    <n v="2.2400000000000002"/>
    <x v="6"/>
    <s v="DOMINIO"/>
    <x v="2"/>
    <m/>
    <s v="Assetplan"/>
    <n v="3241"/>
    <n v="2852.08"/>
    <n v="3208.5899999999997"/>
  </r>
  <r>
    <x v="16"/>
    <x v="0"/>
    <x v="5"/>
    <x v="309"/>
    <x v="4"/>
    <x v="0"/>
    <n v="46.66"/>
    <n v="2.2400000000000002"/>
    <x v="7"/>
    <s v="DOMINIO"/>
    <x v="2"/>
    <m/>
    <s v="Assetplan"/>
    <n v="3161"/>
    <n v="2781.68"/>
    <n v="3129.3899999999994"/>
  </r>
  <r>
    <x v="16"/>
    <x v="0"/>
    <x v="5"/>
    <x v="311"/>
    <x v="9"/>
    <x v="0"/>
    <n v="46.66"/>
    <n v="2.2400000000000002"/>
    <x v="9"/>
    <s v="DOMINIO"/>
    <x v="2"/>
    <m/>
    <s v="Assetplan con Est. 55"/>
    <n v="3230"/>
    <n v="2842.4"/>
    <n v="3197.7"/>
  </r>
  <r>
    <x v="16"/>
    <x v="0"/>
    <x v="5"/>
    <x v="313"/>
    <x v="9"/>
    <x v="2"/>
    <n v="46.81"/>
    <n v="2.2400000000000002"/>
    <x v="7"/>
    <s v="DOMINIO"/>
    <x v="0"/>
    <m/>
    <m/>
    <n v="3173"/>
    <n v="2792.2400000000002"/>
    <n v="3141.27"/>
  </r>
  <r>
    <x v="16"/>
    <x v="0"/>
    <x v="5"/>
    <x v="371"/>
    <x v="9"/>
    <x v="0"/>
    <n v="46.66"/>
    <n v="2.2400000000000002"/>
    <x v="6"/>
    <s v="DOMINIO"/>
    <x v="2"/>
    <m/>
    <s v="Assetplan"/>
    <n v="3253"/>
    <n v="2862.64"/>
    <n v="3220.4699999999993"/>
  </r>
  <r>
    <x v="16"/>
    <x v="0"/>
    <x v="5"/>
    <x v="371"/>
    <x v="9"/>
    <x v="2"/>
    <n v="46.66"/>
    <n v="2.2400000000000002"/>
    <x v="7"/>
    <s v="DOMINIO"/>
    <x v="0"/>
    <m/>
    <m/>
    <n v="3173"/>
    <n v="2792.2400000000002"/>
    <n v="3141.27"/>
  </r>
  <r>
    <x v="16"/>
    <x v="0"/>
    <x v="5"/>
    <x v="317"/>
    <x v="9"/>
    <x v="0"/>
    <n v="46.66"/>
    <n v="2.2400000000000002"/>
    <x v="7"/>
    <s v="DOMINIO"/>
    <x v="2"/>
    <m/>
    <s v="Assetplan con Est. 57"/>
    <n v="3173"/>
    <n v="2792.2400000000002"/>
    <n v="3141.27"/>
  </r>
  <r>
    <x v="16"/>
    <x v="0"/>
    <x v="5"/>
    <x v="319"/>
    <x v="5"/>
    <x v="2"/>
    <n v="46.66"/>
    <n v="2.2400000000000002"/>
    <x v="5"/>
    <s v="DOMINIO"/>
    <x v="2"/>
    <m/>
    <s v="Assetplan"/>
    <n v="3218"/>
    <n v="2831.84"/>
    <n v="3185.8199999999997"/>
  </r>
  <r>
    <x v="16"/>
    <x v="0"/>
    <x v="5"/>
    <x v="319"/>
    <x v="5"/>
    <x v="0"/>
    <n v="46.66"/>
    <n v="2.2400000000000002"/>
    <x v="9"/>
    <s v="DOMINIO"/>
    <x v="2"/>
    <m/>
    <s v="Assetplan con Est. 73"/>
    <n v="3241"/>
    <n v="2852.08"/>
    <n v="3208.5899999999997"/>
  </r>
  <r>
    <x v="16"/>
    <x v="0"/>
    <x v="5"/>
    <x v="375"/>
    <x v="5"/>
    <x v="2"/>
    <n v="46.66"/>
    <n v="2.2400000000000002"/>
    <x v="7"/>
    <s v="DOMINIO"/>
    <x v="1"/>
    <m/>
    <m/>
    <n v="3184"/>
    <n v="2801.92"/>
    <n v="3152.16"/>
  </r>
  <r>
    <x v="16"/>
    <x v="0"/>
    <x v="5"/>
    <x v="324"/>
    <x v="5"/>
    <x v="0"/>
    <n v="46.66"/>
    <n v="2.2400000000000002"/>
    <x v="7"/>
    <s v="DOMINIO"/>
    <x v="2"/>
    <m/>
    <s v="Assetplan"/>
    <n v="3184"/>
    <n v="2801.92"/>
    <n v="3152.16"/>
  </r>
  <r>
    <x v="16"/>
    <x v="0"/>
    <x v="5"/>
    <x v="326"/>
    <x v="10"/>
    <x v="2"/>
    <n v="46.66"/>
    <n v="2.2400000000000002"/>
    <x v="5"/>
    <s v="DOMINIO"/>
    <x v="2"/>
    <m/>
    <s v="Assetplan"/>
    <n v="3230"/>
    <n v="2842.4"/>
    <n v="3197.7"/>
  </r>
  <r>
    <x v="16"/>
    <x v="0"/>
    <x v="5"/>
    <x v="20"/>
    <x v="10"/>
    <x v="2"/>
    <n v="46.66"/>
    <n v="2.2400000000000002"/>
    <x v="9"/>
    <s v="DOMINIO"/>
    <x v="2"/>
    <m/>
    <s v="Assetplan"/>
    <n v="3253"/>
    <n v="2862.64"/>
    <n v="3220.4699999999993"/>
  </r>
  <r>
    <x v="16"/>
    <x v="2"/>
    <x v="7"/>
    <x v="110"/>
    <x v="8"/>
    <x v="1"/>
    <n v="12.5"/>
    <n v="0"/>
    <x v="10"/>
    <s v="USO Y GOCE"/>
    <x v="0"/>
    <m/>
    <m/>
    <n v="300"/>
    <n v="300"/>
    <n v="337.5"/>
  </r>
  <r>
    <x v="16"/>
    <x v="2"/>
    <x v="7"/>
    <x v="274"/>
    <x v="8"/>
    <x v="1"/>
    <n v="12.5"/>
    <n v="0"/>
    <x v="10"/>
    <s v="USO Y GOCE"/>
    <x v="0"/>
    <m/>
    <m/>
    <n v="300"/>
    <n v="300"/>
    <n v="337.5"/>
  </r>
  <r>
    <x v="16"/>
    <x v="2"/>
    <x v="7"/>
    <x v="116"/>
    <x v="8"/>
    <x v="1"/>
    <n v="12.5"/>
    <n v="0"/>
    <x v="10"/>
    <s v="USO Y GOCE"/>
    <x v="0"/>
    <m/>
    <m/>
    <n v="300"/>
    <n v="300"/>
    <n v="337.5"/>
  </r>
  <r>
    <x v="16"/>
    <x v="2"/>
    <x v="7"/>
    <x v="144"/>
    <x v="8"/>
    <x v="1"/>
    <n v="12.5"/>
    <n v="0"/>
    <x v="10"/>
    <s v="USO Y GOCE"/>
    <x v="1"/>
    <m/>
    <m/>
    <n v="300"/>
    <n v="300"/>
    <n v="337.5"/>
  </r>
  <r>
    <x v="16"/>
    <x v="2"/>
    <x v="7"/>
    <x v="171"/>
    <x v="8"/>
    <x v="1"/>
    <n v="12.5"/>
    <n v="0"/>
    <x v="10"/>
    <s v="USO Y GOCE"/>
    <x v="0"/>
    <m/>
    <m/>
    <n v="300"/>
    <n v="300"/>
    <n v="337.5"/>
  </r>
  <r>
    <x v="16"/>
    <x v="2"/>
    <x v="7"/>
    <x v="172"/>
    <x v="8"/>
    <x v="1"/>
    <n v="12.5"/>
    <n v="0"/>
    <x v="10"/>
    <s v="USO Y GOCE"/>
    <x v="2"/>
    <m/>
    <s v="Assetplan - Asociado Dpto 504 A"/>
    <n v="300"/>
    <n v="300"/>
    <n v="337.5"/>
  </r>
  <r>
    <x v="16"/>
    <x v="2"/>
    <x v="7"/>
    <x v="389"/>
    <x v="8"/>
    <x v="1"/>
    <n v="12.5"/>
    <n v="0"/>
    <x v="10"/>
    <s v="USO Y GOCE"/>
    <x v="2"/>
    <m/>
    <s v="Assetplan - Asociado Dpto 510 A"/>
    <n v="300"/>
    <n v="300"/>
    <n v="337.5"/>
  </r>
  <r>
    <x v="16"/>
    <x v="2"/>
    <x v="7"/>
    <x v="390"/>
    <x v="8"/>
    <x v="1"/>
    <n v="12.5"/>
    <n v="0"/>
    <x v="10"/>
    <s v="USO Y GOCE"/>
    <x v="0"/>
    <s v="E - 59"/>
    <m/>
    <n v="300"/>
    <n v="300"/>
    <n v="337.5"/>
  </r>
  <r>
    <x v="16"/>
    <x v="2"/>
    <x v="7"/>
    <x v="174"/>
    <x v="8"/>
    <x v="1"/>
    <n v="12.5"/>
    <n v="0"/>
    <x v="10"/>
    <s v="USO Y GOCE"/>
    <x v="1"/>
    <s v="E - 58"/>
    <m/>
    <n v="300"/>
    <n v="300"/>
    <n v="337.5"/>
  </r>
  <r>
    <x v="16"/>
    <x v="2"/>
    <x v="7"/>
    <x v="391"/>
    <x v="8"/>
    <x v="1"/>
    <n v="12.5"/>
    <n v="0"/>
    <x v="10"/>
    <s v="USO Y GOCE"/>
    <x v="1"/>
    <s v="E - 61"/>
    <m/>
    <n v="300"/>
    <n v="300"/>
    <n v="337.5"/>
  </r>
  <r>
    <x v="16"/>
    <x v="2"/>
    <x v="7"/>
    <x v="175"/>
    <x v="8"/>
    <x v="1"/>
    <n v="12.5"/>
    <n v="0"/>
    <x v="10"/>
    <s v="USO Y GOCE"/>
    <x v="1"/>
    <s v="E - 60"/>
    <m/>
    <n v="300"/>
    <n v="300"/>
    <n v="337.5"/>
  </r>
  <r>
    <x v="16"/>
    <x v="2"/>
    <x v="7"/>
    <x v="176"/>
    <x v="8"/>
    <x v="1"/>
    <n v="12.5"/>
    <n v="0"/>
    <x v="10"/>
    <s v="USO Y GOCE"/>
    <x v="1"/>
    <s v="E - 63"/>
    <m/>
    <n v="300"/>
    <n v="300"/>
    <n v="337.5"/>
  </r>
  <r>
    <x v="16"/>
    <x v="2"/>
    <x v="7"/>
    <x v="150"/>
    <x v="8"/>
    <x v="1"/>
    <n v="12.5"/>
    <n v="0"/>
    <x v="10"/>
    <s v="USO Y GOCE"/>
    <x v="1"/>
    <s v="E - 62"/>
    <m/>
    <n v="300"/>
    <n v="300"/>
    <n v="337.5"/>
  </r>
  <r>
    <x v="16"/>
    <x v="2"/>
    <x v="7"/>
    <x v="151"/>
    <x v="8"/>
    <x v="1"/>
    <n v="12.5"/>
    <n v="0"/>
    <x v="10"/>
    <s v="USO Y GOCE"/>
    <x v="1"/>
    <s v="E - 65"/>
    <m/>
    <n v="300"/>
    <n v="300"/>
    <n v="337.5"/>
  </r>
  <r>
    <x v="16"/>
    <x v="2"/>
    <x v="7"/>
    <x v="177"/>
    <x v="8"/>
    <x v="1"/>
    <n v="12.5"/>
    <n v="0"/>
    <x v="10"/>
    <s v="USO Y GOCE"/>
    <x v="1"/>
    <s v="E - 64"/>
    <m/>
    <n v="300"/>
    <n v="300"/>
    <n v="337.5"/>
  </r>
  <r>
    <x v="16"/>
    <x v="2"/>
    <x v="7"/>
    <x v="155"/>
    <x v="8"/>
    <x v="1"/>
    <n v="12.5"/>
    <n v="0"/>
    <x v="10"/>
    <s v="USO Y GOCE"/>
    <x v="1"/>
    <m/>
    <m/>
    <n v="300"/>
    <n v="300"/>
    <n v="337.5"/>
  </r>
  <r>
    <x v="16"/>
    <x v="2"/>
    <x v="7"/>
    <x v="159"/>
    <x v="8"/>
    <x v="1"/>
    <n v="12.5"/>
    <n v="0"/>
    <x v="10"/>
    <s v="USO Y GOCE"/>
    <x v="2"/>
    <m/>
    <s v="Assetplan - Asociado Dpto 310 B"/>
    <n v="300"/>
    <n v="300"/>
    <n v="337.5"/>
  </r>
  <r>
    <x v="16"/>
    <x v="2"/>
    <x v="7"/>
    <x v="164"/>
    <x v="8"/>
    <x v="1"/>
    <n v="12.5"/>
    <n v="0"/>
    <x v="10"/>
    <s v="USO Y GOCE"/>
    <x v="0"/>
    <m/>
    <m/>
    <n v="300"/>
    <n v="300"/>
    <n v="337.5"/>
  </r>
  <r>
    <x v="16"/>
    <x v="2"/>
    <x v="7"/>
    <x v="392"/>
    <x v="8"/>
    <x v="1"/>
    <n v="12.5"/>
    <n v="0"/>
    <x v="4"/>
    <s v="DOMINIO"/>
    <x v="1"/>
    <m/>
    <m/>
    <n v="300"/>
    <n v="300"/>
    <n v="337.5"/>
  </r>
  <r>
    <x v="16"/>
    <x v="2"/>
    <x v="7"/>
    <x v="182"/>
    <x v="8"/>
    <x v="1"/>
    <n v="12.5"/>
    <n v="0"/>
    <x v="4"/>
    <s v="DOMINIO"/>
    <x v="1"/>
    <m/>
    <m/>
    <n v="300"/>
    <n v="300"/>
    <n v="337.5"/>
  </r>
  <r>
    <x v="16"/>
    <x v="2"/>
    <x v="7"/>
    <x v="183"/>
    <x v="8"/>
    <x v="1"/>
    <n v="12.5"/>
    <n v="0"/>
    <x v="4"/>
    <s v="DOMINIO"/>
    <x v="0"/>
    <m/>
    <m/>
    <n v="300"/>
    <n v="300"/>
    <n v="337.5"/>
  </r>
  <r>
    <x v="16"/>
    <x v="2"/>
    <x v="7"/>
    <x v="188"/>
    <x v="8"/>
    <x v="1"/>
    <n v="12.5"/>
    <n v="0"/>
    <x v="10"/>
    <s v="USO Y GOCE"/>
    <x v="1"/>
    <m/>
    <m/>
    <n v="350"/>
    <n v="350"/>
    <n v="393.75"/>
  </r>
  <r>
    <x v="16"/>
    <x v="2"/>
    <x v="7"/>
    <x v="190"/>
    <x v="8"/>
    <x v="1"/>
    <n v="12.5"/>
    <n v="0"/>
    <x v="10"/>
    <s v="USO Y GOCE"/>
    <x v="2"/>
    <m/>
    <s v="Assetplan - Asociado Dpto 316 B"/>
    <n v="350"/>
    <n v="350"/>
    <n v="393.75"/>
  </r>
  <r>
    <x v="16"/>
    <x v="2"/>
    <x v="7"/>
    <x v="193"/>
    <x v="8"/>
    <x v="1"/>
    <n v="12.5"/>
    <n v="0"/>
    <x v="10"/>
    <s v="USO Y GOCE"/>
    <x v="0"/>
    <m/>
    <m/>
    <n v="300"/>
    <n v="300"/>
    <n v="337.5"/>
  </r>
  <r>
    <x v="16"/>
    <x v="2"/>
    <x v="7"/>
    <x v="194"/>
    <x v="8"/>
    <x v="1"/>
    <n v="12.5"/>
    <n v="0"/>
    <x v="10"/>
    <s v="USO Y GOCE"/>
    <x v="2"/>
    <m/>
    <s v="Assetplan - Asociado Dpto 405 B"/>
    <n v="300"/>
    <n v="300"/>
    <n v="337.5"/>
  </r>
  <r>
    <x v="16"/>
    <x v="2"/>
    <x v="7"/>
    <x v="205"/>
    <x v="8"/>
    <x v="13"/>
    <n v="12.5"/>
    <n v="0"/>
    <x v="10"/>
    <s v="USO Y GOCE"/>
    <x v="1"/>
    <s v="E - 112"/>
    <m/>
    <n v="300"/>
    <n v="300"/>
    <n v="337.5"/>
  </r>
  <r>
    <x v="16"/>
    <x v="2"/>
    <x v="7"/>
    <x v="206"/>
    <x v="8"/>
    <x v="1"/>
    <n v="12.5"/>
    <n v="0"/>
    <x v="10"/>
    <s v="USO Y GOCE"/>
    <x v="1"/>
    <s v="E - 111 .............."/>
    <m/>
    <n v="300"/>
    <n v="300"/>
    <n v="337.5"/>
  </r>
  <r>
    <x v="16"/>
    <x v="2"/>
    <x v="7"/>
    <x v="207"/>
    <x v="8"/>
    <x v="1"/>
    <n v="12.5"/>
    <n v="0"/>
    <x v="10"/>
    <s v="USO Y GOCE"/>
    <x v="1"/>
    <s v="E - 114"/>
    <m/>
    <n v="300"/>
    <n v="300"/>
    <n v="337.5"/>
  </r>
  <r>
    <x v="16"/>
    <x v="2"/>
    <x v="7"/>
    <x v="208"/>
    <x v="8"/>
    <x v="1"/>
    <n v="12.5"/>
    <n v="0"/>
    <x v="10"/>
    <s v="USO Y GOCE"/>
    <x v="1"/>
    <s v="E - 113"/>
    <m/>
    <n v="300"/>
    <n v="300"/>
    <n v="337.5"/>
  </r>
  <r>
    <x v="16"/>
    <x v="2"/>
    <x v="7"/>
    <x v="209"/>
    <x v="8"/>
    <x v="1"/>
    <n v="12.5"/>
    <n v="0"/>
    <x v="10"/>
    <s v="USO Y GOCE"/>
    <x v="1"/>
    <s v="E - 116"/>
    <m/>
    <n v="300"/>
    <n v="300"/>
    <n v="337.5"/>
  </r>
  <r>
    <x v="16"/>
    <x v="2"/>
    <x v="7"/>
    <x v="210"/>
    <x v="8"/>
    <x v="1"/>
    <n v="12.5"/>
    <n v="0"/>
    <x v="10"/>
    <s v="USO Y GOCE"/>
    <x v="1"/>
    <s v="E - 115"/>
    <m/>
    <n v="300"/>
    <n v="300"/>
    <n v="337.5"/>
  </r>
  <r>
    <x v="16"/>
    <x v="2"/>
    <x v="7"/>
    <x v="211"/>
    <x v="8"/>
    <x v="1"/>
    <n v="12.5"/>
    <n v="0"/>
    <x v="10"/>
    <s v="USO Y GOCE"/>
    <x v="1"/>
    <s v="E - 118"/>
    <m/>
    <n v="300"/>
    <n v="300"/>
    <n v="337.5"/>
  </r>
  <r>
    <x v="16"/>
    <x v="2"/>
    <x v="7"/>
    <x v="212"/>
    <x v="8"/>
    <x v="1"/>
    <n v="12.5"/>
    <n v="0"/>
    <x v="10"/>
    <s v="USO Y GOCE"/>
    <x v="1"/>
    <s v="E - 117"/>
    <m/>
    <n v="300"/>
    <n v="300"/>
    <n v="337.5"/>
  </r>
  <r>
    <x v="16"/>
    <x v="2"/>
    <x v="7"/>
    <x v="213"/>
    <x v="8"/>
    <x v="1"/>
    <n v="12.5"/>
    <n v="0"/>
    <x v="10"/>
    <s v="USO Y GOCE"/>
    <x v="1"/>
    <s v="E - 120 .............."/>
    <m/>
    <n v="300"/>
    <n v="300"/>
    <n v="337.5"/>
  </r>
  <r>
    <x v="16"/>
    <x v="2"/>
    <x v="7"/>
    <x v="214"/>
    <x v="8"/>
    <x v="13"/>
    <n v="12.5"/>
    <n v="0"/>
    <x v="10"/>
    <s v="USO Y GOCE"/>
    <x v="1"/>
    <s v="E - 119"/>
    <m/>
    <n v="300"/>
    <n v="300"/>
    <n v="337.5"/>
  </r>
  <r>
    <x v="16"/>
    <x v="2"/>
    <x v="7"/>
    <x v="215"/>
    <x v="8"/>
    <x v="1"/>
    <n v="12.5"/>
    <n v="0"/>
    <x v="10"/>
    <s v="USO Y GOCE"/>
    <x v="1"/>
    <s v="E - 122"/>
    <m/>
    <n v="300"/>
    <n v="300"/>
    <n v="337.5"/>
  </r>
  <r>
    <x v="16"/>
    <x v="2"/>
    <x v="7"/>
    <x v="216"/>
    <x v="8"/>
    <x v="1"/>
    <n v="12.5"/>
    <n v="0"/>
    <x v="10"/>
    <s v="USO Y GOCE"/>
    <x v="1"/>
    <s v="E - 121"/>
    <m/>
    <n v="300"/>
    <n v="300"/>
    <n v="337.5"/>
  </r>
  <r>
    <x v="16"/>
    <x v="2"/>
    <x v="7"/>
    <x v="217"/>
    <x v="8"/>
    <x v="1"/>
    <n v="12.5"/>
    <n v="0"/>
    <x v="10"/>
    <s v="USO Y GOCE"/>
    <x v="1"/>
    <s v="E - 124"/>
    <m/>
    <n v="300"/>
    <n v="300"/>
    <n v="337.5"/>
  </r>
  <r>
    <x v="16"/>
    <x v="2"/>
    <x v="7"/>
    <x v="218"/>
    <x v="8"/>
    <x v="1"/>
    <n v="12.5"/>
    <n v="0"/>
    <x v="10"/>
    <s v="USO Y GOCE"/>
    <x v="1"/>
    <s v="E - 123"/>
    <m/>
    <n v="300"/>
    <n v="300"/>
    <n v="337.5"/>
  </r>
  <r>
    <x v="16"/>
    <x v="2"/>
    <x v="7"/>
    <x v="226"/>
    <x v="8"/>
    <x v="1"/>
    <n v="12.5"/>
    <n v="0"/>
    <x v="4"/>
    <s v="DOMINIO"/>
    <x v="1"/>
    <m/>
    <m/>
    <n v="350"/>
    <n v="350"/>
    <n v="393.75"/>
  </r>
  <r>
    <x v="16"/>
    <x v="2"/>
    <x v="7"/>
    <x v="227"/>
    <x v="8"/>
    <x v="1"/>
    <n v="12.5"/>
    <n v="0"/>
    <x v="4"/>
    <s v="DOMINIO"/>
    <x v="0"/>
    <m/>
    <m/>
    <n v="350"/>
    <n v="350"/>
    <n v="393.75"/>
  </r>
  <r>
    <x v="16"/>
    <x v="2"/>
    <x v="7"/>
    <x v="588"/>
    <x v="8"/>
    <x v="1"/>
    <n v="12.5"/>
    <n v="0"/>
    <x v="4"/>
    <s v="DOMINIO"/>
    <x v="0"/>
    <m/>
    <m/>
    <n v="350"/>
    <n v="350"/>
    <n v="393.75"/>
  </r>
  <r>
    <x v="16"/>
    <x v="2"/>
    <x v="7"/>
    <x v="634"/>
    <x v="8"/>
    <x v="1"/>
    <n v="12.5"/>
    <n v="0"/>
    <x v="4"/>
    <s v="DOMINIO"/>
    <x v="1"/>
    <m/>
    <m/>
    <n v="350"/>
    <n v="350"/>
    <n v="393.75"/>
  </r>
  <r>
    <x v="16"/>
    <x v="2"/>
    <x v="7"/>
    <x v="635"/>
    <x v="8"/>
    <x v="1"/>
    <n v="12.5"/>
    <n v="0"/>
    <x v="4"/>
    <s v="DOMINIO"/>
    <x v="1"/>
    <m/>
    <m/>
    <n v="350"/>
    <n v="350"/>
    <n v="393.75"/>
  </r>
  <r>
    <x v="16"/>
    <x v="2"/>
    <x v="7"/>
    <x v="636"/>
    <x v="8"/>
    <x v="1"/>
    <n v="12.5"/>
    <n v="0"/>
    <x v="4"/>
    <s v="DOMINIO"/>
    <x v="1"/>
    <m/>
    <m/>
    <n v="350"/>
    <n v="350"/>
    <n v="393.75"/>
  </r>
  <r>
    <x v="16"/>
    <x v="2"/>
    <x v="7"/>
    <x v="438"/>
    <x v="8"/>
    <x v="1"/>
    <n v="12.5"/>
    <n v="0"/>
    <x v="4"/>
    <s v="DOMINIO"/>
    <x v="1"/>
    <m/>
    <m/>
    <n v="350"/>
    <n v="350"/>
    <n v="393.75"/>
  </r>
  <r>
    <x v="17"/>
    <x v="0"/>
    <x v="3"/>
    <x v="290"/>
    <x v="1"/>
    <x v="1"/>
    <n v="38.340000000000003"/>
    <n v="2.27"/>
    <x v="1"/>
    <s v="DOMINIO"/>
    <x v="1"/>
    <m/>
    <m/>
    <n v="2726"/>
    <n v="2453.4"/>
    <n v="2760.0749999999998"/>
  </r>
  <r>
    <x v="17"/>
    <x v="0"/>
    <x v="3"/>
    <x v="79"/>
    <x v="3"/>
    <x v="1"/>
    <n v="38.33"/>
    <n v="2.27"/>
    <x v="2"/>
    <s v="DOMINIO"/>
    <x v="1"/>
    <m/>
    <m/>
    <n v="2365"/>
    <n v="2128.5"/>
    <n v="2394.5625"/>
  </r>
  <r>
    <x v="17"/>
    <x v="0"/>
    <x v="3"/>
    <x v="361"/>
    <x v="3"/>
    <x v="1"/>
    <n v="38.340000000000003"/>
    <n v="2.27"/>
    <x v="2"/>
    <s v="DOMINIO"/>
    <x v="1"/>
    <m/>
    <m/>
    <n v="2365"/>
    <n v="2128.5"/>
    <n v="2394.5625"/>
  </r>
  <r>
    <x v="17"/>
    <x v="0"/>
    <x v="3"/>
    <x v="364"/>
    <x v="4"/>
    <x v="0"/>
    <n v="38.33"/>
    <n v="2.27"/>
    <x v="2"/>
    <s v="DOMINIO"/>
    <x v="1"/>
    <m/>
    <m/>
    <n v="2477"/>
    <n v="2229.3000000000002"/>
    <n v="2507.9625000000001"/>
  </r>
  <r>
    <x v="17"/>
    <x v="0"/>
    <x v="3"/>
    <x v="365"/>
    <x v="4"/>
    <x v="1"/>
    <n v="38.340000000000003"/>
    <n v="2.27"/>
    <x v="2"/>
    <s v="DOMINIO"/>
    <x v="1"/>
    <m/>
    <m/>
    <n v="2377"/>
    <n v="2139.3000000000002"/>
    <n v="2406.7125000000001"/>
  </r>
  <r>
    <x v="17"/>
    <x v="0"/>
    <x v="3"/>
    <x v="306"/>
    <x v="4"/>
    <x v="1"/>
    <n v="39.36"/>
    <n v="2.27"/>
    <x v="1"/>
    <s v="DOMINIO"/>
    <x v="1"/>
    <m/>
    <m/>
    <n v="2749"/>
    <n v="2474.1"/>
    <n v="2783.3624999999997"/>
  </r>
  <r>
    <x v="17"/>
    <x v="0"/>
    <x v="3"/>
    <x v="307"/>
    <x v="4"/>
    <x v="1"/>
    <n v="39.36"/>
    <n v="2.27"/>
    <x v="2"/>
    <s v="DOMINIO"/>
    <x v="1"/>
    <m/>
    <m/>
    <n v="2377"/>
    <n v="2139.3000000000002"/>
    <n v="2406.7125000000001"/>
  </r>
  <r>
    <x v="17"/>
    <x v="0"/>
    <x v="3"/>
    <x v="308"/>
    <x v="4"/>
    <x v="1"/>
    <n v="38.340000000000003"/>
    <n v="2.27"/>
    <x v="2"/>
    <s v="DOMINIO"/>
    <x v="1"/>
    <m/>
    <m/>
    <n v="2377"/>
    <n v="2139.3000000000002"/>
    <n v="2406.7125000000001"/>
  </r>
  <r>
    <x v="17"/>
    <x v="0"/>
    <x v="3"/>
    <x v="367"/>
    <x v="9"/>
    <x v="1"/>
    <n v="38.47"/>
    <n v="2.31"/>
    <x v="2"/>
    <s v="DOMINIO"/>
    <x v="1"/>
    <m/>
    <m/>
    <n v="2388"/>
    <n v="2149.2000000000003"/>
    <n v="2417.85"/>
  </r>
  <r>
    <x v="17"/>
    <x v="0"/>
    <x v="3"/>
    <x v="368"/>
    <x v="9"/>
    <x v="1"/>
    <n v="38.47"/>
    <n v="2.31"/>
    <x v="2"/>
    <s v="DOMINIO"/>
    <x v="1"/>
    <m/>
    <m/>
    <n v="2388"/>
    <n v="2149.2000000000003"/>
    <n v="2417.85"/>
  </r>
  <r>
    <x v="17"/>
    <x v="0"/>
    <x v="3"/>
    <x v="310"/>
    <x v="9"/>
    <x v="1"/>
    <n v="39.56"/>
    <n v="2.34"/>
    <x v="2"/>
    <s v="DOMINIO"/>
    <x v="1"/>
    <m/>
    <m/>
    <n v="2388"/>
    <n v="2149.2000000000003"/>
    <n v="2417.85"/>
  </r>
  <r>
    <x v="17"/>
    <x v="0"/>
    <x v="3"/>
    <x v="315"/>
    <x v="9"/>
    <x v="1"/>
    <n v="39.51"/>
    <n v="2.34"/>
    <x v="2"/>
    <s v="DOMINIO"/>
    <x v="1"/>
    <m/>
    <m/>
    <n v="2388"/>
    <n v="2149.2000000000003"/>
    <n v="2417.85"/>
  </r>
  <r>
    <x v="17"/>
    <x v="0"/>
    <x v="3"/>
    <x v="316"/>
    <x v="9"/>
    <x v="1"/>
    <n v="38.479999999999997"/>
    <n v="2.31"/>
    <x v="2"/>
    <s v="DOMINIO"/>
    <x v="1"/>
    <m/>
    <m/>
    <n v="2388"/>
    <n v="2149.2000000000003"/>
    <n v="2417.85"/>
  </r>
  <r>
    <x v="17"/>
    <x v="0"/>
    <x v="3"/>
    <x v="372"/>
    <x v="5"/>
    <x v="1"/>
    <n v="38.47"/>
    <n v="2.31"/>
    <x v="2"/>
    <s v="DOMINIO"/>
    <x v="1"/>
    <m/>
    <m/>
    <n v="2400"/>
    <n v="2160"/>
    <n v="2430"/>
  </r>
  <r>
    <x v="17"/>
    <x v="0"/>
    <x v="3"/>
    <x v="373"/>
    <x v="5"/>
    <x v="1"/>
    <n v="38.47"/>
    <n v="2.31"/>
    <x v="2"/>
    <s v="DOMINIO"/>
    <x v="1"/>
    <m/>
    <m/>
    <n v="2400"/>
    <n v="2160"/>
    <n v="2430"/>
  </r>
  <r>
    <x v="17"/>
    <x v="0"/>
    <x v="3"/>
    <x v="318"/>
    <x v="5"/>
    <x v="1"/>
    <n v="39.56"/>
    <n v="2.34"/>
    <x v="2"/>
    <s v="DOMINIO"/>
    <x v="1"/>
    <m/>
    <m/>
    <n v="2400"/>
    <n v="2160"/>
    <n v="2430"/>
  </r>
  <r>
    <x v="17"/>
    <x v="0"/>
    <x v="3"/>
    <x v="323"/>
    <x v="5"/>
    <x v="1"/>
    <n v="39.51"/>
    <n v="2.34"/>
    <x v="2"/>
    <s v="DOMINIO"/>
    <x v="1"/>
    <m/>
    <m/>
    <n v="2400"/>
    <n v="2160"/>
    <n v="2430"/>
  </r>
  <r>
    <x v="17"/>
    <x v="0"/>
    <x v="3"/>
    <x v="19"/>
    <x v="5"/>
    <x v="1"/>
    <n v="38.479999999999997"/>
    <n v="2.31"/>
    <x v="2"/>
    <s v="DOMINIO"/>
    <x v="1"/>
    <m/>
    <m/>
    <n v="2400"/>
    <n v="2160"/>
    <n v="2430"/>
  </r>
  <r>
    <x v="17"/>
    <x v="0"/>
    <x v="3"/>
    <x v="376"/>
    <x v="10"/>
    <x v="1"/>
    <n v="38.47"/>
    <n v="2.31"/>
    <x v="2"/>
    <s v="DOMINIO"/>
    <x v="1"/>
    <m/>
    <m/>
    <n v="2411"/>
    <n v="2169.9"/>
    <n v="2441.1374999999998"/>
  </r>
  <r>
    <x v="17"/>
    <x v="0"/>
    <x v="3"/>
    <x v="80"/>
    <x v="10"/>
    <x v="1"/>
    <n v="38.47"/>
    <n v="2.31"/>
    <x v="2"/>
    <s v="DOMINIO"/>
    <x v="1"/>
    <m/>
    <m/>
    <n v="2411"/>
    <n v="2169.9"/>
    <n v="2441.1374999999998"/>
  </r>
  <r>
    <x v="17"/>
    <x v="0"/>
    <x v="3"/>
    <x v="325"/>
    <x v="10"/>
    <x v="1"/>
    <n v="39.56"/>
    <n v="2.34"/>
    <x v="2"/>
    <s v="DOMINIO"/>
    <x v="1"/>
    <m/>
    <m/>
    <n v="2411"/>
    <n v="2169.9"/>
    <n v="2441.1374999999998"/>
  </r>
  <r>
    <x v="17"/>
    <x v="0"/>
    <x v="3"/>
    <x v="329"/>
    <x v="10"/>
    <x v="1"/>
    <n v="39.51"/>
    <n v="2.34"/>
    <x v="2"/>
    <s v="DOMINIO"/>
    <x v="1"/>
    <m/>
    <m/>
    <n v="2411"/>
    <n v="2121.6799999999998"/>
    <n v="2386.8899999999994"/>
  </r>
  <r>
    <x v="17"/>
    <x v="0"/>
    <x v="3"/>
    <x v="22"/>
    <x v="10"/>
    <x v="1"/>
    <n v="38.479999999999997"/>
    <n v="2.31"/>
    <x v="2"/>
    <s v="DOMINIO"/>
    <x v="1"/>
    <m/>
    <m/>
    <n v="2411"/>
    <n v="2121.6799999999998"/>
    <n v="2386.8899999999994"/>
  </r>
  <r>
    <x v="17"/>
    <x v="0"/>
    <x v="3"/>
    <x v="81"/>
    <x v="6"/>
    <x v="1"/>
    <n v="38.47"/>
    <n v="2.31"/>
    <x v="2"/>
    <s v="DOMINIO"/>
    <x v="1"/>
    <m/>
    <m/>
    <n v="2422"/>
    <n v="2131.36"/>
    <n v="2397.7800000000002"/>
  </r>
  <r>
    <x v="17"/>
    <x v="0"/>
    <x v="3"/>
    <x v="82"/>
    <x v="6"/>
    <x v="1"/>
    <n v="38.47"/>
    <n v="2.31"/>
    <x v="2"/>
    <s v="DOMINIO"/>
    <x v="1"/>
    <m/>
    <m/>
    <n v="2422"/>
    <n v="2131.36"/>
    <n v="2397.7800000000002"/>
  </r>
  <r>
    <x v="17"/>
    <x v="0"/>
    <x v="3"/>
    <x v="330"/>
    <x v="6"/>
    <x v="1"/>
    <n v="39.56"/>
    <n v="2.34"/>
    <x v="2"/>
    <s v="DOMINIO"/>
    <x v="1"/>
    <m/>
    <m/>
    <n v="2422"/>
    <n v="2131.36"/>
    <n v="2397.7800000000002"/>
  </r>
  <r>
    <x v="17"/>
    <x v="0"/>
    <x v="3"/>
    <x v="333"/>
    <x v="6"/>
    <x v="1"/>
    <n v="38.479999999999997"/>
    <n v="2.31"/>
    <x v="1"/>
    <s v="DOMINIO"/>
    <x v="1"/>
    <m/>
    <m/>
    <n v="2695"/>
    <n v="2425.5"/>
    <n v="2728.6874999999995"/>
  </r>
  <r>
    <x v="17"/>
    <x v="0"/>
    <x v="3"/>
    <x v="335"/>
    <x v="6"/>
    <x v="1"/>
    <n v="39.51"/>
    <n v="2.34"/>
    <x v="2"/>
    <s v="DOMINIO"/>
    <x v="1"/>
    <m/>
    <m/>
    <n v="2422"/>
    <n v="2131.36"/>
    <n v="2397.7800000000002"/>
  </r>
  <r>
    <x v="17"/>
    <x v="0"/>
    <x v="3"/>
    <x v="26"/>
    <x v="6"/>
    <x v="1"/>
    <n v="38.479999999999997"/>
    <n v="2.31"/>
    <x v="2"/>
    <s v="DOMINIO"/>
    <x v="1"/>
    <m/>
    <m/>
    <n v="2422"/>
    <n v="2131.36"/>
    <n v="2397.7800000000002"/>
  </r>
  <r>
    <x v="17"/>
    <x v="0"/>
    <x v="3"/>
    <x v="83"/>
    <x v="7"/>
    <x v="1"/>
    <n v="38.47"/>
    <n v="2.31"/>
    <x v="2"/>
    <s v="DOMINIO"/>
    <x v="1"/>
    <m/>
    <m/>
    <n v="2434"/>
    <n v="2141.92"/>
    <n v="2409.66"/>
  </r>
  <r>
    <x v="17"/>
    <x v="0"/>
    <x v="3"/>
    <x v="84"/>
    <x v="7"/>
    <x v="1"/>
    <n v="38.47"/>
    <n v="2.31"/>
    <x v="2"/>
    <s v="DOMINIO"/>
    <x v="1"/>
    <m/>
    <m/>
    <n v="2434"/>
    <n v="2141.92"/>
    <n v="2409.66"/>
  </r>
  <r>
    <x v="17"/>
    <x v="0"/>
    <x v="3"/>
    <x v="242"/>
    <x v="7"/>
    <x v="1"/>
    <n v="39.56"/>
    <n v="2.34"/>
    <x v="2"/>
    <s v="DOMINIO"/>
    <x v="1"/>
    <m/>
    <m/>
    <n v="2434"/>
    <n v="2141.92"/>
    <n v="2409.66"/>
  </r>
  <r>
    <x v="17"/>
    <x v="0"/>
    <x v="3"/>
    <x v="337"/>
    <x v="7"/>
    <x v="0"/>
    <n v="38.479999999999997"/>
    <n v="2.31"/>
    <x v="1"/>
    <s v="DOMINIO"/>
    <x v="1"/>
    <m/>
    <m/>
    <n v="2806"/>
    <n v="2525.4"/>
    <n v="2841.0749999999998"/>
  </r>
  <r>
    <x v="17"/>
    <x v="0"/>
    <x v="3"/>
    <x v="339"/>
    <x v="7"/>
    <x v="1"/>
    <n v="39.51"/>
    <n v="2.34"/>
    <x v="2"/>
    <s v="DOMINIO"/>
    <x v="1"/>
    <m/>
    <m/>
    <n v="2434"/>
    <n v="2141.92"/>
    <n v="2409.66"/>
  </r>
  <r>
    <x v="17"/>
    <x v="0"/>
    <x v="3"/>
    <x v="30"/>
    <x v="7"/>
    <x v="1"/>
    <n v="38.479999999999997"/>
    <n v="2.31"/>
    <x v="2"/>
    <s v="DOMINIO"/>
    <x v="1"/>
    <m/>
    <m/>
    <n v="2434"/>
    <n v="2141.92"/>
    <n v="2409.66"/>
  </r>
  <r>
    <x v="17"/>
    <x v="0"/>
    <x v="3"/>
    <x v="85"/>
    <x v="11"/>
    <x v="1"/>
    <n v="38.47"/>
    <n v="2.31"/>
    <x v="2"/>
    <s v="DOMINIO"/>
    <x v="1"/>
    <m/>
    <m/>
    <n v="2445"/>
    <n v="2151.6"/>
    <n v="2420.5499999999997"/>
  </r>
  <r>
    <x v="17"/>
    <x v="0"/>
    <x v="3"/>
    <x v="86"/>
    <x v="11"/>
    <x v="1"/>
    <n v="38.47"/>
    <n v="2.31"/>
    <x v="2"/>
    <s v="DOMINIO"/>
    <x v="1"/>
    <m/>
    <m/>
    <n v="2445"/>
    <n v="2151.6"/>
    <n v="2420.5499999999997"/>
  </r>
  <r>
    <x v="17"/>
    <x v="0"/>
    <x v="3"/>
    <x v="341"/>
    <x v="11"/>
    <x v="1"/>
    <n v="39.56"/>
    <n v="2.34"/>
    <x v="2"/>
    <s v="DOMINIO"/>
    <x v="1"/>
    <m/>
    <m/>
    <n v="2445"/>
    <n v="2151.6"/>
    <n v="2420.5499999999997"/>
  </r>
  <r>
    <x v="17"/>
    <x v="0"/>
    <x v="3"/>
    <x v="345"/>
    <x v="11"/>
    <x v="1"/>
    <n v="39.51"/>
    <n v="2.34"/>
    <x v="1"/>
    <s v="DOMINIO"/>
    <x v="1"/>
    <m/>
    <m/>
    <n v="2818"/>
    <n v="2536.2000000000003"/>
    <n v="2853.2250000000004"/>
  </r>
  <r>
    <x v="17"/>
    <x v="0"/>
    <x v="3"/>
    <x v="346"/>
    <x v="11"/>
    <x v="1"/>
    <n v="39.51"/>
    <n v="2.34"/>
    <x v="2"/>
    <s v="DOMINIO"/>
    <x v="1"/>
    <m/>
    <m/>
    <n v="2445"/>
    <n v="2151.6"/>
    <n v="2420.5499999999997"/>
  </r>
  <r>
    <x v="17"/>
    <x v="0"/>
    <x v="3"/>
    <x v="35"/>
    <x v="11"/>
    <x v="1"/>
    <n v="38.479999999999997"/>
    <n v="2.31"/>
    <x v="2"/>
    <s v="DOMINIO"/>
    <x v="1"/>
    <m/>
    <m/>
    <n v="2445"/>
    <n v="2151.6"/>
    <n v="2420.5499999999997"/>
  </r>
  <r>
    <x v="17"/>
    <x v="0"/>
    <x v="3"/>
    <x v="87"/>
    <x v="12"/>
    <x v="1"/>
    <n v="38.61"/>
    <n v="2.36"/>
    <x v="2"/>
    <s v="DOMINIO"/>
    <x v="1"/>
    <m/>
    <m/>
    <n v="2457"/>
    <n v="2162.16"/>
    <n v="2432.4299999999998"/>
  </r>
  <r>
    <x v="17"/>
    <x v="0"/>
    <x v="3"/>
    <x v="88"/>
    <x v="12"/>
    <x v="1"/>
    <n v="38.61"/>
    <n v="2.36"/>
    <x v="2"/>
    <s v="DOMINIO"/>
    <x v="1"/>
    <m/>
    <m/>
    <n v="2457"/>
    <n v="2162.16"/>
    <n v="2432.4299999999998"/>
  </r>
  <r>
    <x v="17"/>
    <x v="0"/>
    <x v="3"/>
    <x v="348"/>
    <x v="12"/>
    <x v="1"/>
    <n v="39.74"/>
    <n v="2.4"/>
    <x v="2"/>
    <s v="DOMINIO"/>
    <x v="1"/>
    <m/>
    <m/>
    <n v="2457"/>
    <n v="2162.16"/>
    <n v="2432.4299999999998"/>
  </r>
  <r>
    <x v="17"/>
    <x v="0"/>
    <x v="3"/>
    <x v="352"/>
    <x v="12"/>
    <x v="1"/>
    <n v="38.61"/>
    <n v="2.36"/>
    <x v="1"/>
    <s v="DOMINIO"/>
    <x v="1"/>
    <m/>
    <m/>
    <n v="2829"/>
    <n v="2546.1"/>
    <n v="2864.3624999999997"/>
  </r>
  <r>
    <x v="17"/>
    <x v="0"/>
    <x v="3"/>
    <x v="353"/>
    <x v="12"/>
    <x v="1"/>
    <n v="39.659999999999997"/>
    <n v="2.4"/>
    <x v="1"/>
    <s v="DOMINIO"/>
    <x v="1"/>
    <m/>
    <m/>
    <n v="2829"/>
    <n v="2546.1"/>
    <n v="2864.3624999999997"/>
  </r>
  <r>
    <x v="17"/>
    <x v="0"/>
    <x v="3"/>
    <x v="354"/>
    <x v="12"/>
    <x v="1"/>
    <n v="39.65"/>
    <n v="2.4"/>
    <x v="2"/>
    <s v="DOMINIO"/>
    <x v="1"/>
    <m/>
    <m/>
    <n v="2457"/>
    <n v="2162.16"/>
    <n v="2432.4299999999998"/>
  </r>
  <r>
    <x v="17"/>
    <x v="0"/>
    <x v="3"/>
    <x v="39"/>
    <x v="12"/>
    <x v="1"/>
    <n v="38.61"/>
    <n v="2.36"/>
    <x v="2"/>
    <s v="DOMINIO"/>
    <x v="1"/>
    <m/>
    <m/>
    <n v="2457"/>
    <n v="2162.16"/>
    <n v="2432.4299999999998"/>
  </r>
  <r>
    <x v="17"/>
    <x v="0"/>
    <x v="3"/>
    <x v="89"/>
    <x v="13"/>
    <x v="1"/>
    <n v="38.61"/>
    <n v="2.36"/>
    <x v="2"/>
    <s v="DOMINIO"/>
    <x v="1"/>
    <m/>
    <m/>
    <n v="2468"/>
    <n v="2171.84"/>
    <n v="2443.3200000000002"/>
  </r>
  <r>
    <x v="17"/>
    <x v="0"/>
    <x v="3"/>
    <x v="90"/>
    <x v="13"/>
    <x v="1"/>
    <n v="38.61"/>
    <n v="2.36"/>
    <x v="2"/>
    <s v="DOMINIO"/>
    <x v="1"/>
    <m/>
    <m/>
    <n v="2468"/>
    <n v="2171.84"/>
    <n v="2443.3200000000002"/>
  </r>
  <r>
    <x v="17"/>
    <x v="0"/>
    <x v="3"/>
    <x v="553"/>
    <x v="13"/>
    <x v="1"/>
    <n v="39.74"/>
    <n v="2.4"/>
    <x v="2"/>
    <s v="DOMINIO"/>
    <x v="1"/>
    <m/>
    <m/>
    <n v="2468"/>
    <n v="2171.84"/>
    <n v="2443.3200000000002"/>
  </r>
  <r>
    <x v="17"/>
    <x v="0"/>
    <x v="3"/>
    <x v="568"/>
    <x v="13"/>
    <x v="1"/>
    <n v="39.659999999999997"/>
    <n v="2.4"/>
    <x v="1"/>
    <s v="DOMINIO"/>
    <x v="1"/>
    <m/>
    <m/>
    <n v="2841"/>
    <n v="2556.9"/>
    <n v="2876.5124999999998"/>
  </r>
  <r>
    <x v="17"/>
    <x v="0"/>
    <x v="3"/>
    <x v="549"/>
    <x v="13"/>
    <x v="1"/>
    <n v="39.65"/>
    <n v="2.4"/>
    <x v="2"/>
    <s v="DOMINIO"/>
    <x v="1"/>
    <m/>
    <m/>
    <n v="2468"/>
    <n v="2171.84"/>
    <n v="2443.3200000000002"/>
  </r>
  <r>
    <x v="17"/>
    <x v="0"/>
    <x v="3"/>
    <x v="44"/>
    <x v="13"/>
    <x v="1"/>
    <n v="38.61"/>
    <n v="2.36"/>
    <x v="2"/>
    <s v="DOMINIO"/>
    <x v="1"/>
    <m/>
    <m/>
    <n v="2468"/>
    <n v="2171.84"/>
    <n v="2443.3200000000002"/>
  </r>
  <r>
    <x v="17"/>
    <x v="0"/>
    <x v="3"/>
    <x v="91"/>
    <x v="14"/>
    <x v="1"/>
    <n v="38.61"/>
    <n v="2.36"/>
    <x v="2"/>
    <s v="DOMINIO"/>
    <x v="1"/>
    <m/>
    <m/>
    <n v="2480"/>
    <n v="2182.4"/>
    <n v="2455.1999999999998"/>
  </r>
  <r>
    <x v="17"/>
    <x v="0"/>
    <x v="3"/>
    <x v="92"/>
    <x v="14"/>
    <x v="1"/>
    <n v="38.61"/>
    <n v="2.36"/>
    <x v="2"/>
    <s v="DOMINIO"/>
    <x v="1"/>
    <m/>
    <m/>
    <n v="2480"/>
    <n v="2182.4"/>
    <n v="2455.1999999999998"/>
  </r>
  <r>
    <x v="17"/>
    <x v="0"/>
    <x v="3"/>
    <x v="555"/>
    <x v="14"/>
    <x v="1"/>
    <n v="39.74"/>
    <n v="2.4"/>
    <x v="2"/>
    <s v="DOMINIO"/>
    <x v="1"/>
    <m/>
    <m/>
    <n v="2480"/>
    <n v="2182.4"/>
    <n v="2455.1999999999998"/>
  </r>
  <r>
    <x v="17"/>
    <x v="0"/>
    <x v="3"/>
    <x v="547"/>
    <x v="14"/>
    <x v="1"/>
    <n v="38.61"/>
    <n v="2.36"/>
    <x v="1"/>
    <s v="DOMINIO"/>
    <x v="1"/>
    <m/>
    <m/>
    <n v="2852"/>
    <n v="2566.8000000000002"/>
    <n v="2887.65"/>
  </r>
  <r>
    <x v="17"/>
    <x v="0"/>
    <x v="3"/>
    <x v="575"/>
    <x v="14"/>
    <x v="1"/>
    <n v="39.659999999999997"/>
    <n v="2.4"/>
    <x v="1"/>
    <s v="DOMINIO"/>
    <x v="1"/>
    <m/>
    <m/>
    <n v="2852"/>
    <n v="2566.8000000000002"/>
    <n v="2887.65"/>
  </r>
  <r>
    <x v="17"/>
    <x v="0"/>
    <x v="3"/>
    <x v="551"/>
    <x v="14"/>
    <x v="1"/>
    <n v="39.65"/>
    <n v="2.4"/>
    <x v="2"/>
    <s v="DOMINIO"/>
    <x v="1"/>
    <m/>
    <m/>
    <n v="2480"/>
    <n v="2182.4"/>
    <n v="2455.1999999999998"/>
  </r>
  <r>
    <x v="17"/>
    <x v="0"/>
    <x v="3"/>
    <x v="49"/>
    <x v="14"/>
    <x v="1"/>
    <n v="38.61"/>
    <n v="2.36"/>
    <x v="2"/>
    <s v="DOMINIO"/>
    <x v="1"/>
    <m/>
    <m/>
    <n v="2480"/>
    <n v="2182.4"/>
    <n v="2455.1999999999998"/>
  </r>
  <r>
    <x v="17"/>
    <x v="0"/>
    <x v="3"/>
    <x v="93"/>
    <x v="15"/>
    <x v="1"/>
    <n v="38.61"/>
    <n v="2.36"/>
    <x v="2"/>
    <s v="DOMINIO"/>
    <x v="1"/>
    <m/>
    <m/>
    <n v="2491"/>
    <n v="2192.08"/>
    <n v="2466.0899999999997"/>
  </r>
  <r>
    <x v="17"/>
    <x v="0"/>
    <x v="3"/>
    <x v="94"/>
    <x v="15"/>
    <x v="1"/>
    <n v="38.61"/>
    <n v="2.36"/>
    <x v="2"/>
    <s v="DOMINIO"/>
    <x v="1"/>
    <m/>
    <m/>
    <n v="2491"/>
    <n v="2192.08"/>
    <n v="2466.0899999999997"/>
  </r>
  <r>
    <x v="17"/>
    <x v="0"/>
    <x v="3"/>
    <x v="557"/>
    <x v="15"/>
    <x v="1"/>
    <n v="39.74"/>
    <n v="2.4"/>
    <x v="2"/>
    <s v="DOMINIO"/>
    <x v="1"/>
    <m/>
    <m/>
    <n v="2491"/>
    <n v="2192.08"/>
    <n v="2466.0899999999997"/>
  </r>
  <r>
    <x v="17"/>
    <x v="0"/>
    <x v="3"/>
    <x v="674"/>
    <x v="15"/>
    <x v="1"/>
    <n v="38.61"/>
    <n v="2.36"/>
    <x v="1"/>
    <s v="DOMINIO"/>
    <x v="1"/>
    <m/>
    <m/>
    <n v="2864"/>
    <n v="2577.6"/>
    <n v="2899.8"/>
  </r>
  <r>
    <x v="17"/>
    <x v="0"/>
    <x v="3"/>
    <x v="675"/>
    <x v="15"/>
    <x v="1"/>
    <n v="39.659999999999997"/>
    <n v="2.4"/>
    <x v="1"/>
    <s v="DOMINIO"/>
    <x v="1"/>
    <m/>
    <m/>
    <n v="2864"/>
    <n v="2577.6"/>
    <n v="2899.8"/>
  </r>
  <r>
    <x v="17"/>
    <x v="0"/>
    <x v="3"/>
    <x v="236"/>
    <x v="15"/>
    <x v="1"/>
    <n v="39.65"/>
    <n v="2.4"/>
    <x v="2"/>
    <s v="DOMINIO"/>
    <x v="1"/>
    <m/>
    <m/>
    <n v="2491"/>
    <n v="2192.08"/>
    <n v="2466.0899999999997"/>
  </r>
  <r>
    <x v="17"/>
    <x v="0"/>
    <x v="3"/>
    <x v="54"/>
    <x v="15"/>
    <x v="1"/>
    <n v="38.61"/>
    <n v="2.36"/>
    <x v="2"/>
    <s v="DOMINIO"/>
    <x v="1"/>
    <m/>
    <m/>
    <n v="2491"/>
    <n v="2192.08"/>
    <n v="2466.0899999999997"/>
  </r>
  <r>
    <x v="17"/>
    <x v="0"/>
    <x v="3"/>
    <x v="95"/>
    <x v="0"/>
    <x v="1"/>
    <n v="38.61"/>
    <n v="2.36"/>
    <x v="2"/>
    <s v="DOMINIO"/>
    <x v="1"/>
    <m/>
    <m/>
    <n v="2503"/>
    <n v="2202.64"/>
    <n v="2477.9699999999993"/>
  </r>
  <r>
    <x v="17"/>
    <x v="0"/>
    <x v="3"/>
    <x v="96"/>
    <x v="0"/>
    <x v="1"/>
    <n v="38.61"/>
    <n v="2.36"/>
    <x v="2"/>
    <s v="DOMINIO"/>
    <x v="1"/>
    <m/>
    <m/>
    <n v="2503"/>
    <n v="2202.64"/>
    <n v="2477.9699999999993"/>
  </r>
  <r>
    <x v="17"/>
    <x v="0"/>
    <x v="3"/>
    <x v="665"/>
    <x v="0"/>
    <x v="1"/>
    <n v="39.74"/>
    <n v="2.4"/>
    <x v="2"/>
    <s v="DOMINIO"/>
    <x v="1"/>
    <m/>
    <m/>
    <n v="2503"/>
    <n v="2202.64"/>
    <n v="2477.9699999999993"/>
  </r>
  <r>
    <x v="17"/>
    <x v="0"/>
    <x v="10"/>
    <x v="289"/>
    <x v="1"/>
    <x v="1"/>
    <n v="44.14"/>
    <n v="2.2599999999999998"/>
    <x v="1"/>
    <s v="DOMINIO"/>
    <x v="1"/>
    <m/>
    <m/>
    <n v="3186"/>
    <n v="2867.4"/>
    <n v="3225.8249999999998"/>
  </r>
  <r>
    <x v="17"/>
    <x v="0"/>
    <x v="10"/>
    <x v="1"/>
    <x v="1"/>
    <x v="1"/>
    <n v="44.13"/>
    <n v="2.25"/>
    <x v="1"/>
    <s v="DOMINIO"/>
    <x v="1"/>
    <m/>
    <m/>
    <n v="3186"/>
    <n v="2867.4"/>
    <n v="3225.8249999999998"/>
  </r>
  <r>
    <x v="17"/>
    <x v="0"/>
    <x v="10"/>
    <x v="419"/>
    <x v="1"/>
    <x v="1"/>
    <n v="44.37"/>
    <n v="2.2400000000000002"/>
    <x v="1"/>
    <s v="DOMINIO"/>
    <x v="1"/>
    <m/>
    <m/>
    <n v="3186"/>
    <n v="2867.4"/>
    <n v="3225.8249999999998"/>
  </r>
  <r>
    <x v="17"/>
    <x v="0"/>
    <x v="10"/>
    <x v="277"/>
    <x v="1"/>
    <x v="1"/>
    <n v="44.14"/>
    <n v="2.2599999999999998"/>
    <x v="1"/>
    <s v="DOMINIO"/>
    <x v="1"/>
    <m/>
    <m/>
    <n v="3186"/>
    <n v="2867.4"/>
    <n v="3225.8249999999998"/>
  </r>
  <r>
    <x v="17"/>
    <x v="0"/>
    <x v="10"/>
    <x v="358"/>
    <x v="1"/>
    <x v="1"/>
    <n v="44.14"/>
    <n v="2.25"/>
    <x v="1"/>
    <s v="DOMINIO"/>
    <x v="1"/>
    <m/>
    <m/>
    <n v="3186"/>
    <n v="2867.4"/>
    <n v="3225.8249999999998"/>
  </r>
  <r>
    <x v="17"/>
    <x v="0"/>
    <x v="10"/>
    <x v="297"/>
    <x v="3"/>
    <x v="1"/>
    <n v="44.14"/>
    <n v="2.25"/>
    <x v="1"/>
    <s v="DOMINIO"/>
    <x v="1"/>
    <m/>
    <m/>
    <n v="3197"/>
    <n v="2877.3"/>
    <n v="3236.9625000000001"/>
  </r>
  <r>
    <x v="17"/>
    <x v="0"/>
    <x v="10"/>
    <x v="239"/>
    <x v="3"/>
    <x v="1"/>
    <n v="44.14"/>
    <n v="2.25"/>
    <x v="1"/>
    <s v="DOMINIO"/>
    <x v="1"/>
    <m/>
    <m/>
    <n v="3197"/>
    <n v="2877.3"/>
    <n v="3236.9625000000001"/>
  </r>
  <r>
    <x v="17"/>
    <x v="0"/>
    <x v="10"/>
    <x v="278"/>
    <x v="3"/>
    <x v="1"/>
    <n v="44.14"/>
    <n v="2.2599999999999998"/>
    <x v="1"/>
    <s v="DOMINIO"/>
    <x v="1"/>
    <m/>
    <m/>
    <n v="3197"/>
    <n v="2877.3"/>
    <n v="3236.9625000000001"/>
  </r>
  <r>
    <x v="17"/>
    <x v="0"/>
    <x v="10"/>
    <x v="11"/>
    <x v="3"/>
    <x v="1"/>
    <n v="44.14"/>
    <n v="2.25"/>
    <x v="1"/>
    <s v="DOMINIO"/>
    <x v="1"/>
    <m/>
    <m/>
    <n v="3197"/>
    <n v="2877.3"/>
    <n v="3236.9625000000001"/>
  </r>
  <r>
    <x v="17"/>
    <x v="0"/>
    <x v="10"/>
    <x v="304"/>
    <x v="4"/>
    <x v="1"/>
    <n v="44.14"/>
    <n v="2.25"/>
    <x v="1"/>
    <s v="DOMINIO"/>
    <x v="1"/>
    <m/>
    <m/>
    <n v="3209"/>
    <n v="2888.1"/>
    <n v="3249.1124999999997"/>
  </r>
  <r>
    <x v="17"/>
    <x v="0"/>
    <x v="10"/>
    <x v="279"/>
    <x v="4"/>
    <x v="1"/>
    <n v="44.14"/>
    <n v="2.25"/>
    <x v="1"/>
    <s v="DOMINIO"/>
    <x v="1"/>
    <m/>
    <m/>
    <n v="3209"/>
    <n v="2888.1"/>
    <n v="3249.1124999999997"/>
  </r>
  <r>
    <x v="17"/>
    <x v="0"/>
    <x v="10"/>
    <x v="280"/>
    <x v="4"/>
    <x v="1"/>
    <n v="44.14"/>
    <n v="2.2599999999999998"/>
    <x v="1"/>
    <s v="DOMINIO"/>
    <x v="1"/>
    <m/>
    <m/>
    <n v="3209"/>
    <n v="2888.1"/>
    <n v="3249.1124999999997"/>
  </r>
  <r>
    <x v="17"/>
    <x v="0"/>
    <x v="10"/>
    <x v="14"/>
    <x v="9"/>
    <x v="1"/>
    <n v="44.29"/>
    <n v="2.2999999999999998"/>
    <x v="1"/>
    <s v="DOMINIO"/>
    <x v="1"/>
    <m/>
    <m/>
    <n v="3220"/>
    <n v="2898"/>
    <n v="3260.2499999999995"/>
  </r>
  <r>
    <x v="17"/>
    <x v="0"/>
    <x v="10"/>
    <x v="312"/>
    <x v="9"/>
    <x v="1"/>
    <n v="44.3"/>
    <n v="2.2999999999999998"/>
    <x v="1"/>
    <s v="DOMINIO"/>
    <x v="1"/>
    <m/>
    <m/>
    <n v="3220"/>
    <n v="2898"/>
    <n v="3260.2499999999995"/>
  </r>
  <r>
    <x v="17"/>
    <x v="0"/>
    <x v="10"/>
    <x v="281"/>
    <x v="9"/>
    <x v="1"/>
    <n v="44.3"/>
    <n v="2.2999999999999998"/>
    <x v="1"/>
    <s v="DOMINIO"/>
    <x v="1"/>
    <m/>
    <m/>
    <n v="3220"/>
    <n v="2898"/>
    <n v="3260.2499999999995"/>
  </r>
  <r>
    <x v="17"/>
    <x v="0"/>
    <x v="10"/>
    <x v="15"/>
    <x v="9"/>
    <x v="1"/>
    <n v="44.29"/>
    <n v="2.2999999999999998"/>
    <x v="1"/>
    <s v="DOMINIO"/>
    <x v="1"/>
    <m/>
    <m/>
    <n v="3220"/>
    <n v="2898"/>
    <n v="3260.2499999999995"/>
  </r>
  <r>
    <x v="17"/>
    <x v="0"/>
    <x v="10"/>
    <x v="369"/>
    <x v="9"/>
    <x v="1"/>
    <n v="44.3"/>
    <n v="2.2999999999999998"/>
    <x v="1"/>
    <s v="DOMINIO"/>
    <x v="1"/>
    <m/>
    <m/>
    <n v="3220"/>
    <n v="2898"/>
    <n v="3260.2499999999995"/>
  </r>
  <r>
    <x v="17"/>
    <x v="0"/>
    <x v="10"/>
    <x v="320"/>
    <x v="5"/>
    <x v="1"/>
    <n v="44.3"/>
    <n v="2.2999999999999998"/>
    <x v="1"/>
    <s v="DOMINIO"/>
    <x v="1"/>
    <m/>
    <m/>
    <n v="3232"/>
    <n v="2908.8"/>
    <n v="3272.4"/>
  </r>
  <r>
    <x v="17"/>
    <x v="0"/>
    <x v="10"/>
    <x v="282"/>
    <x v="5"/>
    <x v="1"/>
    <n v="44.3"/>
    <n v="2.2999999999999998"/>
    <x v="1"/>
    <s v="DOMINIO"/>
    <x v="1"/>
    <m/>
    <m/>
    <n v="3232"/>
    <n v="2908.8"/>
    <n v="3272.4"/>
  </r>
  <r>
    <x v="17"/>
    <x v="0"/>
    <x v="10"/>
    <x v="18"/>
    <x v="5"/>
    <x v="1"/>
    <n v="44.3"/>
    <n v="2.2999999999999998"/>
    <x v="1"/>
    <s v="DOMINIO"/>
    <x v="1"/>
    <m/>
    <m/>
    <n v="3232"/>
    <n v="2908.8"/>
    <n v="3272.4"/>
  </r>
  <r>
    <x v="17"/>
    <x v="0"/>
    <x v="10"/>
    <x v="20"/>
    <x v="10"/>
    <x v="1"/>
    <n v="44.29"/>
    <n v="2.2999999999999998"/>
    <x v="1"/>
    <s v="DOMINIO"/>
    <x v="1"/>
    <m/>
    <m/>
    <n v="3243"/>
    <n v="2918.7000000000003"/>
    <n v="3283.5375000000004"/>
  </r>
  <r>
    <x v="17"/>
    <x v="0"/>
    <x v="10"/>
    <x v="284"/>
    <x v="10"/>
    <x v="14"/>
    <n v="44.29"/>
    <n v="2.2999999999999998"/>
    <x v="1"/>
    <s v="DOMINIO"/>
    <x v="1"/>
    <m/>
    <m/>
    <n v="3243"/>
    <n v="2918.7000000000003"/>
    <n v="3283.5375000000004"/>
  </r>
  <r>
    <x v="17"/>
    <x v="0"/>
    <x v="10"/>
    <x v="21"/>
    <x v="10"/>
    <x v="1"/>
    <n v="44.3"/>
    <n v="2.2999999999999998"/>
    <x v="1"/>
    <s v="DOMINIO"/>
    <x v="1"/>
    <m/>
    <m/>
    <n v="3243"/>
    <n v="2918.7000000000003"/>
    <n v="3283.5375000000004"/>
  </r>
  <r>
    <x v="17"/>
    <x v="0"/>
    <x v="10"/>
    <x v="23"/>
    <x v="6"/>
    <x v="1"/>
    <n v="44.29"/>
    <n v="2.2999999999999998"/>
    <x v="1"/>
    <s v="DOMINIO"/>
    <x v="1"/>
    <m/>
    <m/>
    <n v="3255"/>
    <n v="2929.5"/>
    <n v="3295.6875"/>
  </r>
  <r>
    <x v="17"/>
    <x v="0"/>
    <x v="10"/>
    <x v="7"/>
    <x v="6"/>
    <x v="1"/>
    <n v="44.3"/>
    <n v="2.2999999999999998"/>
    <x v="1"/>
    <s v="DOMINIO"/>
    <x v="1"/>
    <m/>
    <m/>
    <n v="3255"/>
    <n v="2929.5"/>
    <n v="3295.6875"/>
  </r>
  <r>
    <x v="17"/>
    <x v="0"/>
    <x v="10"/>
    <x v="24"/>
    <x v="6"/>
    <x v="1"/>
    <n v="44.29"/>
    <n v="2.2999999999999998"/>
    <x v="1"/>
    <s v="DOMINIO"/>
    <x v="1"/>
    <m/>
    <m/>
    <n v="3255"/>
    <n v="2929.5"/>
    <n v="3295.6875"/>
  </r>
  <r>
    <x v="17"/>
    <x v="0"/>
    <x v="10"/>
    <x v="25"/>
    <x v="6"/>
    <x v="1"/>
    <n v="44.3"/>
    <n v="2.2999999999999998"/>
    <x v="1"/>
    <s v="DOMINIO"/>
    <x v="1"/>
    <m/>
    <m/>
    <n v="3255"/>
    <n v="2929.5"/>
    <n v="3295.6875"/>
  </r>
  <r>
    <x v="17"/>
    <x v="0"/>
    <x v="10"/>
    <x v="27"/>
    <x v="7"/>
    <x v="1"/>
    <n v="44.29"/>
    <n v="2.2999999999999998"/>
    <x v="1"/>
    <s v="DOMINIO"/>
    <x v="1"/>
    <m/>
    <m/>
    <n v="3266"/>
    <n v="2939.4"/>
    <n v="3306.8249999999998"/>
  </r>
  <r>
    <x v="17"/>
    <x v="0"/>
    <x v="10"/>
    <x v="336"/>
    <x v="7"/>
    <x v="1"/>
    <n v="44.3"/>
    <n v="2.2999999999999998"/>
    <x v="1"/>
    <s v="DOMINIO"/>
    <x v="1"/>
    <m/>
    <m/>
    <n v="3266"/>
    <n v="2939.4"/>
    <n v="3306.8249999999998"/>
  </r>
  <r>
    <x v="17"/>
    <x v="0"/>
    <x v="10"/>
    <x v="8"/>
    <x v="7"/>
    <x v="1"/>
    <n v="44.3"/>
    <n v="2.2999999999999998"/>
    <x v="1"/>
    <s v="DOMINIO"/>
    <x v="1"/>
    <m/>
    <m/>
    <n v="3266"/>
    <n v="2939.4"/>
    <n v="3306.8249999999998"/>
  </r>
  <r>
    <x v="17"/>
    <x v="0"/>
    <x v="10"/>
    <x v="29"/>
    <x v="7"/>
    <x v="1"/>
    <n v="44.3"/>
    <n v="2.2999999999999998"/>
    <x v="1"/>
    <s v="DOMINIO"/>
    <x v="1"/>
    <m/>
    <m/>
    <n v="3266"/>
    <n v="2939.4"/>
    <n v="3306.8249999999998"/>
  </r>
  <r>
    <x v="17"/>
    <x v="0"/>
    <x v="10"/>
    <x v="343"/>
    <x v="11"/>
    <x v="1"/>
    <n v="44.3"/>
    <n v="2.2999999999999998"/>
    <x v="1"/>
    <s v="DOMINIO"/>
    <x v="1"/>
    <m/>
    <m/>
    <n v="3278"/>
    <n v="2950.2000000000003"/>
    <n v="3318.9750000000004"/>
  </r>
  <r>
    <x v="17"/>
    <x v="0"/>
    <x v="10"/>
    <x v="285"/>
    <x v="11"/>
    <x v="1"/>
    <n v="44.3"/>
    <n v="2.2999999999999998"/>
    <x v="1"/>
    <s v="DOMINIO"/>
    <x v="1"/>
    <m/>
    <m/>
    <n v="3278"/>
    <n v="2950.2000000000003"/>
    <n v="3318.9750000000004"/>
  </r>
  <r>
    <x v="17"/>
    <x v="0"/>
    <x v="10"/>
    <x v="33"/>
    <x v="11"/>
    <x v="1"/>
    <n v="44.29"/>
    <n v="2.2999999999999998"/>
    <x v="1"/>
    <s v="DOMINIO"/>
    <x v="1"/>
    <m/>
    <m/>
    <n v="3278"/>
    <n v="2950.2000000000003"/>
    <n v="3318.9750000000004"/>
  </r>
  <r>
    <x v="17"/>
    <x v="0"/>
    <x v="10"/>
    <x v="34"/>
    <x v="11"/>
    <x v="1"/>
    <n v="44.3"/>
    <n v="2.2999999999999998"/>
    <x v="1"/>
    <s v="DOMINIO"/>
    <x v="1"/>
    <m/>
    <m/>
    <n v="3278"/>
    <n v="2950.2000000000003"/>
    <n v="3318.9750000000004"/>
  </r>
  <r>
    <x v="17"/>
    <x v="0"/>
    <x v="10"/>
    <x v="350"/>
    <x v="12"/>
    <x v="1"/>
    <n v="44.46"/>
    <n v="2.34"/>
    <x v="1"/>
    <s v="DOMINIO"/>
    <x v="1"/>
    <m/>
    <m/>
    <n v="3289"/>
    <n v="2960.1"/>
    <n v="3330.1125000000002"/>
  </r>
  <r>
    <x v="17"/>
    <x v="0"/>
    <x v="10"/>
    <x v="351"/>
    <x v="12"/>
    <x v="1"/>
    <n v="44.46"/>
    <n v="2.34"/>
    <x v="1"/>
    <s v="DOMINIO"/>
    <x v="1"/>
    <m/>
    <m/>
    <n v="3289"/>
    <n v="2960.1"/>
    <n v="3330.1125000000002"/>
  </r>
  <r>
    <x v="17"/>
    <x v="0"/>
    <x v="10"/>
    <x v="286"/>
    <x v="12"/>
    <x v="1"/>
    <n v="44.46"/>
    <n v="2.34"/>
    <x v="1"/>
    <s v="DOMINIO"/>
    <x v="1"/>
    <m/>
    <m/>
    <n v="3289"/>
    <n v="2960.1"/>
    <n v="3330.1125000000002"/>
  </r>
  <r>
    <x v="17"/>
    <x v="0"/>
    <x v="10"/>
    <x v="37"/>
    <x v="12"/>
    <x v="1"/>
    <n v="44.46"/>
    <n v="2.34"/>
    <x v="1"/>
    <s v="DOMINIO"/>
    <x v="1"/>
    <m/>
    <m/>
    <n v="3289"/>
    <n v="2960.1"/>
    <n v="3330.1125000000002"/>
  </r>
  <r>
    <x v="17"/>
    <x v="0"/>
    <x v="10"/>
    <x v="38"/>
    <x v="12"/>
    <x v="1"/>
    <n v="44.46"/>
    <n v="2.34"/>
    <x v="1"/>
    <s v="DOMINIO"/>
    <x v="1"/>
    <m/>
    <m/>
    <n v="3289"/>
    <n v="2960.1"/>
    <n v="3330.1125000000002"/>
  </r>
  <r>
    <x v="17"/>
    <x v="0"/>
    <x v="10"/>
    <x v="41"/>
    <x v="13"/>
    <x v="1"/>
    <n v="44.46"/>
    <n v="2.34"/>
    <x v="1"/>
    <s v="DOMINIO"/>
    <x v="1"/>
    <m/>
    <m/>
    <n v="3301"/>
    <n v="2970.9"/>
    <n v="3342.2624999999998"/>
  </r>
  <r>
    <x v="17"/>
    <x v="0"/>
    <x v="10"/>
    <x v="544"/>
    <x v="13"/>
    <x v="1"/>
    <n v="44.46"/>
    <n v="2.34"/>
    <x v="1"/>
    <s v="DOMINIO"/>
    <x v="1"/>
    <m/>
    <m/>
    <n v="3301"/>
    <n v="2970.9"/>
    <n v="3342.2624999999998"/>
  </r>
  <r>
    <x v="17"/>
    <x v="0"/>
    <x v="10"/>
    <x v="567"/>
    <x v="13"/>
    <x v="1"/>
    <n v="44.46"/>
    <n v="2.34"/>
    <x v="1"/>
    <s v="DOMINIO"/>
    <x v="1"/>
    <m/>
    <m/>
    <n v="3301"/>
    <n v="2970.9"/>
    <n v="3342.2624999999998"/>
  </r>
  <r>
    <x v="17"/>
    <x v="0"/>
    <x v="10"/>
    <x v="42"/>
    <x v="13"/>
    <x v="1"/>
    <n v="44.46"/>
    <n v="2.34"/>
    <x v="1"/>
    <s v="DOMINIO"/>
    <x v="1"/>
    <m/>
    <m/>
    <n v="3301"/>
    <n v="2970.9"/>
    <n v="3342.2624999999998"/>
  </r>
  <r>
    <x v="17"/>
    <x v="0"/>
    <x v="10"/>
    <x v="43"/>
    <x v="13"/>
    <x v="1"/>
    <n v="44.46"/>
    <n v="2.34"/>
    <x v="1"/>
    <s v="DOMINIO"/>
    <x v="1"/>
    <m/>
    <m/>
    <n v="3301"/>
    <n v="2970.9"/>
    <n v="3342.2624999999998"/>
  </r>
  <r>
    <x v="17"/>
    <x v="0"/>
    <x v="10"/>
    <x v="46"/>
    <x v="14"/>
    <x v="1"/>
    <n v="44.46"/>
    <n v="2.34"/>
    <x v="1"/>
    <s v="DOMINIO"/>
    <x v="1"/>
    <m/>
    <m/>
    <n v="3312"/>
    <n v="2980.8"/>
    <n v="3353.4"/>
  </r>
  <r>
    <x v="17"/>
    <x v="0"/>
    <x v="10"/>
    <x v="546"/>
    <x v="14"/>
    <x v="1"/>
    <n v="44.46"/>
    <n v="2.34"/>
    <x v="1"/>
    <s v="DOMINIO"/>
    <x v="1"/>
    <m/>
    <m/>
    <n v="3312"/>
    <n v="2980.8"/>
    <n v="3353.4"/>
  </r>
  <r>
    <x v="17"/>
    <x v="0"/>
    <x v="10"/>
    <x v="574"/>
    <x v="14"/>
    <x v="1"/>
    <n v="44.46"/>
    <n v="2.34"/>
    <x v="1"/>
    <s v="DOMINIO"/>
    <x v="1"/>
    <m/>
    <m/>
    <n v="3312"/>
    <n v="2980.8"/>
    <n v="3353.4"/>
  </r>
  <r>
    <x v="17"/>
    <x v="0"/>
    <x v="10"/>
    <x v="47"/>
    <x v="14"/>
    <x v="1"/>
    <n v="44.46"/>
    <n v="2.34"/>
    <x v="1"/>
    <s v="DOMINIO"/>
    <x v="1"/>
    <m/>
    <m/>
    <n v="3312"/>
    <n v="2980.8"/>
    <n v="3353.4"/>
  </r>
  <r>
    <x v="17"/>
    <x v="0"/>
    <x v="10"/>
    <x v="48"/>
    <x v="14"/>
    <x v="1"/>
    <n v="44.46"/>
    <n v="2.34"/>
    <x v="1"/>
    <s v="DOMINIO"/>
    <x v="1"/>
    <m/>
    <m/>
    <n v="3312"/>
    <n v="2980.8"/>
    <n v="3353.4"/>
  </r>
  <r>
    <x v="17"/>
    <x v="0"/>
    <x v="10"/>
    <x v="244"/>
    <x v="15"/>
    <x v="1"/>
    <n v="44.46"/>
    <n v="2.34"/>
    <x v="1"/>
    <s v="DOMINIO"/>
    <x v="1"/>
    <m/>
    <m/>
    <n v="3324"/>
    <n v="2991.6"/>
    <n v="3365.5499999999997"/>
  </r>
  <r>
    <x v="17"/>
    <x v="0"/>
    <x v="10"/>
    <x v="52"/>
    <x v="15"/>
    <x v="1"/>
    <n v="44.46"/>
    <n v="2.34"/>
    <x v="1"/>
    <s v="DOMINIO"/>
    <x v="1"/>
    <m/>
    <m/>
    <n v="3324"/>
    <n v="2991.6"/>
    <n v="3365.5499999999997"/>
  </r>
  <r>
    <x v="17"/>
    <x v="0"/>
    <x v="10"/>
    <x v="53"/>
    <x v="15"/>
    <x v="1"/>
    <n v="44.46"/>
    <n v="2.34"/>
    <x v="1"/>
    <s v="DOMINIO"/>
    <x v="1"/>
    <m/>
    <m/>
    <n v="3324"/>
    <n v="2991.6"/>
    <n v="3365.5499999999997"/>
  </r>
  <r>
    <x v="17"/>
    <x v="0"/>
    <x v="10"/>
    <x v="676"/>
    <x v="0"/>
    <x v="1"/>
    <n v="45.03"/>
    <n v="2.34"/>
    <x v="1"/>
    <s v="DOMINIO"/>
    <x v="1"/>
    <m/>
    <m/>
    <n v="3335"/>
    <n v="3001.5"/>
    <n v="3376.6874999999995"/>
  </r>
  <r>
    <x v="17"/>
    <x v="0"/>
    <x v="4"/>
    <x v="362"/>
    <x v="3"/>
    <x v="1"/>
    <n v="44.35"/>
    <n v="2.27"/>
    <x v="2"/>
    <s v="DOMINIO"/>
    <x v="1"/>
    <m/>
    <m/>
    <n v="2595"/>
    <n v="2283.6"/>
    <n v="2569.0499999999997"/>
  </r>
  <r>
    <x v="17"/>
    <x v="0"/>
    <x v="4"/>
    <x v="363"/>
    <x v="3"/>
    <x v="1"/>
    <n v="44.35"/>
    <n v="2.27"/>
    <x v="2"/>
    <s v="DOMINIO"/>
    <x v="1"/>
    <m/>
    <m/>
    <n v="2595"/>
    <n v="2283.6"/>
    <n v="2569.0499999999997"/>
  </r>
  <r>
    <x v="17"/>
    <x v="0"/>
    <x v="4"/>
    <x v="232"/>
    <x v="4"/>
    <x v="1"/>
    <n v="44.35"/>
    <n v="2.27"/>
    <x v="2"/>
    <s v="DOMINIO"/>
    <x v="1"/>
    <m/>
    <m/>
    <n v="2606"/>
    <n v="2293.2800000000002"/>
    <n v="2579.94"/>
  </r>
  <r>
    <x v="17"/>
    <x v="0"/>
    <x v="4"/>
    <x v="13"/>
    <x v="4"/>
    <x v="1"/>
    <n v="44.35"/>
    <n v="2.27"/>
    <x v="2"/>
    <s v="DOMINIO"/>
    <x v="1"/>
    <m/>
    <m/>
    <n v="2606"/>
    <n v="2293.2800000000002"/>
    <n v="2579.94"/>
  </r>
  <r>
    <x v="17"/>
    <x v="0"/>
    <x v="4"/>
    <x v="371"/>
    <x v="9"/>
    <x v="1"/>
    <n v="44.51"/>
    <n v="2.3199999999999998"/>
    <x v="2"/>
    <s v="DOMINIO"/>
    <x v="1"/>
    <m/>
    <m/>
    <n v="2618"/>
    <n v="2303.84"/>
    <n v="2591.8200000000002"/>
  </r>
  <r>
    <x v="17"/>
    <x v="0"/>
    <x v="4"/>
    <x v="374"/>
    <x v="5"/>
    <x v="1"/>
    <n v="44.51"/>
    <n v="2.31"/>
    <x v="2"/>
    <s v="DOMINIO"/>
    <x v="1"/>
    <m/>
    <m/>
    <n v="2629"/>
    <n v="2313.52"/>
    <n v="2602.71"/>
  </r>
  <r>
    <x v="17"/>
    <x v="0"/>
    <x v="4"/>
    <x v="375"/>
    <x v="5"/>
    <x v="1"/>
    <n v="44.51"/>
    <n v="2.3199999999999998"/>
    <x v="2"/>
    <s v="DOMINIO"/>
    <x v="1"/>
    <m/>
    <m/>
    <n v="2629"/>
    <n v="2313.52"/>
    <n v="2602.71"/>
  </r>
  <r>
    <x v="17"/>
    <x v="0"/>
    <x v="4"/>
    <x v="377"/>
    <x v="10"/>
    <x v="1"/>
    <n v="44.51"/>
    <n v="2.31"/>
    <x v="2"/>
    <s v="DOMINIO"/>
    <x v="1"/>
    <m/>
    <m/>
    <n v="2641"/>
    <n v="2324.08"/>
    <n v="2614.5899999999997"/>
  </r>
  <r>
    <x v="17"/>
    <x v="0"/>
    <x v="4"/>
    <x v="378"/>
    <x v="10"/>
    <x v="1"/>
    <n v="44.51"/>
    <n v="2.3199999999999998"/>
    <x v="2"/>
    <s v="DOMINIO"/>
    <x v="1"/>
    <m/>
    <m/>
    <n v="2641"/>
    <n v="2324.08"/>
    <n v="2614.5899999999997"/>
  </r>
  <r>
    <x v="17"/>
    <x v="0"/>
    <x v="4"/>
    <x v="379"/>
    <x v="6"/>
    <x v="1"/>
    <n v="44.51"/>
    <n v="2.31"/>
    <x v="2"/>
    <s v="DOMINIO"/>
    <x v="1"/>
    <m/>
    <m/>
    <n v="2652"/>
    <n v="2333.7600000000002"/>
    <n v="2625.48"/>
  </r>
  <r>
    <x v="17"/>
    <x v="0"/>
    <x v="4"/>
    <x v="380"/>
    <x v="6"/>
    <x v="1"/>
    <n v="44.51"/>
    <n v="2.3199999999999998"/>
    <x v="2"/>
    <s v="DOMINIO"/>
    <x v="1"/>
    <m/>
    <m/>
    <n v="2652"/>
    <n v="2333.7600000000002"/>
    <n v="2625.48"/>
  </r>
  <r>
    <x v="17"/>
    <x v="0"/>
    <x v="4"/>
    <x v="381"/>
    <x v="7"/>
    <x v="1"/>
    <n v="44.51"/>
    <n v="2.31"/>
    <x v="2"/>
    <s v="DOMINIO"/>
    <x v="1"/>
    <m/>
    <m/>
    <n v="2664"/>
    <n v="2344.3200000000002"/>
    <n v="2637.3599999999997"/>
  </r>
  <r>
    <x v="17"/>
    <x v="0"/>
    <x v="4"/>
    <x v="382"/>
    <x v="7"/>
    <x v="1"/>
    <n v="44.51"/>
    <n v="2.3199999999999998"/>
    <x v="2"/>
    <s v="DOMINIO"/>
    <x v="1"/>
    <m/>
    <m/>
    <n v="2664"/>
    <n v="2344.3200000000002"/>
    <n v="2637.3599999999997"/>
  </r>
  <r>
    <x v="17"/>
    <x v="0"/>
    <x v="4"/>
    <x v="383"/>
    <x v="11"/>
    <x v="1"/>
    <n v="44.51"/>
    <n v="2.31"/>
    <x v="2"/>
    <s v="DOMINIO"/>
    <x v="1"/>
    <m/>
    <m/>
    <n v="2675"/>
    <n v="2354"/>
    <n v="2648.2499999999995"/>
  </r>
  <r>
    <x v="17"/>
    <x v="0"/>
    <x v="4"/>
    <x v="384"/>
    <x v="11"/>
    <x v="1"/>
    <n v="44.51"/>
    <n v="2.3199999999999998"/>
    <x v="2"/>
    <s v="DOMINIO"/>
    <x v="1"/>
    <m/>
    <m/>
    <n v="2675"/>
    <n v="2354"/>
    <n v="2648.2499999999995"/>
  </r>
  <r>
    <x v="17"/>
    <x v="0"/>
    <x v="4"/>
    <x v="385"/>
    <x v="12"/>
    <x v="1"/>
    <n v="44.67"/>
    <n v="2.36"/>
    <x v="2"/>
    <s v="DOMINIO"/>
    <x v="1"/>
    <m/>
    <m/>
    <n v="2687"/>
    <n v="2364.56"/>
    <n v="2660.1299999999997"/>
  </r>
  <r>
    <x v="17"/>
    <x v="0"/>
    <x v="4"/>
    <x v="386"/>
    <x v="12"/>
    <x v="1"/>
    <n v="44.67"/>
    <n v="2.36"/>
    <x v="2"/>
    <s v="DOMINIO"/>
    <x v="1"/>
    <m/>
    <m/>
    <n v="2687"/>
    <n v="2364.56"/>
    <n v="2660.1299999999997"/>
  </r>
  <r>
    <x v="17"/>
    <x v="0"/>
    <x v="4"/>
    <x v="233"/>
    <x v="13"/>
    <x v="1"/>
    <n v="44.67"/>
    <n v="2.36"/>
    <x v="2"/>
    <s v="DOMINIO"/>
    <x v="1"/>
    <m/>
    <m/>
    <n v="2698"/>
    <n v="2374.2400000000002"/>
    <n v="2671.02"/>
  </r>
  <r>
    <x v="17"/>
    <x v="0"/>
    <x v="4"/>
    <x v="234"/>
    <x v="13"/>
    <x v="1"/>
    <n v="44.67"/>
    <n v="2.36"/>
    <x v="2"/>
    <s v="DOMINIO"/>
    <x v="1"/>
    <m/>
    <m/>
    <n v="2698"/>
    <n v="2374.2400000000002"/>
    <n v="2671.02"/>
  </r>
  <r>
    <x v="17"/>
    <x v="0"/>
    <x v="4"/>
    <x v="552"/>
    <x v="14"/>
    <x v="1"/>
    <n v="44.67"/>
    <n v="2.36"/>
    <x v="2"/>
    <s v="DOMINIO"/>
    <x v="1"/>
    <m/>
    <m/>
    <n v="2710"/>
    <n v="2384.8000000000002"/>
    <n v="2682.9"/>
  </r>
  <r>
    <x v="17"/>
    <x v="0"/>
    <x v="4"/>
    <x v="235"/>
    <x v="14"/>
    <x v="1"/>
    <n v="44.67"/>
    <n v="2.36"/>
    <x v="2"/>
    <s v="DOMINIO"/>
    <x v="1"/>
    <m/>
    <m/>
    <n v="2710"/>
    <n v="2384.8000000000002"/>
    <n v="2682.9"/>
  </r>
  <r>
    <x v="17"/>
    <x v="0"/>
    <x v="4"/>
    <x v="237"/>
    <x v="15"/>
    <x v="1"/>
    <n v="44.67"/>
    <n v="2.36"/>
    <x v="2"/>
    <s v="DOMINIO"/>
    <x v="1"/>
    <m/>
    <m/>
    <n v="2721"/>
    <n v="2394.48"/>
    <n v="2693.79"/>
  </r>
  <r>
    <x v="17"/>
    <x v="0"/>
    <x v="4"/>
    <x v="238"/>
    <x v="15"/>
    <x v="1"/>
    <n v="44.67"/>
    <n v="2.36"/>
    <x v="2"/>
    <s v="DOMINIO"/>
    <x v="1"/>
    <m/>
    <m/>
    <n v="2721"/>
    <n v="2394.48"/>
    <n v="2693.79"/>
  </r>
  <r>
    <x v="17"/>
    <x v="0"/>
    <x v="5"/>
    <x v="288"/>
    <x v="1"/>
    <x v="1"/>
    <n v="48.8"/>
    <n v="2.27"/>
    <x v="1"/>
    <s v="DOMINIO"/>
    <x v="1"/>
    <m/>
    <m/>
    <n v="3071"/>
    <n v="2763.9"/>
    <n v="3109.3875000000003"/>
  </r>
  <r>
    <x v="17"/>
    <x v="0"/>
    <x v="5"/>
    <x v="10"/>
    <x v="3"/>
    <x v="1"/>
    <n v="48.8"/>
    <n v="2.27"/>
    <x v="1"/>
    <s v="DOMINIO"/>
    <x v="1"/>
    <m/>
    <m/>
    <n v="3082"/>
    <n v="2773.8"/>
    <n v="3120.5250000000001"/>
  </r>
  <r>
    <x v="17"/>
    <x v="0"/>
    <x v="5"/>
    <x v="326"/>
    <x v="10"/>
    <x v="1"/>
    <n v="49.02"/>
    <n v="2.34"/>
    <x v="1"/>
    <s v="DOMINIO"/>
    <x v="1"/>
    <m/>
    <m/>
    <n v="3128"/>
    <n v="2815.2000000000003"/>
    <n v="3167.1000000000004"/>
  </r>
  <r>
    <x v="17"/>
    <x v="0"/>
    <x v="5"/>
    <x v="331"/>
    <x v="6"/>
    <x v="14"/>
    <n v="49.02"/>
    <n v="2.34"/>
    <x v="1"/>
    <s v="DOMINIO"/>
    <x v="1"/>
    <m/>
    <m/>
    <n v="3140"/>
    <n v="2826"/>
    <n v="3179.25"/>
  </r>
  <r>
    <x v="17"/>
    <x v="0"/>
    <x v="5"/>
    <x v="349"/>
    <x v="12"/>
    <x v="1"/>
    <n v="49.23"/>
    <n v="2.4"/>
    <x v="1"/>
    <s v="DOMINIO"/>
    <x v="1"/>
    <m/>
    <m/>
    <n v="3174"/>
    <n v="2856.6"/>
    <n v="3213.6749999999997"/>
  </r>
  <r>
    <x v="17"/>
    <x v="0"/>
    <x v="5"/>
    <x v="548"/>
    <x v="13"/>
    <x v="1"/>
    <n v="49.23"/>
    <n v="2.4"/>
    <x v="1"/>
    <s v="DOMINIO"/>
    <x v="1"/>
    <m/>
    <m/>
    <n v="3186"/>
    <n v="2867.4"/>
    <n v="3225.8249999999998"/>
  </r>
  <r>
    <x v="17"/>
    <x v="0"/>
    <x v="5"/>
    <x v="550"/>
    <x v="14"/>
    <x v="1"/>
    <n v="49.23"/>
    <n v="2.4"/>
    <x v="1"/>
    <s v="DOMINIO"/>
    <x v="1"/>
    <m/>
    <m/>
    <n v="3197"/>
    <n v="2877.3"/>
    <n v="3236.9625000000001"/>
  </r>
  <r>
    <x v="17"/>
    <x v="0"/>
    <x v="5"/>
    <x v="664"/>
    <x v="15"/>
    <x v="1"/>
    <n v="49.23"/>
    <n v="2.4"/>
    <x v="1"/>
    <s v="DOMINIO"/>
    <x v="1"/>
    <m/>
    <m/>
    <n v="3109"/>
    <n v="2798.1"/>
    <n v="3147.8624999999997"/>
  </r>
  <r>
    <x v="17"/>
    <x v="1"/>
    <x v="6"/>
    <x v="107"/>
    <x v="8"/>
    <x v="1"/>
    <n v="16.420000000000002"/>
    <n v="0"/>
    <x v="4"/>
    <s v="DOMINIO"/>
    <x v="1"/>
    <s v="E - 70"/>
    <m/>
    <n v="246"/>
    <n v="246"/>
    <n v="276.75"/>
  </r>
  <r>
    <x v="17"/>
    <x v="1"/>
    <x v="6"/>
    <x v="108"/>
    <x v="8"/>
    <x v="1"/>
    <n v="13.97"/>
    <n v="0"/>
    <x v="4"/>
    <s v="DOMINIO"/>
    <x v="1"/>
    <s v="E - 68"/>
    <m/>
    <n v="209"/>
    <n v="209"/>
    <n v="235.12499999999997"/>
  </r>
  <r>
    <x v="17"/>
    <x v="1"/>
    <x v="6"/>
    <x v="109"/>
    <x v="8"/>
    <x v="1"/>
    <n v="15.03"/>
    <n v="0"/>
    <x v="4"/>
    <s v="DOMINIO"/>
    <x v="1"/>
    <s v="E - 66"/>
    <m/>
    <n v="225"/>
    <n v="225"/>
    <n v="253.125"/>
  </r>
  <r>
    <x v="17"/>
    <x v="1"/>
    <x v="6"/>
    <x v="110"/>
    <x v="8"/>
    <x v="1"/>
    <n v="8.6300000000000008"/>
    <n v="0"/>
    <x v="4"/>
    <s v="DOMINIO"/>
    <x v="1"/>
    <m/>
    <m/>
    <n v="130"/>
    <n v="130"/>
    <n v="146.25"/>
  </r>
  <r>
    <x v="17"/>
    <x v="1"/>
    <x v="6"/>
    <x v="111"/>
    <x v="8"/>
    <x v="1"/>
    <n v="4.8600000000000003"/>
    <n v="0"/>
    <x v="4"/>
    <s v="DOMINIO"/>
    <x v="1"/>
    <s v="E - 65"/>
    <m/>
    <n v="73"/>
    <n v="73"/>
    <n v="82.125"/>
  </r>
  <r>
    <x v="17"/>
    <x v="1"/>
    <x v="6"/>
    <x v="274"/>
    <x v="8"/>
    <x v="1"/>
    <n v="5.27"/>
    <n v="0"/>
    <x v="4"/>
    <s v="DOMINIO"/>
    <x v="1"/>
    <s v="E - 64"/>
    <m/>
    <n v="79"/>
    <n v="79"/>
    <n v="88.874999999999986"/>
  </r>
  <r>
    <x v="17"/>
    <x v="1"/>
    <x v="6"/>
    <x v="112"/>
    <x v="8"/>
    <x v="1"/>
    <n v="7.67"/>
    <n v="0"/>
    <x v="4"/>
    <s v="DOMINIO"/>
    <x v="1"/>
    <m/>
    <m/>
    <n v="115"/>
    <n v="115"/>
    <n v="129.375"/>
  </r>
  <r>
    <x v="17"/>
    <x v="1"/>
    <x v="6"/>
    <x v="113"/>
    <x v="8"/>
    <x v="1"/>
    <n v="5.62"/>
    <n v="0"/>
    <x v="4"/>
    <s v="DOMINIO"/>
    <x v="1"/>
    <s v="E - 63"/>
    <m/>
    <n v="85"/>
    <n v="85"/>
    <n v="95.625"/>
  </r>
  <r>
    <x v="17"/>
    <x v="1"/>
    <x v="6"/>
    <x v="166"/>
    <x v="8"/>
    <x v="1"/>
    <n v="4.18"/>
    <n v="0"/>
    <x v="4"/>
    <s v="DOMINIO"/>
    <x v="1"/>
    <s v="E - 62"/>
    <m/>
    <n v="63"/>
    <n v="63"/>
    <n v="70.875"/>
  </r>
  <r>
    <x v="17"/>
    <x v="1"/>
    <x v="6"/>
    <x v="114"/>
    <x v="8"/>
    <x v="1"/>
    <n v="4.21"/>
    <n v="0"/>
    <x v="4"/>
    <s v="DOMINIO"/>
    <x v="1"/>
    <s v="E - 61"/>
    <m/>
    <n v="64"/>
    <n v="64"/>
    <n v="72"/>
  </r>
  <r>
    <x v="17"/>
    <x v="1"/>
    <x v="6"/>
    <x v="115"/>
    <x v="8"/>
    <x v="1"/>
    <n v="3.7"/>
    <n v="0"/>
    <x v="4"/>
    <s v="DOMINIO"/>
    <x v="1"/>
    <s v="E - 60"/>
    <m/>
    <n v="56"/>
    <n v="56"/>
    <n v="62.999999999999993"/>
  </r>
  <r>
    <x v="17"/>
    <x v="1"/>
    <x v="6"/>
    <x v="116"/>
    <x v="8"/>
    <x v="1"/>
    <n v="3.86"/>
    <n v="0"/>
    <x v="4"/>
    <s v="DOMINIO"/>
    <x v="1"/>
    <s v="E - 59"/>
    <m/>
    <n v="57"/>
    <n v="57"/>
    <n v="64.124999999999986"/>
  </r>
  <r>
    <x v="17"/>
    <x v="1"/>
    <x v="6"/>
    <x v="117"/>
    <x v="8"/>
    <x v="1"/>
    <n v="3.86"/>
    <n v="0"/>
    <x v="4"/>
    <s v="DOMINIO"/>
    <x v="1"/>
    <s v="E - 58"/>
    <m/>
    <n v="57"/>
    <n v="57"/>
    <n v="64.124999999999986"/>
  </r>
  <r>
    <x v="17"/>
    <x v="1"/>
    <x v="6"/>
    <x v="118"/>
    <x v="8"/>
    <x v="1"/>
    <n v="3.64"/>
    <n v="0"/>
    <x v="4"/>
    <s v="DOMINIO"/>
    <x v="1"/>
    <s v="E - 57"/>
    <m/>
    <n v="55"/>
    <n v="55"/>
    <n v="61.875"/>
  </r>
  <r>
    <x v="17"/>
    <x v="1"/>
    <x v="6"/>
    <x v="119"/>
    <x v="8"/>
    <x v="1"/>
    <n v="3.82"/>
    <n v="0"/>
    <x v="4"/>
    <s v="DOMINIO"/>
    <x v="1"/>
    <s v="E - 56"/>
    <m/>
    <n v="57"/>
    <n v="57"/>
    <n v="64.124999999999986"/>
  </r>
  <r>
    <x v="17"/>
    <x v="1"/>
    <x v="6"/>
    <x v="120"/>
    <x v="8"/>
    <x v="1"/>
    <n v="4.62"/>
    <n v="0"/>
    <x v="4"/>
    <s v="DOMINIO"/>
    <x v="1"/>
    <s v="E - 55"/>
    <m/>
    <n v="69"/>
    <n v="69"/>
    <n v="77.625"/>
  </r>
  <r>
    <x v="17"/>
    <x v="1"/>
    <x v="6"/>
    <x v="121"/>
    <x v="8"/>
    <x v="1"/>
    <n v="5.18"/>
    <n v="0"/>
    <x v="4"/>
    <s v="DOMINIO"/>
    <x v="1"/>
    <s v="E - 54"/>
    <m/>
    <n v="77"/>
    <n v="77"/>
    <n v="86.624999999999986"/>
  </r>
  <r>
    <x v="17"/>
    <x v="1"/>
    <x v="6"/>
    <x v="122"/>
    <x v="8"/>
    <x v="1"/>
    <n v="7.67"/>
    <n v="0"/>
    <x v="4"/>
    <s v="DOMINIO"/>
    <x v="1"/>
    <m/>
    <m/>
    <n v="115"/>
    <n v="115"/>
    <n v="129.375"/>
  </r>
  <r>
    <x v="17"/>
    <x v="1"/>
    <x v="6"/>
    <x v="123"/>
    <x v="8"/>
    <x v="1"/>
    <n v="5.96"/>
    <n v="0"/>
    <x v="4"/>
    <s v="DOMINIO"/>
    <x v="1"/>
    <s v="E - 53"/>
    <m/>
    <n v="89"/>
    <n v="89"/>
    <n v="100.12499999999999"/>
  </r>
  <r>
    <x v="17"/>
    <x v="1"/>
    <x v="6"/>
    <x v="124"/>
    <x v="8"/>
    <x v="1"/>
    <n v="3.61"/>
    <n v="0"/>
    <x v="4"/>
    <s v="DOMINIO"/>
    <x v="1"/>
    <m/>
    <m/>
    <n v="54"/>
    <n v="54"/>
    <n v="60.75"/>
  </r>
  <r>
    <x v="17"/>
    <x v="1"/>
    <x v="6"/>
    <x v="125"/>
    <x v="8"/>
    <x v="1"/>
    <n v="3.61"/>
    <n v="0"/>
    <x v="4"/>
    <s v="DOMINIO"/>
    <x v="1"/>
    <m/>
    <m/>
    <n v="54"/>
    <n v="54"/>
    <n v="60.75"/>
  </r>
  <r>
    <x v="17"/>
    <x v="1"/>
    <x v="6"/>
    <x v="275"/>
    <x v="8"/>
    <x v="1"/>
    <n v="3.61"/>
    <n v="0"/>
    <x v="4"/>
    <s v="DOMINIO"/>
    <x v="1"/>
    <m/>
    <m/>
    <n v="54"/>
    <n v="54"/>
    <n v="60.75"/>
  </r>
  <r>
    <x v="17"/>
    <x v="1"/>
    <x v="6"/>
    <x v="126"/>
    <x v="8"/>
    <x v="1"/>
    <n v="3.61"/>
    <n v="0"/>
    <x v="4"/>
    <s v="DOMINIO"/>
    <x v="1"/>
    <m/>
    <m/>
    <n v="54"/>
    <n v="54"/>
    <n v="60.75"/>
  </r>
  <r>
    <x v="17"/>
    <x v="1"/>
    <x v="6"/>
    <x v="127"/>
    <x v="8"/>
    <x v="1"/>
    <n v="3.61"/>
    <n v="0"/>
    <x v="4"/>
    <s v="DOMINIO"/>
    <x v="1"/>
    <m/>
    <m/>
    <n v="54"/>
    <n v="54"/>
    <n v="60.75"/>
  </r>
  <r>
    <x v="17"/>
    <x v="1"/>
    <x v="6"/>
    <x v="128"/>
    <x v="8"/>
    <x v="1"/>
    <n v="6.35"/>
    <n v="0"/>
    <x v="4"/>
    <s v="DOMINIO"/>
    <x v="1"/>
    <m/>
    <m/>
    <n v="95"/>
    <n v="95"/>
    <n v="106.875"/>
  </r>
  <r>
    <x v="17"/>
    <x v="1"/>
    <x v="6"/>
    <x v="168"/>
    <x v="8"/>
    <x v="1"/>
    <n v="5.5"/>
    <n v="0"/>
    <x v="4"/>
    <s v="DOMINIO"/>
    <x v="1"/>
    <m/>
    <m/>
    <n v="82"/>
    <n v="82"/>
    <n v="92.249999999999986"/>
  </r>
  <r>
    <x v="17"/>
    <x v="1"/>
    <x v="6"/>
    <x v="129"/>
    <x v="8"/>
    <x v="1"/>
    <n v="5.86"/>
    <n v="0"/>
    <x v="4"/>
    <s v="DOMINIO"/>
    <x v="1"/>
    <m/>
    <m/>
    <n v="87"/>
    <n v="87"/>
    <n v="97.874999999999986"/>
  </r>
  <r>
    <x v="17"/>
    <x v="1"/>
    <x v="6"/>
    <x v="130"/>
    <x v="8"/>
    <x v="1"/>
    <n v="5.99"/>
    <n v="0"/>
    <x v="4"/>
    <s v="DOMINIO"/>
    <x v="1"/>
    <m/>
    <m/>
    <n v="89"/>
    <n v="89"/>
    <n v="100.12499999999999"/>
  </r>
  <r>
    <x v="17"/>
    <x v="1"/>
    <x v="6"/>
    <x v="131"/>
    <x v="1"/>
    <x v="1"/>
    <n v="4.3600000000000003"/>
    <n v="0"/>
    <x v="4"/>
    <s v="DOMINIO"/>
    <x v="1"/>
    <s v="E - 94"/>
    <m/>
    <n v="65"/>
    <n v="65"/>
    <n v="73.125"/>
  </r>
  <r>
    <x v="17"/>
    <x v="1"/>
    <x v="6"/>
    <x v="132"/>
    <x v="1"/>
    <x v="1"/>
    <n v="6.58"/>
    <n v="0"/>
    <x v="4"/>
    <s v="DOMINIO"/>
    <x v="1"/>
    <s v="E - 95"/>
    <m/>
    <n v="99"/>
    <n v="99"/>
    <n v="111.37499999999999"/>
  </r>
  <r>
    <x v="17"/>
    <x v="1"/>
    <x v="6"/>
    <x v="276"/>
    <x v="1"/>
    <x v="1"/>
    <n v="7.36"/>
    <n v="0"/>
    <x v="4"/>
    <s v="DOMINIO"/>
    <x v="1"/>
    <m/>
    <m/>
    <n v="110"/>
    <n v="110"/>
    <n v="123.75"/>
  </r>
  <r>
    <x v="17"/>
    <x v="1"/>
    <x v="6"/>
    <x v="133"/>
    <x v="1"/>
    <x v="1"/>
    <n v="6.77"/>
    <n v="0"/>
    <x v="4"/>
    <s v="DOMINIO"/>
    <x v="1"/>
    <s v="E - 96"/>
    <m/>
    <n v="101"/>
    <n v="101"/>
    <n v="113.625"/>
  </r>
  <r>
    <x v="17"/>
    <x v="1"/>
    <x v="6"/>
    <x v="134"/>
    <x v="1"/>
    <x v="1"/>
    <n v="4.3"/>
    <n v="0"/>
    <x v="4"/>
    <s v="DOMINIO"/>
    <x v="1"/>
    <s v="E - 97"/>
    <m/>
    <n v="64"/>
    <n v="64"/>
    <n v="72"/>
  </r>
  <r>
    <x v="17"/>
    <x v="1"/>
    <x v="6"/>
    <x v="135"/>
    <x v="1"/>
    <x v="1"/>
    <n v="4.3"/>
    <n v="0"/>
    <x v="4"/>
    <s v="DOMINIO"/>
    <x v="1"/>
    <s v="E - 98"/>
    <m/>
    <n v="64"/>
    <n v="64"/>
    <n v="72"/>
  </r>
  <r>
    <x v="17"/>
    <x v="1"/>
    <x v="6"/>
    <x v="136"/>
    <x v="1"/>
    <x v="1"/>
    <n v="4.1399999999999997"/>
    <n v="0"/>
    <x v="4"/>
    <s v="DOMINIO"/>
    <x v="1"/>
    <s v="E - 99"/>
    <m/>
    <n v="62"/>
    <n v="62"/>
    <n v="69.749999999999986"/>
  </r>
  <r>
    <x v="17"/>
    <x v="1"/>
    <x v="6"/>
    <x v="137"/>
    <x v="1"/>
    <x v="1"/>
    <n v="4.25"/>
    <n v="0"/>
    <x v="4"/>
    <s v="DOMINIO"/>
    <x v="1"/>
    <s v="E - 100"/>
    <m/>
    <n v="63"/>
    <n v="63"/>
    <n v="70.875"/>
  </r>
  <r>
    <x v="17"/>
    <x v="1"/>
    <x v="6"/>
    <x v="138"/>
    <x v="1"/>
    <x v="1"/>
    <n v="4.24"/>
    <n v="0"/>
    <x v="4"/>
    <s v="DOMINIO"/>
    <x v="1"/>
    <s v="E - 101"/>
    <m/>
    <n v="63"/>
    <n v="63"/>
    <n v="70.875"/>
  </r>
  <r>
    <x v="17"/>
    <x v="1"/>
    <x v="6"/>
    <x v="139"/>
    <x v="1"/>
    <x v="1"/>
    <n v="4.05"/>
    <n v="0"/>
    <x v="4"/>
    <s v="DOMINIO"/>
    <x v="1"/>
    <s v="E - 102"/>
    <m/>
    <n v="61"/>
    <n v="61"/>
    <n v="68.625"/>
  </r>
  <r>
    <x v="17"/>
    <x v="1"/>
    <x v="6"/>
    <x v="140"/>
    <x v="1"/>
    <x v="1"/>
    <n v="7.36"/>
    <n v="0"/>
    <x v="4"/>
    <s v="DOMINIO"/>
    <x v="1"/>
    <m/>
    <m/>
    <n v="110"/>
    <n v="110"/>
    <n v="123.75"/>
  </r>
  <r>
    <x v="17"/>
    <x v="1"/>
    <x v="6"/>
    <x v="141"/>
    <x v="1"/>
    <x v="1"/>
    <n v="6.36"/>
    <n v="0"/>
    <x v="4"/>
    <s v="DOMINIO"/>
    <x v="1"/>
    <s v="E - 103"/>
    <m/>
    <n v="95"/>
    <n v="95"/>
    <n v="106.875"/>
  </r>
  <r>
    <x v="17"/>
    <x v="1"/>
    <x v="6"/>
    <x v="142"/>
    <x v="1"/>
    <x v="1"/>
    <n v="4.71"/>
    <n v="0"/>
    <x v="4"/>
    <s v="DOMINIO"/>
    <x v="1"/>
    <s v="E - 104"/>
    <m/>
    <n v="70"/>
    <n v="70"/>
    <n v="78.75"/>
  </r>
  <r>
    <x v="17"/>
    <x v="1"/>
    <x v="6"/>
    <x v="143"/>
    <x v="1"/>
    <x v="1"/>
    <n v="4.5999999999999996"/>
    <n v="0"/>
    <x v="4"/>
    <s v="DOMINIO"/>
    <x v="1"/>
    <s v="E - 105"/>
    <m/>
    <n v="69"/>
    <n v="69"/>
    <n v="77.625"/>
  </r>
  <r>
    <x v="17"/>
    <x v="1"/>
    <x v="6"/>
    <x v="144"/>
    <x v="1"/>
    <x v="1"/>
    <n v="6.47"/>
    <n v="0"/>
    <x v="4"/>
    <s v="DOMINIO"/>
    <x v="1"/>
    <s v="E - 106"/>
    <m/>
    <n v="97"/>
    <n v="97"/>
    <n v="109.12499999999999"/>
  </r>
  <r>
    <x v="17"/>
    <x v="1"/>
    <x v="6"/>
    <x v="145"/>
    <x v="1"/>
    <x v="1"/>
    <n v="7.36"/>
    <n v="0"/>
    <x v="4"/>
    <s v="DOMINIO"/>
    <x v="1"/>
    <m/>
    <m/>
    <n v="110"/>
    <n v="110"/>
    <n v="123.75"/>
  </r>
  <r>
    <x v="17"/>
    <x v="1"/>
    <x v="6"/>
    <x v="146"/>
    <x v="1"/>
    <x v="1"/>
    <n v="5.9"/>
    <n v="0"/>
    <x v="4"/>
    <s v="DOMINIO"/>
    <x v="1"/>
    <s v="E - 107"/>
    <m/>
    <n v="88"/>
    <n v="88"/>
    <n v="99"/>
  </r>
  <r>
    <x v="17"/>
    <x v="1"/>
    <x v="6"/>
    <x v="147"/>
    <x v="1"/>
    <x v="1"/>
    <n v="5.5"/>
    <n v="0"/>
    <x v="4"/>
    <s v="DOMINIO"/>
    <x v="1"/>
    <s v="E - 108"/>
    <m/>
    <n v="82"/>
    <n v="82"/>
    <n v="92.249999999999986"/>
  </r>
  <r>
    <x v="17"/>
    <x v="1"/>
    <x v="6"/>
    <x v="148"/>
    <x v="1"/>
    <x v="1"/>
    <n v="8.2799999999999994"/>
    <n v="0"/>
    <x v="4"/>
    <s v="DOMINIO"/>
    <x v="1"/>
    <m/>
    <m/>
    <n v="124"/>
    <n v="124"/>
    <n v="139.49999999999997"/>
  </r>
  <r>
    <x v="17"/>
    <x v="1"/>
    <x v="6"/>
    <x v="169"/>
    <x v="1"/>
    <x v="1"/>
    <n v="2.93"/>
    <n v="0"/>
    <x v="4"/>
    <s v="DOMINIO"/>
    <x v="1"/>
    <m/>
    <m/>
    <n v="43"/>
    <n v="43"/>
    <n v="48.375"/>
  </r>
  <r>
    <x v="17"/>
    <x v="1"/>
    <x v="6"/>
    <x v="170"/>
    <x v="3"/>
    <x v="1"/>
    <n v="2.83"/>
    <n v="0"/>
    <x v="4"/>
    <s v="DOMINIO"/>
    <x v="1"/>
    <m/>
    <m/>
    <n v="42"/>
    <n v="42"/>
    <n v="47.249999999999993"/>
  </r>
  <r>
    <x v="17"/>
    <x v="1"/>
    <x v="6"/>
    <x v="388"/>
    <x v="3"/>
    <x v="1"/>
    <n v="2.93"/>
    <n v="0"/>
    <x v="4"/>
    <s v="DOMINIO"/>
    <x v="1"/>
    <m/>
    <m/>
    <n v="43"/>
    <n v="43"/>
    <n v="48.375"/>
  </r>
  <r>
    <x v="17"/>
    <x v="1"/>
    <x v="6"/>
    <x v="390"/>
    <x v="5"/>
    <x v="1"/>
    <n v="2.83"/>
    <n v="0"/>
    <x v="4"/>
    <s v="DOMINIO"/>
    <x v="1"/>
    <m/>
    <m/>
    <n v="42"/>
    <n v="42"/>
    <n v="47.249999999999993"/>
  </r>
  <r>
    <x v="17"/>
    <x v="1"/>
    <x v="6"/>
    <x v="174"/>
    <x v="5"/>
    <x v="1"/>
    <n v="2.93"/>
    <n v="0"/>
    <x v="4"/>
    <s v="DOMINIO"/>
    <x v="1"/>
    <m/>
    <m/>
    <n v="43"/>
    <n v="43"/>
    <n v="48.375"/>
  </r>
  <r>
    <x v="17"/>
    <x v="1"/>
    <x v="6"/>
    <x v="391"/>
    <x v="10"/>
    <x v="1"/>
    <n v="2.83"/>
    <n v="0"/>
    <x v="4"/>
    <s v="DOMINIO"/>
    <x v="1"/>
    <m/>
    <m/>
    <n v="42"/>
    <n v="42"/>
    <n v="47.249999999999993"/>
  </r>
  <r>
    <x v="17"/>
    <x v="1"/>
    <x v="6"/>
    <x v="175"/>
    <x v="10"/>
    <x v="1"/>
    <n v="2.93"/>
    <n v="0"/>
    <x v="4"/>
    <s v="DOMINIO"/>
    <x v="1"/>
    <m/>
    <m/>
    <n v="43"/>
    <n v="43"/>
    <n v="48.375"/>
  </r>
  <r>
    <x v="17"/>
    <x v="1"/>
    <x v="6"/>
    <x v="176"/>
    <x v="6"/>
    <x v="1"/>
    <n v="2.83"/>
    <n v="0"/>
    <x v="4"/>
    <s v="DOMINIO"/>
    <x v="1"/>
    <m/>
    <m/>
    <n v="42"/>
    <n v="42"/>
    <n v="47.249999999999993"/>
  </r>
  <r>
    <x v="17"/>
    <x v="1"/>
    <x v="6"/>
    <x v="150"/>
    <x v="6"/>
    <x v="1"/>
    <n v="2.93"/>
    <n v="0"/>
    <x v="4"/>
    <s v="DOMINIO"/>
    <x v="1"/>
    <m/>
    <m/>
    <n v="43"/>
    <n v="43"/>
    <n v="48.375"/>
  </r>
  <r>
    <x v="17"/>
    <x v="1"/>
    <x v="6"/>
    <x v="151"/>
    <x v="7"/>
    <x v="1"/>
    <n v="2.83"/>
    <n v="0"/>
    <x v="4"/>
    <s v="DOMINIO"/>
    <x v="1"/>
    <m/>
    <m/>
    <n v="42"/>
    <n v="42"/>
    <n v="47.249999999999993"/>
  </r>
  <r>
    <x v="17"/>
    <x v="1"/>
    <x v="6"/>
    <x v="177"/>
    <x v="7"/>
    <x v="1"/>
    <n v="2.93"/>
    <n v="0"/>
    <x v="4"/>
    <s v="DOMINIO"/>
    <x v="1"/>
    <m/>
    <m/>
    <n v="43"/>
    <n v="43"/>
    <n v="48.375"/>
  </r>
  <r>
    <x v="17"/>
    <x v="1"/>
    <x v="6"/>
    <x v="178"/>
    <x v="11"/>
    <x v="1"/>
    <n v="2.93"/>
    <n v="0"/>
    <x v="4"/>
    <s v="DOMINIO"/>
    <x v="1"/>
    <m/>
    <m/>
    <n v="43"/>
    <n v="43"/>
    <n v="48.375"/>
  </r>
  <r>
    <x v="17"/>
    <x v="1"/>
    <x v="6"/>
    <x v="179"/>
    <x v="12"/>
    <x v="1"/>
    <n v="2.81"/>
    <n v="0"/>
    <x v="4"/>
    <s v="DOMINIO"/>
    <x v="1"/>
    <m/>
    <m/>
    <n v="42"/>
    <n v="42"/>
    <n v="47.249999999999993"/>
  </r>
  <r>
    <x v="17"/>
    <x v="1"/>
    <x v="6"/>
    <x v="153"/>
    <x v="12"/>
    <x v="1"/>
    <n v="2.93"/>
    <n v="0"/>
    <x v="4"/>
    <s v="DOMINIO"/>
    <x v="1"/>
    <m/>
    <m/>
    <n v="43"/>
    <n v="43"/>
    <n v="48.375"/>
  </r>
  <r>
    <x v="17"/>
    <x v="1"/>
    <x v="6"/>
    <x v="154"/>
    <x v="13"/>
    <x v="1"/>
    <n v="2.81"/>
    <n v="0"/>
    <x v="4"/>
    <s v="DOMINIO"/>
    <x v="1"/>
    <m/>
    <m/>
    <n v="42"/>
    <n v="42"/>
    <n v="47.249999999999993"/>
  </r>
  <r>
    <x v="17"/>
    <x v="1"/>
    <x v="6"/>
    <x v="155"/>
    <x v="13"/>
    <x v="1"/>
    <n v="2.93"/>
    <n v="0"/>
    <x v="4"/>
    <s v="DOMINIO"/>
    <x v="1"/>
    <m/>
    <m/>
    <n v="43"/>
    <n v="43"/>
    <n v="48.375"/>
  </r>
  <r>
    <x v="17"/>
    <x v="1"/>
    <x v="6"/>
    <x v="156"/>
    <x v="14"/>
    <x v="1"/>
    <n v="2.81"/>
    <n v="0"/>
    <x v="4"/>
    <s v="DOMINIO"/>
    <x v="1"/>
    <m/>
    <m/>
    <n v="42"/>
    <n v="42"/>
    <n v="47.249999999999993"/>
  </r>
  <r>
    <x v="17"/>
    <x v="1"/>
    <x v="6"/>
    <x v="180"/>
    <x v="14"/>
    <x v="1"/>
    <n v="2.93"/>
    <n v="0"/>
    <x v="4"/>
    <s v="DOMINIO"/>
    <x v="1"/>
    <m/>
    <m/>
    <n v="43"/>
    <n v="43"/>
    <n v="48.375"/>
  </r>
  <r>
    <x v="17"/>
    <x v="1"/>
    <x v="6"/>
    <x v="157"/>
    <x v="15"/>
    <x v="1"/>
    <n v="2.81"/>
    <n v="0"/>
    <x v="4"/>
    <s v="DOMINIO"/>
    <x v="1"/>
    <m/>
    <m/>
    <n v="42"/>
    <n v="42"/>
    <n v="47.249999999999993"/>
  </r>
  <r>
    <x v="17"/>
    <x v="2"/>
    <x v="7"/>
    <x v="107"/>
    <x v="8"/>
    <x v="1"/>
    <n v="12.5"/>
    <n v="0"/>
    <x v="4"/>
    <s v="DOMINIO"/>
    <x v="1"/>
    <m/>
    <m/>
    <n v="350"/>
    <n v="350"/>
    <n v="393.75"/>
  </r>
  <r>
    <x v="17"/>
    <x v="2"/>
    <x v="7"/>
    <x v="108"/>
    <x v="8"/>
    <x v="1"/>
    <n v="12.5"/>
    <n v="0"/>
    <x v="4"/>
    <s v="DOMINIO"/>
    <x v="1"/>
    <m/>
    <m/>
    <n v="350"/>
    <n v="350"/>
    <n v="393.75"/>
  </r>
  <r>
    <x v="17"/>
    <x v="2"/>
    <x v="7"/>
    <x v="110"/>
    <x v="8"/>
    <x v="1"/>
    <n v="12.5"/>
    <n v="0"/>
    <x v="4"/>
    <s v="DOMINIO"/>
    <x v="1"/>
    <m/>
    <m/>
    <n v="350"/>
    <n v="350"/>
    <n v="393.75"/>
  </r>
  <r>
    <x v="17"/>
    <x v="2"/>
    <x v="7"/>
    <x v="113"/>
    <x v="8"/>
    <x v="1"/>
    <n v="12.5"/>
    <n v="0"/>
    <x v="4"/>
    <s v="DOMINIO"/>
    <x v="1"/>
    <m/>
    <m/>
    <n v="350"/>
    <n v="350"/>
    <n v="393.75"/>
  </r>
  <r>
    <x v="17"/>
    <x v="2"/>
    <x v="7"/>
    <x v="116"/>
    <x v="8"/>
    <x v="1"/>
    <n v="12.5"/>
    <n v="0"/>
    <x v="10"/>
    <s v="USO Y GOCE"/>
    <x v="1"/>
    <m/>
    <m/>
    <n v="300"/>
    <n v="300"/>
    <n v="337.5"/>
  </r>
  <r>
    <x v="17"/>
    <x v="2"/>
    <x v="7"/>
    <x v="122"/>
    <x v="8"/>
    <x v="1"/>
    <n v="12.5"/>
    <n v="0"/>
    <x v="10"/>
    <s v="USO Y GOCE"/>
    <x v="1"/>
    <m/>
    <m/>
    <n v="300"/>
    <n v="300"/>
    <n v="337.5"/>
  </r>
  <r>
    <x v="17"/>
    <x v="2"/>
    <x v="7"/>
    <x v="167"/>
    <x v="8"/>
    <x v="1"/>
    <n v="12.5"/>
    <n v="0"/>
    <x v="10"/>
    <s v="USO Y GOCE"/>
    <x v="1"/>
    <m/>
    <m/>
    <n v="300"/>
    <n v="300"/>
    <n v="337.5"/>
  </r>
  <r>
    <x v="17"/>
    <x v="2"/>
    <x v="7"/>
    <x v="123"/>
    <x v="8"/>
    <x v="1"/>
    <n v="12.5"/>
    <n v="0"/>
    <x v="10"/>
    <s v="USO Y GOCE"/>
    <x v="1"/>
    <m/>
    <m/>
    <n v="300"/>
    <n v="300"/>
    <n v="337.5"/>
  </r>
  <r>
    <x v="17"/>
    <x v="2"/>
    <x v="7"/>
    <x v="275"/>
    <x v="8"/>
    <x v="1"/>
    <n v="12.5"/>
    <n v="0"/>
    <x v="10"/>
    <s v="USO Y GOCE"/>
    <x v="1"/>
    <m/>
    <m/>
    <n v="300"/>
    <n v="300"/>
    <n v="337.5"/>
  </r>
  <r>
    <x v="17"/>
    <x v="2"/>
    <x v="7"/>
    <x v="126"/>
    <x v="8"/>
    <x v="1"/>
    <n v="12.5"/>
    <n v="0"/>
    <x v="10"/>
    <s v="USO Y GOCE"/>
    <x v="1"/>
    <m/>
    <m/>
    <n v="300"/>
    <n v="300"/>
    <n v="337.5"/>
  </r>
  <r>
    <x v="17"/>
    <x v="2"/>
    <x v="7"/>
    <x v="127"/>
    <x v="8"/>
    <x v="1"/>
    <n v="12.5"/>
    <n v="0"/>
    <x v="10"/>
    <s v="USO Y GOCE"/>
    <x v="1"/>
    <m/>
    <m/>
    <n v="300"/>
    <n v="300"/>
    <n v="337.5"/>
  </r>
  <r>
    <x v="17"/>
    <x v="2"/>
    <x v="7"/>
    <x v="128"/>
    <x v="8"/>
    <x v="1"/>
    <n v="12.5"/>
    <n v="0"/>
    <x v="10"/>
    <s v="USO Y GOCE"/>
    <x v="1"/>
    <m/>
    <m/>
    <n v="300"/>
    <n v="300"/>
    <n v="337.5"/>
  </r>
  <r>
    <x v="17"/>
    <x v="2"/>
    <x v="7"/>
    <x v="168"/>
    <x v="8"/>
    <x v="1"/>
    <n v="12.5"/>
    <n v="0"/>
    <x v="10"/>
    <s v="USO Y GOCE"/>
    <x v="1"/>
    <m/>
    <m/>
    <n v="300"/>
    <n v="300"/>
    <n v="337.5"/>
  </r>
  <r>
    <x v="17"/>
    <x v="2"/>
    <x v="7"/>
    <x v="130"/>
    <x v="8"/>
    <x v="1"/>
    <n v="12.5"/>
    <n v="0"/>
    <x v="10"/>
    <s v="USO Y GOCE"/>
    <x v="1"/>
    <m/>
    <m/>
    <n v="300"/>
    <n v="300"/>
    <n v="337.5"/>
  </r>
  <r>
    <x v="17"/>
    <x v="2"/>
    <x v="7"/>
    <x v="132"/>
    <x v="8"/>
    <x v="1"/>
    <n v="12.5"/>
    <n v="0"/>
    <x v="10"/>
    <s v="USO Y GOCE"/>
    <x v="1"/>
    <m/>
    <m/>
    <n v="300"/>
    <n v="300"/>
    <n v="337.5"/>
  </r>
  <r>
    <x v="17"/>
    <x v="2"/>
    <x v="7"/>
    <x v="276"/>
    <x v="8"/>
    <x v="1"/>
    <n v="12.5"/>
    <n v="0"/>
    <x v="10"/>
    <s v="USO Y GOCE"/>
    <x v="1"/>
    <m/>
    <m/>
    <n v="300"/>
    <n v="300"/>
    <n v="337.5"/>
  </r>
  <r>
    <x v="17"/>
    <x v="2"/>
    <x v="7"/>
    <x v="134"/>
    <x v="8"/>
    <x v="1"/>
    <n v="12.5"/>
    <n v="0"/>
    <x v="4"/>
    <s v="DOMINIO"/>
    <x v="1"/>
    <m/>
    <m/>
    <n v="350"/>
    <n v="350"/>
    <n v="393.75"/>
  </r>
  <r>
    <x v="17"/>
    <x v="2"/>
    <x v="7"/>
    <x v="135"/>
    <x v="8"/>
    <x v="1"/>
    <n v="12.5"/>
    <n v="0"/>
    <x v="4"/>
    <s v="DOMINIO"/>
    <x v="1"/>
    <m/>
    <m/>
    <n v="350"/>
    <n v="350"/>
    <n v="393.75"/>
  </r>
  <r>
    <x v="17"/>
    <x v="2"/>
    <x v="7"/>
    <x v="136"/>
    <x v="8"/>
    <x v="1"/>
    <n v="12.5"/>
    <n v="0"/>
    <x v="4"/>
    <s v="DOMINIO"/>
    <x v="1"/>
    <m/>
    <m/>
    <n v="350"/>
    <n v="350"/>
    <n v="393.75"/>
  </r>
  <r>
    <x v="17"/>
    <x v="2"/>
    <x v="7"/>
    <x v="137"/>
    <x v="8"/>
    <x v="1"/>
    <n v="12.5"/>
    <n v="0"/>
    <x v="4"/>
    <s v="DOMINIO"/>
    <x v="1"/>
    <m/>
    <m/>
    <n v="350"/>
    <n v="350"/>
    <n v="393.75"/>
  </r>
  <r>
    <x v="17"/>
    <x v="2"/>
    <x v="7"/>
    <x v="138"/>
    <x v="8"/>
    <x v="1"/>
    <n v="12.5"/>
    <n v="0"/>
    <x v="4"/>
    <s v="DOMINIO"/>
    <x v="1"/>
    <m/>
    <m/>
    <n v="350"/>
    <n v="350"/>
    <n v="393.75"/>
  </r>
  <r>
    <x v="17"/>
    <x v="2"/>
    <x v="7"/>
    <x v="140"/>
    <x v="8"/>
    <x v="1"/>
    <n v="12.5"/>
    <n v="0"/>
    <x v="4"/>
    <s v="DOMINIO"/>
    <x v="1"/>
    <m/>
    <m/>
    <n v="350"/>
    <n v="350"/>
    <n v="393.75"/>
  </r>
  <r>
    <x v="17"/>
    <x v="2"/>
    <x v="7"/>
    <x v="141"/>
    <x v="8"/>
    <x v="1"/>
    <n v="12.5"/>
    <n v="0"/>
    <x v="4"/>
    <s v="DOMINIO"/>
    <x v="1"/>
    <m/>
    <m/>
    <n v="350"/>
    <n v="350"/>
    <n v="393.75"/>
  </r>
  <r>
    <x v="17"/>
    <x v="2"/>
    <x v="7"/>
    <x v="143"/>
    <x v="8"/>
    <x v="1"/>
    <n v="12.5"/>
    <n v="0"/>
    <x v="4"/>
    <s v="DOMINIO"/>
    <x v="1"/>
    <m/>
    <m/>
    <n v="350"/>
    <n v="350"/>
    <n v="393.75"/>
  </r>
  <r>
    <x v="17"/>
    <x v="2"/>
    <x v="7"/>
    <x v="144"/>
    <x v="8"/>
    <x v="1"/>
    <n v="12.5"/>
    <n v="0"/>
    <x v="4"/>
    <s v="DOMINIO"/>
    <x v="1"/>
    <m/>
    <m/>
    <n v="350"/>
    <n v="350"/>
    <n v="393.75"/>
  </r>
  <r>
    <x v="17"/>
    <x v="2"/>
    <x v="7"/>
    <x v="145"/>
    <x v="8"/>
    <x v="1"/>
    <n v="12.5"/>
    <n v="0"/>
    <x v="4"/>
    <s v="DOMINIO"/>
    <x v="1"/>
    <m/>
    <m/>
    <n v="350"/>
    <n v="350"/>
    <n v="393.75"/>
  </r>
  <r>
    <x v="17"/>
    <x v="2"/>
    <x v="7"/>
    <x v="146"/>
    <x v="8"/>
    <x v="1"/>
    <n v="12.5"/>
    <n v="0"/>
    <x v="4"/>
    <s v="DOMINIO"/>
    <x v="1"/>
    <m/>
    <m/>
    <n v="350"/>
    <n v="350"/>
    <n v="393.75"/>
  </r>
  <r>
    <x v="17"/>
    <x v="2"/>
    <x v="7"/>
    <x v="147"/>
    <x v="8"/>
    <x v="1"/>
    <n v="12.5"/>
    <n v="0"/>
    <x v="4"/>
    <s v="DOMINIO"/>
    <x v="1"/>
    <m/>
    <m/>
    <n v="350"/>
    <n v="350"/>
    <n v="393.75"/>
  </r>
  <r>
    <x v="17"/>
    <x v="2"/>
    <x v="7"/>
    <x v="148"/>
    <x v="8"/>
    <x v="1"/>
    <n v="12.5"/>
    <n v="0"/>
    <x v="4"/>
    <s v="DOMINIO"/>
    <x v="1"/>
    <m/>
    <m/>
    <n v="350"/>
    <n v="350"/>
    <n v="393.75"/>
  </r>
  <r>
    <x v="17"/>
    <x v="2"/>
    <x v="7"/>
    <x v="149"/>
    <x v="8"/>
    <x v="1"/>
    <n v="12.5"/>
    <n v="0"/>
    <x v="4"/>
    <s v="DOMINIO"/>
    <x v="1"/>
    <m/>
    <m/>
    <n v="350"/>
    <n v="350"/>
    <n v="393.75"/>
  </r>
  <r>
    <x v="17"/>
    <x v="2"/>
    <x v="7"/>
    <x v="169"/>
    <x v="8"/>
    <x v="1"/>
    <n v="12.5"/>
    <n v="0"/>
    <x v="4"/>
    <s v="DOMINIO"/>
    <x v="1"/>
    <m/>
    <m/>
    <n v="350"/>
    <n v="350"/>
    <n v="393.75"/>
  </r>
  <r>
    <x v="17"/>
    <x v="2"/>
    <x v="7"/>
    <x v="170"/>
    <x v="8"/>
    <x v="1"/>
    <n v="12.5"/>
    <n v="0"/>
    <x v="4"/>
    <s v="DOMINIO"/>
    <x v="1"/>
    <m/>
    <m/>
    <n v="350"/>
    <n v="350"/>
    <n v="393.75"/>
  </r>
  <r>
    <x v="17"/>
    <x v="2"/>
    <x v="7"/>
    <x v="388"/>
    <x v="8"/>
    <x v="1"/>
    <n v="12.5"/>
    <n v="0"/>
    <x v="4"/>
    <s v="DOMINIO"/>
    <x v="1"/>
    <s v="B - 21"/>
    <m/>
    <n v="350"/>
    <n v="350"/>
    <n v="393.75"/>
  </r>
  <r>
    <x v="17"/>
    <x v="2"/>
    <x v="7"/>
    <x v="171"/>
    <x v="8"/>
    <x v="1"/>
    <n v="12.5"/>
    <n v="0"/>
    <x v="4"/>
    <s v="DOMINIO"/>
    <x v="1"/>
    <s v="B - 18"/>
    <m/>
    <n v="350"/>
    <n v="350"/>
    <n v="393.75"/>
  </r>
  <r>
    <x v="17"/>
    <x v="2"/>
    <x v="7"/>
    <x v="172"/>
    <x v="8"/>
    <x v="1"/>
    <n v="12.5"/>
    <n v="0"/>
    <x v="4"/>
    <s v="DOMINIO"/>
    <x v="1"/>
    <s v="B - 17"/>
    <m/>
    <n v="350"/>
    <n v="350"/>
    <n v="393.75"/>
  </r>
  <r>
    <x v="17"/>
    <x v="2"/>
    <x v="7"/>
    <x v="389"/>
    <x v="8"/>
    <x v="1"/>
    <n v="12.5"/>
    <n v="0"/>
    <x v="4"/>
    <s v="DOMINIO"/>
    <x v="1"/>
    <s v="B - 16"/>
    <m/>
    <n v="350"/>
    <n v="350"/>
    <n v="393.75"/>
  </r>
  <r>
    <x v="17"/>
    <x v="2"/>
    <x v="7"/>
    <x v="173"/>
    <x v="8"/>
    <x v="1"/>
    <n v="12.5"/>
    <n v="0"/>
    <x v="4"/>
    <s v="DOMINIO"/>
    <x v="1"/>
    <s v="B - 15"/>
    <m/>
    <n v="350"/>
    <n v="350"/>
    <n v="393.75"/>
  </r>
  <r>
    <x v="17"/>
    <x v="2"/>
    <x v="7"/>
    <x v="390"/>
    <x v="8"/>
    <x v="1"/>
    <n v="12.5"/>
    <n v="0"/>
    <x v="4"/>
    <s v="DOMINIO"/>
    <x v="1"/>
    <s v="B - 14"/>
    <m/>
    <n v="350"/>
    <n v="350"/>
    <n v="393.75"/>
  </r>
  <r>
    <x v="17"/>
    <x v="2"/>
    <x v="7"/>
    <x v="174"/>
    <x v="8"/>
    <x v="1"/>
    <n v="12.5"/>
    <n v="0"/>
    <x v="4"/>
    <s v="DOMINIO"/>
    <x v="1"/>
    <s v="B - 13"/>
    <m/>
    <n v="350"/>
    <n v="350"/>
    <n v="393.75"/>
  </r>
  <r>
    <x v="17"/>
    <x v="2"/>
    <x v="7"/>
    <x v="391"/>
    <x v="8"/>
    <x v="1"/>
    <n v="12.5"/>
    <n v="0"/>
    <x v="4"/>
    <s v="DOMINIO"/>
    <x v="1"/>
    <s v="B - 12"/>
    <m/>
    <n v="350"/>
    <n v="350"/>
    <n v="393.75"/>
  </r>
  <r>
    <x v="17"/>
    <x v="2"/>
    <x v="7"/>
    <x v="175"/>
    <x v="8"/>
    <x v="1"/>
    <n v="12.5"/>
    <n v="0"/>
    <x v="4"/>
    <s v="DOMINIO"/>
    <x v="1"/>
    <s v="B - 10"/>
    <m/>
    <n v="350"/>
    <n v="350"/>
    <n v="393.75"/>
  </r>
  <r>
    <x v="17"/>
    <x v="2"/>
    <x v="7"/>
    <x v="176"/>
    <x v="8"/>
    <x v="1"/>
    <n v="12.5"/>
    <n v="0"/>
    <x v="4"/>
    <s v="DOMINIO"/>
    <x v="1"/>
    <s v="B - 9"/>
    <m/>
    <n v="350"/>
    <n v="350"/>
    <n v="393.75"/>
  </r>
  <r>
    <x v="17"/>
    <x v="2"/>
    <x v="7"/>
    <x v="150"/>
    <x v="8"/>
    <x v="1"/>
    <n v="12.5"/>
    <n v="0"/>
    <x v="4"/>
    <s v="DOMINIO"/>
    <x v="1"/>
    <s v="B - 8"/>
    <m/>
    <n v="350"/>
    <n v="350"/>
    <n v="393.75"/>
  </r>
  <r>
    <x v="17"/>
    <x v="2"/>
    <x v="7"/>
    <x v="151"/>
    <x v="8"/>
    <x v="1"/>
    <n v="12.5"/>
    <n v="0"/>
    <x v="4"/>
    <s v="DOMINIO"/>
    <x v="1"/>
    <s v="B - 7"/>
    <m/>
    <n v="350"/>
    <n v="350"/>
    <n v="393.75"/>
  </r>
  <r>
    <x v="17"/>
    <x v="2"/>
    <x v="7"/>
    <x v="177"/>
    <x v="8"/>
    <x v="1"/>
    <n v="12.5"/>
    <n v="0"/>
    <x v="4"/>
    <s v="DOMINIO"/>
    <x v="1"/>
    <s v="B - 5"/>
    <m/>
    <n v="350"/>
    <n v="350"/>
    <n v="393.75"/>
  </r>
  <r>
    <x v="17"/>
    <x v="2"/>
    <x v="7"/>
    <x v="152"/>
    <x v="8"/>
    <x v="1"/>
    <n v="12.5"/>
    <n v="0"/>
    <x v="4"/>
    <s v="DOMINIO"/>
    <x v="1"/>
    <m/>
    <m/>
    <n v="350"/>
    <n v="350"/>
    <n v="393.75"/>
  </r>
  <r>
    <x v="17"/>
    <x v="2"/>
    <x v="7"/>
    <x v="178"/>
    <x v="8"/>
    <x v="1"/>
    <n v="12.5"/>
    <n v="0"/>
    <x v="4"/>
    <s v="DOMINIO"/>
    <x v="1"/>
    <m/>
    <m/>
    <n v="350"/>
    <n v="350"/>
    <n v="393.75"/>
  </r>
  <r>
    <x v="17"/>
    <x v="2"/>
    <x v="7"/>
    <x v="179"/>
    <x v="8"/>
    <x v="1"/>
    <n v="12.5"/>
    <n v="0"/>
    <x v="4"/>
    <s v="DOMINIO"/>
    <x v="1"/>
    <m/>
    <m/>
    <n v="350"/>
    <n v="350"/>
    <n v="393.75"/>
  </r>
  <r>
    <x v="17"/>
    <x v="2"/>
    <x v="7"/>
    <x v="153"/>
    <x v="8"/>
    <x v="1"/>
    <n v="12.5"/>
    <n v="0"/>
    <x v="4"/>
    <s v="DOMINIO"/>
    <x v="1"/>
    <m/>
    <m/>
    <n v="350"/>
    <n v="350"/>
    <n v="393.75"/>
  </r>
  <r>
    <x v="17"/>
    <x v="2"/>
    <x v="7"/>
    <x v="154"/>
    <x v="8"/>
    <x v="1"/>
    <n v="12.5"/>
    <n v="0"/>
    <x v="4"/>
    <s v="DOMINIO"/>
    <x v="1"/>
    <m/>
    <m/>
    <n v="350"/>
    <n v="350"/>
    <n v="393.75"/>
  </r>
  <r>
    <x v="17"/>
    <x v="2"/>
    <x v="7"/>
    <x v="155"/>
    <x v="8"/>
    <x v="1"/>
    <n v="12.5"/>
    <n v="0"/>
    <x v="4"/>
    <s v="DOMINIO"/>
    <x v="1"/>
    <m/>
    <m/>
    <n v="350"/>
    <n v="350"/>
    <n v="393.75"/>
  </r>
  <r>
    <x v="17"/>
    <x v="2"/>
    <x v="7"/>
    <x v="165"/>
    <x v="8"/>
    <x v="1"/>
    <n v="12.5"/>
    <n v="0"/>
    <x v="10"/>
    <s v="USO Y GOCE"/>
    <x v="1"/>
    <m/>
    <m/>
    <n v="300"/>
    <n v="300"/>
    <n v="337.5"/>
  </r>
  <r>
    <x v="17"/>
    <x v="2"/>
    <x v="7"/>
    <x v="181"/>
    <x v="8"/>
    <x v="1"/>
    <n v="12.5"/>
    <n v="0"/>
    <x v="10"/>
    <s v="USO Y GOCE"/>
    <x v="1"/>
    <m/>
    <m/>
    <n v="300"/>
    <n v="300"/>
    <n v="337.5"/>
  </r>
  <r>
    <x v="17"/>
    <x v="2"/>
    <x v="7"/>
    <x v="392"/>
    <x v="8"/>
    <x v="1"/>
    <n v="12.5"/>
    <n v="0"/>
    <x v="10"/>
    <s v="USO Y GOCE"/>
    <x v="1"/>
    <m/>
    <m/>
    <n v="300"/>
    <n v="300"/>
    <n v="337.5"/>
  </r>
  <r>
    <x v="17"/>
    <x v="2"/>
    <x v="7"/>
    <x v="182"/>
    <x v="8"/>
    <x v="1"/>
    <n v="12.5"/>
    <n v="0"/>
    <x v="10"/>
    <s v="USO Y GOCE"/>
    <x v="1"/>
    <m/>
    <m/>
    <n v="300"/>
    <n v="300"/>
    <n v="337.5"/>
  </r>
  <r>
    <x v="17"/>
    <x v="2"/>
    <x v="7"/>
    <x v="393"/>
    <x v="8"/>
    <x v="1"/>
    <n v="12.5"/>
    <n v="0"/>
    <x v="10"/>
    <s v="USO Y GOCE"/>
    <x v="1"/>
    <m/>
    <m/>
    <n v="300"/>
    <n v="300"/>
    <n v="337.5"/>
  </r>
  <r>
    <x v="17"/>
    <x v="2"/>
    <x v="7"/>
    <x v="394"/>
    <x v="8"/>
    <x v="1"/>
    <n v="12.5"/>
    <n v="0"/>
    <x v="10"/>
    <s v="USO Y GOCE"/>
    <x v="1"/>
    <m/>
    <m/>
    <n v="300"/>
    <n v="300"/>
    <n v="337.5"/>
  </r>
  <r>
    <x v="17"/>
    <x v="2"/>
    <x v="7"/>
    <x v="183"/>
    <x v="8"/>
    <x v="1"/>
    <n v="12.5"/>
    <n v="0"/>
    <x v="10"/>
    <s v="USO Y GOCE"/>
    <x v="1"/>
    <m/>
    <m/>
    <n v="300"/>
    <n v="300"/>
    <n v="337.5"/>
  </r>
  <r>
    <x v="17"/>
    <x v="2"/>
    <x v="7"/>
    <x v="184"/>
    <x v="8"/>
    <x v="1"/>
    <n v="12.5"/>
    <n v="0"/>
    <x v="10"/>
    <s v="USO Y GOCE"/>
    <x v="1"/>
    <m/>
    <m/>
    <n v="300"/>
    <n v="300"/>
    <n v="337.5"/>
  </r>
  <r>
    <x v="17"/>
    <x v="2"/>
    <x v="7"/>
    <x v="185"/>
    <x v="8"/>
    <x v="1"/>
    <n v="12.5"/>
    <n v="0"/>
    <x v="10"/>
    <s v="USO Y GOCE"/>
    <x v="1"/>
    <m/>
    <m/>
    <n v="300"/>
    <n v="300"/>
    <n v="337.5"/>
  </r>
  <r>
    <x v="17"/>
    <x v="2"/>
    <x v="7"/>
    <x v="187"/>
    <x v="8"/>
    <x v="1"/>
    <n v="12.5"/>
    <n v="0"/>
    <x v="10"/>
    <s v="USO Y GOCE"/>
    <x v="1"/>
    <m/>
    <m/>
    <n v="300"/>
    <n v="300"/>
    <n v="337.5"/>
  </r>
  <r>
    <x v="17"/>
    <x v="2"/>
    <x v="7"/>
    <x v="188"/>
    <x v="8"/>
    <x v="1"/>
    <n v="12.5"/>
    <n v="0"/>
    <x v="10"/>
    <s v="USO Y GOCE"/>
    <x v="1"/>
    <m/>
    <m/>
    <n v="300"/>
    <n v="300"/>
    <n v="337.5"/>
  </r>
  <r>
    <x v="17"/>
    <x v="2"/>
    <x v="7"/>
    <x v="189"/>
    <x v="8"/>
    <x v="1"/>
    <n v="12.5"/>
    <n v="0"/>
    <x v="4"/>
    <s v="DOMINIO"/>
    <x v="1"/>
    <s v="B - 31"/>
    <m/>
    <n v="350"/>
    <n v="350"/>
    <n v="393.75"/>
  </r>
  <r>
    <x v="17"/>
    <x v="2"/>
    <x v="7"/>
    <x v="190"/>
    <x v="8"/>
    <x v="1"/>
    <n v="12.5"/>
    <n v="0"/>
    <x v="4"/>
    <s v="DOMINIO"/>
    <x v="1"/>
    <s v="B - 32"/>
    <m/>
    <n v="350"/>
    <n v="350"/>
    <n v="393.75"/>
  </r>
  <r>
    <x v="17"/>
    <x v="2"/>
    <x v="7"/>
    <x v="191"/>
    <x v="8"/>
    <x v="1"/>
    <n v="12.5"/>
    <n v="0"/>
    <x v="4"/>
    <s v="DOMINIO"/>
    <x v="1"/>
    <s v="B - 35"/>
    <m/>
    <n v="350"/>
    <n v="350"/>
    <n v="393.75"/>
  </r>
  <r>
    <x v="17"/>
    <x v="2"/>
    <x v="7"/>
    <x v="192"/>
    <x v="8"/>
    <x v="1"/>
    <n v="12.5"/>
    <n v="0"/>
    <x v="4"/>
    <s v="DOMINIO"/>
    <x v="1"/>
    <s v="B - 36"/>
    <m/>
    <n v="350"/>
    <n v="350"/>
    <n v="393.75"/>
  </r>
  <r>
    <x v="17"/>
    <x v="2"/>
    <x v="7"/>
    <x v="193"/>
    <x v="8"/>
    <x v="1"/>
    <n v="12.5"/>
    <n v="0"/>
    <x v="4"/>
    <s v="DOMINIO"/>
    <x v="1"/>
    <s v="B - 37"/>
    <m/>
    <n v="350"/>
    <n v="350"/>
    <n v="393.75"/>
  </r>
  <r>
    <x v="17"/>
    <x v="2"/>
    <x v="7"/>
    <x v="194"/>
    <x v="8"/>
    <x v="1"/>
    <n v="12.5"/>
    <n v="0"/>
    <x v="4"/>
    <s v="DOMINIO"/>
    <x v="1"/>
    <s v="B - 38"/>
    <m/>
    <n v="350"/>
    <n v="350"/>
    <n v="393.75"/>
  </r>
  <r>
    <x v="17"/>
    <x v="2"/>
    <x v="7"/>
    <x v="195"/>
    <x v="8"/>
    <x v="1"/>
    <n v="12.5"/>
    <n v="0"/>
    <x v="4"/>
    <s v="DOMINIO"/>
    <x v="1"/>
    <s v="B - 39"/>
    <m/>
    <n v="350"/>
    <n v="350"/>
    <n v="393.75"/>
  </r>
  <r>
    <x v="17"/>
    <x v="2"/>
    <x v="7"/>
    <x v="196"/>
    <x v="8"/>
    <x v="1"/>
    <n v="12.5"/>
    <n v="0"/>
    <x v="4"/>
    <s v="DOMINIO"/>
    <x v="1"/>
    <s v="B - 40"/>
    <m/>
    <n v="350"/>
    <n v="350"/>
    <n v="393.75"/>
  </r>
  <r>
    <x v="17"/>
    <x v="2"/>
    <x v="7"/>
    <x v="197"/>
    <x v="8"/>
    <x v="1"/>
    <n v="12.5"/>
    <n v="0"/>
    <x v="4"/>
    <s v="DOMINIO"/>
    <x v="1"/>
    <s v="B - 41"/>
    <m/>
    <n v="350"/>
    <n v="350"/>
    <n v="393.75"/>
  </r>
  <r>
    <x v="17"/>
    <x v="2"/>
    <x v="7"/>
    <x v="9"/>
    <x v="8"/>
    <x v="1"/>
    <n v="12.5"/>
    <n v="0"/>
    <x v="4"/>
    <s v="DOMINIO"/>
    <x v="1"/>
    <s v="B - 43"/>
    <m/>
    <n v="350"/>
    <n v="350"/>
    <n v="393.75"/>
  </r>
  <r>
    <x v="17"/>
    <x v="2"/>
    <x v="7"/>
    <x v="198"/>
    <x v="8"/>
    <x v="1"/>
    <n v="12.5"/>
    <n v="0"/>
    <x v="4"/>
    <s v="DOMINIO"/>
    <x v="1"/>
    <s v="B - 44"/>
    <m/>
    <n v="350"/>
    <n v="350"/>
    <n v="393.75"/>
  </r>
  <r>
    <x v="17"/>
    <x v="2"/>
    <x v="7"/>
    <x v="199"/>
    <x v="8"/>
    <x v="1"/>
    <n v="12.5"/>
    <n v="0"/>
    <x v="4"/>
    <s v="DOMINIO"/>
    <x v="1"/>
    <s v="B - 45"/>
    <m/>
    <n v="350"/>
    <n v="350"/>
    <n v="393.75"/>
  </r>
  <r>
    <x v="17"/>
    <x v="2"/>
    <x v="7"/>
    <x v="200"/>
    <x v="8"/>
    <x v="1"/>
    <n v="12.5"/>
    <n v="0"/>
    <x v="4"/>
    <s v="DOMINIO"/>
    <x v="1"/>
    <s v="B - 46"/>
    <m/>
    <n v="350"/>
    <n v="350"/>
    <n v="393.75"/>
  </r>
  <r>
    <x v="17"/>
    <x v="2"/>
    <x v="7"/>
    <x v="201"/>
    <x v="8"/>
    <x v="1"/>
    <n v="12.5"/>
    <n v="0"/>
    <x v="4"/>
    <s v="DOMINIO"/>
    <x v="1"/>
    <s v="B - 48"/>
    <m/>
    <n v="350"/>
    <n v="350"/>
    <n v="393.75"/>
  </r>
  <r>
    <x v="17"/>
    <x v="2"/>
    <x v="7"/>
    <x v="202"/>
    <x v="8"/>
    <x v="1"/>
    <n v="12.5"/>
    <n v="0"/>
    <x v="4"/>
    <s v="DOMINIO"/>
    <x v="1"/>
    <s v="B - 49"/>
    <m/>
    <n v="350"/>
    <n v="350"/>
    <n v="393.75"/>
  </r>
  <r>
    <x v="17"/>
    <x v="2"/>
    <x v="7"/>
    <x v="203"/>
    <x v="8"/>
    <x v="1"/>
    <n v="12.5"/>
    <n v="0"/>
    <x v="10"/>
    <s v="USO Y GOCE"/>
    <x v="1"/>
    <s v="E - 110"/>
    <m/>
    <n v="300"/>
    <n v="300"/>
    <n v="337.5"/>
  </r>
  <r>
    <x v="17"/>
    <x v="2"/>
    <x v="7"/>
    <x v="204"/>
    <x v="8"/>
    <x v="1"/>
    <n v="12.5"/>
    <n v="0"/>
    <x v="10"/>
    <s v="USO Y GOCE"/>
    <x v="1"/>
    <s v="E - 109"/>
    <m/>
    <n v="300"/>
    <n v="300"/>
    <n v="337.5"/>
  </r>
  <r>
    <x v="17"/>
    <x v="2"/>
    <x v="7"/>
    <x v="205"/>
    <x v="8"/>
    <x v="1"/>
    <n v="12.5"/>
    <n v="0"/>
    <x v="10"/>
    <s v="USO Y GOCE"/>
    <x v="1"/>
    <s v="E - 112"/>
    <m/>
    <n v="300"/>
    <n v="300"/>
    <n v="337.5"/>
  </r>
  <r>
    <x v="17"/>
    <x v="2"/>
    <x v="7"/>
    <x v="206"/>
    <x v="8"/>
    <x v="1"/>
    <n v="12.5"/>
    <n v="0"/>
    <x v="10"/>
    <s v="USO Y GOCE"/>
    <x v="1"/>
    <s v="E - 111"/>
    <m/>
    <n v="300"/>
    <n v="300"/>
    <n v="337.5"/>
  </r>
  <r>
    <x v="17"/>
    <x v="2"/>
    <x v="7"/>
    <x v="207"/>
    <x v="8"/>
    <x v="1"/>
    <n v="12.5"/>
    <n v="0"/>
    <x v="10"/>
    <s v="USO Y GOCE"/>
    <x v="1"/>
    <s v="E - 114"/>
    <m/>
    <n v="300"/>
    <n v="300"/>
    <n v="337.5"/>
  </r>
  <r>
    <x v="17"/>
    <x v="2"/>
    <x v="7"/>
    <x v="208"/>
    <x v="8"/>
    <x v="1"/>
    <n v="12.5"/>
    <n v="0"/>
    <x v="10"/>
    <s v="USO Y GOCE"/>
    <x v="1"/>
    <s v="E - 113"/>
    <m/>
    <n v="300"/>
    <n v="300"/>
    <n v="337.5"/>
  </r>
  <r>
    <x v="17"/>
    <x v="2"/>
    <x v="7"/>
    <x v="209"/>
    <x v="8"/>
    <x v="1"/>
    <n v="12.5"/>
    <n v="0"/>
    <x v="10"/>
    <s v="USO Y GOCE"/>
    <x v="1"/>
    <s v="E - 116"/>
    <m/>
    <n v="300"/>
    <n v="300"/>
    <n v="337.5"/>
  </r>
  <r>
    <x v="17"/>
    <x v="2"/>
    <x v="7"/>
    <x v="210"/>
    <x v="8"/>
    <x v="1"/>
    <n v="12.5"/>
    <n v="0"/>
    <x v="10"/>
    <s v="USO Y GOCE"/>
    <x v="1"/>
    <s v="E - 115"/>
    <m/>
    <n v="300"/>
    <n v="300"/>
    <n v="337.5"/>
  </r>
  <r>
    <x v="17"/>
    <x v="2"/>
    <x v="7"/>
    <x v="211"/>
    <x v="8"/>
    <x v="1"/>
    <n v="12.5"/>
    <n v="0"/>
    <x v="10"/>
    <s v="USO Y GOCE"/>
    <x v="1"/>
    <s v="E - 118"/>
    <m/>
    <n v="300"/>
    <n v="300"/>
    <n v="337.5"/>
  </r>
  <r>
    <x v="17"/>
    <x v="2"/>
    <x v="7"/>
    <x v="212"/>
    <x v="8"/>
    <x v="1"/>
    <n v="12.5"/>
    <n v="0"/>
    <x v="10"/>
    <s v="USO Y GOCE"/>
    <x v="1"/>
    <s v="E - 117"/>
    <m/>
    <n v="300"/>
    <n v="300"/>
    <n v="337.5"/>
  </r>
  <r>
    <x v="17"/>
    <x v="2"/>
    <x v="7"/>
    <x v="213"/>
    <x v="8"/>
    <x v="1"/>
    <n v="12.5"/>
    <n v="0"/>
    <x v="10"/>
    <s v="USO Y GOCE"/>
    <x v="1"/>
    <m/>
    <m/>
    <n v="300"/>
    <n v="300"/>
    <n v="337.5"/>
  </r>
  <r>
    <x v="17"/>
    <x v="2"/>
    <x v="7"/>
    <x v="214"/>
    <x v="8"/>
    <x v="1"/>
    <n v="12.5"/>
    <n v="0"/>
    <x v="10"/>
    <s v="USO Y GOCE"/>
    <x v="1"/>
    <m/>
    <m/>
    <n v="300"/>
    <n v="300"/>
    <n v="337.5"/>
  </r>
  <r>
    <x v="17"/>
    <x v="2"/>
    <x v="7"/>
    <x v="215"/>
    <x v="8"/>
    <x v="1"/>
    <n v="12.5"/>
    <n v="0"/>
    <x v="10"/>
    <s v="USO Y GOCE"/>
    <x v="1"/>
    <m/>
    <m/>
    <n v="300"/>
    <n v="300"/>
    <n v="337.5"/>
  </r>
  <r>
    <x v="17"/>
    <x v="2"/>
    <x v="7"/>
    <x v="216"/>
    <x v="8"/>
    <x v="1"/>
    <n v="12.5"/>
    <n v="0"/>
    <x v="10"/>
    <s v="USO Y GOCE"/>
    <x v="1"/>
    <m/>
    <m/>
    <n v="300"/>
    <n v="300"/>
    <n v="337.5"/>
  </r>
  <r>
    <x v="17"/>
    <x v="2"/>
    <x v="7"/>
    <x v="217"/>
    <x v="8"/>
    <x v="1"/>
    <n v="12.5"/>
    <n v="0"/>
    <x v="10"/>
    <s v="USO Y GOCE"/>
    <x v="1"/>
    <m/>
    <m/>
    <n v="300"/>
    <n v="300"/>
    <n v="337.5"/>
  </r>
  <r>
    <x v="17"/>
    <x v="2"/>
    <x v="7"/>
    <x v="218"/>
    <x v="8"/>
    <x v="1"/>
    <n v="12.5"/>
    <n v="0"/>
    <x v="10"/>
    <s v="USO Y GOCE"/>
    <x v="1"/>
    <m/>
    <m/>
    <n v="300"/>
    <n v="300"/>
    <n v="337.5"/>
  </r>
  <r>
    <x v="17"/>
    <x v="4"/>
    <x v="9"/>
    <x v="107"/>
    <x v="8"/>
    <x v="1"/>
    <n v="83.94"/>
    <n v="0"/>
    <x v="4"/>
    <s v="DOMINIO"/>
    <x v="1"/>
    <m/>
    <m/>
    <n v="3995"/>
    <n v="3995"/>
    <n v="4494.375"/>
  </r>
  <r>
    <x v="17"/>
    <x v="4"/>
    <x v="9"/>
    <x v="108"/>
    <x v="8"/>
    <x v="1"/>
    <n v="87.77"/>
    <n v="0"/>
    <x v="4"/>
    <s v="DOMINIO"/>
    <x v="1"/>
    <m/>
    <m/>
    <n v="4177"/>
    <n v="4177"/>
    <n v="4699.125"/>
  </r>
  <r>
    <x v="17"/>
    <x v="4"/>
    <x v="9"/>
    <x v="109"/>
    <x v="8"/>
    <x v="1"/>
    <n v="77.569999999999993"/>
    <n v="0"/>
    <x v="4"/>
    <s v="DOMINIO"/>
    <x v="1"/>
    <m/>
    <m/>
    <n v="3692"/>
    <n v="3692"/>
    <n v="4153.5"/>
  </r>
  <r>
    <x v="17"/>
    <x v="4"/>
    <x v="9"/>
    <x v="110"/>
    <x v="8"/>
    <x v="1"/>
    <n v="75.040000000000006"/>
    <n v="0"/>
    <x v="4"/>
    <s v="DOMINIO"/>
    <x v="1"/>
    <m/>
    <m/>
    <n v="3571"/>
    <n v="3571"/>
    <n v="4017.375"/>
  </r>
  <r>
    <x v="18"/>
    <x v="6"/>
    <x v="13"/>
    <x v="692"/>
    <x v="24"/>
    <x v="1"/>
    <m/>
    <m/>
    <x v="8"/>
    <m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BC83E-912C-482F-ADE4-1D6494BE4751}" name="TablaDinámica4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PROYECTO">
  <location ref="B51:N71" firstHeaderRow="1" firstDataRow="2" firstDataCol="1"/>
  <pivotFields count="16">
    <pivotField axis="axisRow" showAll="0" sortType="ascending">
      <items count="21">
        <item x="0"/>
        <item m="1" x="1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Col" showAll="0">
      <items count="16">
        <item x="1"/>
        <item x="2"/>
        <item x="0"/>
        <item x="3"/>
        <item x="12"/>
        <item x="10"/>
        <item x="4"/>
        <item x="5"/>
        <item m="1" x="14"/>
        <item x="6"/>
        <item x="7"/>
        <item x="8"/>
        <item x="9"/>
        <item h="1" x="13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9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</colItems>
  <dataFields count="1">
    <dataField name="Promedio de Precio VENTA" fld="15" subtotal="average" baseField="0" baseItem="4" numFmtId="164"/>
  </dataFields>
  <formats count="25">
    <format dxfId="71">
      <pivotArea field="0" type="button" dataOnly="0" labelOnly="1" outline="0" axis="axisRow" fieldPosition="0"/>
    </format>
    <format dxfId="70">
      <pivotArea dataOnly="0" labelOnly="1" fieldPosition="0">
        <references count="1">
          <reference field="2" count="0"/>
        </references>
      </pivotArea>
    </format>
    <format dxfId="69">
      <pivotArea outline="0" collapsedLevelsAreSubtotals="1" fieldPosition="0"/>
    </format>
    <format dxfId="68">
      <pivotArea field="2" type="button" dataOnly="0" labelOnly="1" outline="0" axis="axisCol" fieldPosition="0"/>
    </format>
    <format dxfId="67">
      <pivotArea type="topRight" dataOnly="0" labelOnly="1" outline="0" fieldPosition="0"/>
    </format>
    <format dxfId="66">
      <pivotArea field="0" type="button" dataOnly="0" labelOnly="1" outline="0" axis="axisRow" fieldPosition="0"/>
    </format>
    <format dxfId="65">
      <pivotArea dataOnly="0" labelOnly="1" fieldPosition="0">
        <references count="1">
          <reference field="2" count="0"/>
        </references>
      </pivotArea>
    </format>
    <format dxfId="64">
      <pivotArea field="0" type="button" dataOnly="0" labelOnly="1" outline="0" axis="axisRow" fieldPosition="0"/>
    </format>
    <format dxfId="63">
      <pivotArea dataOnly="0" labelOnly="1" fieldPosition="0">
        <references count="1">
          <reference field="2" count="0"/>
        </references>
      </pivotArea>
    </format>
    <format dxfId="62">
      <pivotArea collapsedLevelsAreSubtotals="1" fieldPosition="0">
        <references count="1">
          <reference field="0" count="1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61">
      <pivotArea field="0" type="button" dataOnly="0" labelOnly="1" outline="0" axis="axisRow" fieldPosition="0"/>
    </format>
    <format dxfId="60">
      <pivotArea dataOnly="0" labelOnly="1" fieldPosition="0">
        <references count="1">
          <reference field="0" count="1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59">
      <pivotArea dataOnly="0" labelOnly="1" fieldPosition="0">
        <references count="1">
          <reference field="2" count="0"/>
        </references>
      </pivotArea>
    </format>
    <format dxfId="58">
      <pivotArea dataOnly="0" grandRow="1" axis="axisRow" fieldPosition="0"/>
    </format>
    <format dxfId="57">
      <pivotArea outline="0" collapsedLevelsAreSubtotals="1" fieldPosition="0"/>
    </format>
    <format dxfId="56">
      <pivotArea field="0" type="button" dataOnly="0" labelOnly="1" outline="0" axis="axisRow" fieldPosition="0"/>
    </format>
    <format dxfId="55">
      <pivotArea dataOnly="0" labelOnly="1" fieldPosition="0">
        <references count="1">
          <reference field="0" count="1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1">
          <reference field="2" count="0"/>
        </references>
      </pivotArea>
    </format>
    <format dxfId="52">
      <pivotArea outline="0" collapsedLevelsAreSubtotals="1" fieldPosition="0"/>
    </format>
    <format dxfId="51">
      <pivotArea outline="0" collapsedLevelsAreSubtotals="1" fieldPosition="0"/>
    </format>
    <format dxfId="50">
      <pivotArea field="0" type="button" dataOnly="0" labelOnly="1" outline="0" axis="axisRow" fieldPosition="0"/>
    </format>
    <format dxfId="49">
      <pivotArea dataOnly="0" labelOnly="1" fieldPosition="0">
        <references count="1">
          <reference field="0" count="18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E6991-2871-4DC5-B057-7A106BBAA071}" name="TablaDinámica3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PROYECTO">
  <location ref="B27:N47" firstHeaderRow="1" firstDataRow="2" firstDataCol="1"/>
  <pivotFields count="16">
    <pivotField axis="axisRow" showAll="0" sortType="ascending">
      <items count="21">
        <item x="0"/>
        <item m="1" x="1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Col" showAll="0">
      <items count="16">
        <item x="1"/>
        <item x="2"/>
        <item x="0"/>
        <item x="3"/>
        <item x="12"/>
        <item x="10"/>
        <item x="4"/>
        <item x="5"/>
        <item m="1" x="14"/>
        <item x="6"/>
        <item x="7"/>
        <item x="8"/>
        <item x="9"/>
        <item h="1" x="13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9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</colItems>
  <dataFields count="1">
    <dataField name="Mín. de Precio VENTA" fld="15" subtotal="min" baseField="0" baseItem="0"/>
  </dataFields>
  <formats count="24">
    <format dxfId="95">
      <pivotArea field="0" type="button" dataOnly="0" labelOnly="1" outline="0" axis="axisRow" fieldPosition="0"/>
    </format>
    <format dxfId="94">
      <pivotArea dataOnly="0" labelOnly="1" fieldPosition="0">
        <references count="1">
          <reference field="2" count="0"/>
        </references>
      </pivotArea>
    </format>
    <format dxfId="93">
      <pivotArea outline="0" collapsedLevelsAreSubtotals="1" fieldPosition="0"/>
    </format>
    <format dxfId="92">
      <pivotArea field="2" type="button" dataOnly="0" labelOnly="1" outline="0" axis="axisCol" fieldPosition="0"/>
    </format>
    <format dxfId="91">
      <pivotArea type="topRight" dataOnly="0" labelOnly="1" outline="0" fieldPosition="0"/>
    </format>
    <format dxfId="90">
      <pivotArea field="0" type="button" dataOnly="0" labelOnly="1" outline="0" axis="axisRow" fieldPosition="0"/>
    </format>
    <format dxfId="89">
      <pivotArea dataOnly="0" labelOnly="1" fieldPosition="0">
        <references count="1">
          <reference field="2" count="0"/>
        </references>
      </pivotArea>
    </format>
    <format dxfId="88">
      <pivotArea field="0" type="button" dataOnly="0" labelOnly="1" outline="0" axis="axisRow" fieldPosition="0"/>
    </format>
    <format dxfId="87">
      <pivotArea dataOnly="0" labelOnly="1" fieldPosition="0">
        <references count="1">
          <reference field="2" count="0"/>
        </references>
      </pivotArea>
    </format>
    <format dxfId="86">
      <pivotArea collapsedLevelsAreSubtotals="1" fieldPosition="0">
        <references count="1">
          <reference field="0" count="1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85">
      <pivotArea field="0" type="button" dataOnly="0" labelOnly="1" outline="0" axis="axisRow" fieldPosition="0"/>
    </format>
    <format dxfId="84">
      <pivotArea dataOnly="0" labelOnly="1" fieldPosition="0">
        <references count="1">
          <reference field="0" count="1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83">
      <pivotArea dataOnly="0" labelOnly="1" fieldPosition="0">
        <references count="1">
          <reference field="2" count="0"/>
        </references>
      </pivotArea>
    </format>
    <format dxfId="82">
      <pivotArea dataOnly="0" grandRow="1" axis="axisRow" fieldPosition="0"/>
    </format>
    <format dxfId="81">
      <pivotArea outline="0" collapsedLevelsAreSubtotals="1" fieldPosition="0"/>
    </format>
    <format dxfId="80">
      <pivotArea field="0" type="button" dataOnly="0" labelOnly="1" outline="0" axis="axisRow" fieldPosition="0"/>
    </format>
    <format dxfId="79">
      <pivotArea dataOnly="0" labelOnly="1" fieldPosition="0">
        <references count="1">
          <reference field="0" count="1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1">
          <reference field="2" count="0"/>
        </references>
      </pivotArea>
    </format>
    <format dxfId="76">
      <pivotArea collapsedLevelsAreSubtotals="1" fieldPosition="0">
        <references count="1">
          <reference field="0" count="1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75">
      <pivotArea grandRow="1" outline="0" collapsedLevelsAreSubtotals="1" fieldPosition="0"/>
    </format>
    <format dxfId="74">
      <pivotArea dataOnly="0" labelOnly="1" fieldPosition="0">
        <references count="1">
          <reference field="0" count="1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73">
      <pivotArea collapsedLevelsAreSubtotals="1" fieldPosition="0">
        <references count="1">
          <reference field="0" count="18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72">
      <pivotArea dataOnly="0" labelOnly="1" fieldPosition="0">
        <references count="1">
          <reference field="0" count="18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</formats>
  <conditionalFormats count="5">
    <conditionalFormat type="all" priority="5">
      <pivotAreas count="2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0"/>
            </reference>
            <reference field="2" count="1" selected="0"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5"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  <reference field="2" count="1" selected="0">
              <x v="6"/>
            </reference>
          </references>
        </pivotArea>
      </pivotAreas>
    </conditionalFormat>
    <conditionalFormat type="all" priority="4">
      <pivotAreas count="2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0"/>
            </reference>
            <reference field="2" count="1" selected="0">
              <x v="7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5"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  <reference field="2" count="1" selected="0">
              <x v="7"/>
            </reference>
          </references>
        </pivotArea>
      </pivotAreas>
    </conditionalFormat>
    <conditionalFormat type="all" priority="3">
      <pivotAreas count="2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0"/>
            </reference>
            <reference field="2" count="1" selected="0"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5"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  <reference field="2" count="1" selected="0">
              <x v="5"/>
            </reference>
          </references>
        </pivotArea>
      </pivotAreas>
    </conditionalFormat>
    <conditionalFormat type="all" priority="2">
      <pivotAreas count="2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0"/>
            </reference>
            <reference field="2" count="1" selected="0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5"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  <reference field="2" count="1" selected="0">
              <x v="3"/>
            </reference>
          </references>
        </pivotArea>
      </pivotAreas>
    </conditionalFormat>
    <conditionalFormat type="all" priority="1">
      <pivotAreas count="2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0"/>
            </reference>
            <reference field="2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5"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  <reference field="2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28A75-272E-4265-9D2E-EADA71F51324}" name="TablaDinámica1" cacheId="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PROYECTO">
  <location ref="B89:F109" firstHeaderRow="1" firstDataRow="2" firstDataCol="1" rowPageCount="1" colPageCount="1"/>
  <pivotFields count="16">
    <pivotField axis="axisRow" showAll="0" sortType="ascending">
      <items count="21">
        <item x="0"/>
        <item m="1" x="1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Page" multipleItemSelectionAllowed="1" showAll="0">
      <items count="8">
        <item h="1" x="1"/>
        <item x="0"/>
        <item h="1" x="2"/>
        <item h="1" x="3"/>
        <item h="1" x="4"/>
        <item h="1" x="6"/>
        <item h="1" x="5"/>
        <item t="default"/>
      </items>
    </pivotField>
    <pivotField showAll="0">
      <items count="16">
        <item x="1"/>
        <item x="2"/>
        <item x="0"/>
        <item x="3"/>
        <item x="12"/>
        <item x="10"/>
        <item x="4"/>
        <item x="5"/>
        <item m="1" x="14"/>
        <item x="6"/>
        <item x="7"/>
        <item x="8"/>
        <item x="9"/>
        <item h="1" x="13"/>
        <item h="1"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6">
        <item m="1" x="4"/>
        <item x="1"/>
        <item x="0"/>
        <item h="1" x="3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19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0"/>
  </colFields>
  <colItems count="4">
    <i>
      <x v="1"/>
    </i>
    <i>
      <x v="2"/>
    </i>
    <i>
      <x v="4"/>
    </i>
    <i t="grand">
      <x/>
    </i>
  </colItems>
  <pageFields count="1">
    <pageField fld="1" hier="-1"/>
  </pageFields>
  <dataFields count="1">
    <dataField name="Cuenta de Numero" fld="3" subtotal="count" baseField="0" baseItem="0"/>
  </dataFields>
  <formats count="34">
    <format dxfId="129">
      <pivotArea field="0" type="button" dataOnly="0" labelOnly="1" outline="0" axis="axisRow" fieldPosition="0"/>
    </format>
    <format dxfId="128">
      <pivotArea outline="0" collapsedLevelsAreSubtotals="1" fieldPosition="0"/>
    </format>
    <format dxfId="127">
      <pivotArea field="2" type="button" dataOnly="0" labelOnly="1" outline="0"/>
    </format>
    <format dxfId="126">
      <pivotArea type="topRight" dataOnly="0" labelOnly="1" outline="0" fieldPosition="0"/>
    </format>
    <format dxfId="125">
      <pivotArea field="0" type="button" dataOnly="0" labelOnly="1" outline="0" axis="axisRow" fieldPosition="0"/>
    </format>
    <format dxfId="124">
      <pivotArea field="0" type="button" dataOnly="0" labelOnly="1" outline="0" axis="axisRow" fieldPosition="0"/>
    </format>
    <format dxfId="123">
      <pivotArea collapsedLevelsAreSubtotals="1" fieldPosition="0">
        <references count="1">
          <reference field="0" count="1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122">
      <pivotArea field="0" type="button" dataOnly="0" labelOnly="1" outline="0" axis="axisRow" fieldPosition="0"/>
    </format>
    <format dxfId="121">
      <pivotArea dataOnly="0" labelOnly="1" fieldPosition="0">
        <references count="1">
          <reference field="0" count="1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120">
      <pivotArea dataOnly="0" grandRow="1" axis="axisRow" fieldPosition="0"/>
    </format>
    <format dxfId="119">
      <pivotArea outline="0" collapsedLevelsAreSubtotals="1" fieldPosition="0"/>
    </format>
    <format dxfId="118">
      <pivotArea field="0" type="button" dataOnly="0" labelOnly="1" outline="0" axis="axisRow" fieldPosition="0"/>
    </format>
    <format dxfId="117">
      <pivotArea dataOnly="0" labelOnly="1" fieldPosition="0">
        <references count="1">
          <reference field="0" count="1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116">
      <pivotArea dataOnly="0" labelOnly="1" grandRow="1" outline="0" fieldPosition="0"/>
    </format>
    <format dxfId="115">
      <pivotArea dataOnly="0" labelOnly="1" fieldPosition="0">
        <references count="1">
          <reference field="10" count="0"/>
        </references>
      </pivotArea>
    </format>
    <format dxfId="114">
      <pivotArea dataOnly="0" labelOnly="1" fieldPosition="0">
        <references count="1">
          <reference field="10" count="0"/>
        </references>
      </pivotArea>
    </format>
    <format dxfId="113">
      <pivotArea dataOnly="0" labelOnly="1" grandCol="1" outline="0" fieldPosition="0"/>
    </format>
    <format dxfId="112">
      <pivotArea dataOnly="0" labelOnly="1" grandCol="1" outline="0" fieldPosition="0"/>
    </format>
    <format dxfId="111">
      <pivotArea field="0" grandCol="1" collapsedLevelsAreSubtotals="1" axis="axisRow" fieldPosition="0">
        <references count="1">
          <reference field="0" count="1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110">
      <pivotArea outline="0" collapsedLevelsAreSubtotals="1" fieldPosition="0"/>
    </format>
    <format dxfId="109">
      <pivotArea field="0" type="button" dataOnly="0" labelOnly="1" outline="0" axis="axisRow" fieldPosition="0"/>
    </format>
    <format dxfId="108">
      <pivotArea dataOnly="0" labelOnly="1" fieldPosition="0">
        <references count="1">
          <reference field="0" count="1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107">
      <pivotArea dataOnly="0" labelOnly="1" grandRow="1" outline="0" fieldPosition="0"/>
    </format>
    <format dxfId="106">
      <pivotArea dataOnly="0" labelOnly="1" fieldPosition="0">
        <references count="1">
          <reference field="10" count="0"/>
        </references>
      </pivotArea>
    </format>
    <format dxfId="105">
      <pivotArea dataOnly="0" labelOnly="1" grandCol="1" outline="0" fieldPosition="0"/>
    </format>
    <format dxfId="104">
      <pivotArea field="0" type="button" dataOnly="0" labelOnly="1" outline="0" axis="axisRow" fieldPosition="0"/>
    </format>
    <format dxfId="103">
      <pivotArea dataOnly="0" labelOnly="1" fieldPosition="0">
        <references count="1">
          <reference field="10" count="0"/>
        </references>
      </pivotArea>
    </format>
    <format dxfId="102">
      <pivotArea dataOnly="0" labelOnly="1" grandCol="1" outline="0" fieldPosition="0"/>
    </format>
    <format dxfId="101">
      <pivotArea outline="0" collapsedLevelsAreSubtotals="1" fieldPosition="0"/>
    </format>
    <format dxfId="100">
      <pivotArea field="0" type="button" dataOnly="0" labelOnly="1" outline="0" axis="axisRow" fieldPosition="0"/>
    </format>
    <format dxfId="99">
      <pivotArea dataOnly="0" labelOnly="1" fieldPosition="0">
        <references count="1">
          <reference field="0" count="18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98">
      <pivotArea dataOnly="0" labelOnly="1" grandRow="1" outline="0" fieldPosition="0"/>
    </format>
    <format dxfId="97">
      <pivotArea dataOnly="0" labelOnly="1" fieldPosition="0">
        <references count="1">
          <reference field="10" count="0"/>
        </references>
      </pivotArea>
    </format>
    <format dxfId="9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81D0B-4B65-4228-95DE-4792CBE3A49E}" name="TablaDinámica2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PROYECTO">
  <location ref="B3:N23" firstHeaderRow="1" firstDataRow="2" firstDataCol="1"/>
  <pivotFields count="16">
    <pivotField axis="axisRow" showAll="0" sortType="ascending">
      <items count="21">
        <item x="0"/>
        <item m="1" x="1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Col" showAll="0">
      <items count="16">
        <item x="1"/>
        <item x="2"/>
        <item x="0"/>
        <item x="3"/>
        <item x="12"/>
        <item x="10"/>
        <item x="4"/>
        <item x="5"/>
        <item m="1" x="14"/>
        <item x="6"/>
        <item x="7"/>
        <item x="8"/>
        <item x="9"/>
        <item h="1" x="13"/>
        <item h="1"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9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</colItems>
  <dataFields count="1">
    <dataField name="Cuenta de Numero" fld="3" subtotal="count" baseField="0" baseItem="0"/>
  </dataFields>
  <formats count="24">
    <format dxfId="153">
      <pivotArea field="0" type="button" dataOnly="0" labelOnly="1" outline="0" axis="axisRow" fieldPosition="0"/>
    </format>
    <format dxfId="152">
      <pivotArea dataOnly="0" labelOnly="1" fieldPosition="0">
        <references count="1">
          <reference field="2" count="0"/>
        </references>
      </pivotArea>
    </format>
    <format dxfId="151">
      <pivotArea outline="0" collapsedLevelsAreSubtotals="1" fieldPosition="0"/>
    </format>
    <format dxfId="150">
      <pivotArea field="2" type="button" dataOnly="0" labelOnly="1" outline="0" axis="axisCol" fieldPosition="0"/>
    </format>
    <format dxfId="149">
      <pivotArea type="topRight" dataOnly="0" labelOnly="1" outline="0" fieldPosition="0"/>
    </format>
    <format dxfId="148">
      <pivotArea field="0" type="button" dataOnly="0" labelOnly="1" outline="0" axis="axisRow" fieldPosition="0"/>
    </format>
    <format dxfId="147">
      <pivotArea dataOnly="0" labelOnly="1" fieldPosition="0">
        <references count="1">
          <reference field="2" count="0"/>
        </references>
      </pivotArea>
    </format>
    <format dxfId="146">
      <pivotArea field="0" type="button" dataOnly="0" labelOnly="1" outline="0" axis="axisRow" fieldPosition="0"/>
    </format>
    <format dxfId="145">
      <pivotArea dataOnly="0" labelOnly="1" fieldPosition="0">
        <references count="1">
          <reference field="2" count="0"/>
        </references>
      </pivotArea>
    </format>
    <format dxfId="144">
      <pivotArea collapsedLevelsAreSubtotals="1" fieldPosition="0">
        <references count="1">
          <reference field="0" count="1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143">
      <pivotArea field="0" type="button" dataOnly="0" labelOnly="1" outline="0" axis="axisRow" fieldPosition="0"/>
    </format>
    <format dxfId="142">
      <pivotArea dataOnly="0" labelOnly="1" fieldPosition="0">
        <references count="1">
          <reference field="0" count="1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141">
      <pivotArea dataOnly="0" labelOnly="1" fieldPosition="0">
        <references count="1">
          <reference field="2" count="0"/>
        </references>
      </pivotArea>
    </format>
    <format dxfId="140">
      <pivotArea dataOnly="0" grandRow="1" axis="axisRow" fieldPosition="0"/>
    </format>
    <format dxfId="139">
      <pivotArea outline="0" collapsedLevelsAreSubtotals="1" fieldPosition="0"/>
    </format>
    <format dxfId="138">
      <pivotArea field="0" type="button" dataOnly="0" labelOnly="1" outline="0" axis="axisRow" fieldPosition="0"/>
    </format>
    <format dxfId="137">
      <pivotArea dataOnly="0" labelOnly="1" fieldPosition="0">
        <references count="1">
          <reference field="0" count="1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136">
      <pivotArea dataOnly="0" labelOnly="1" grandRow="1" outline="0" fieldPosition="0"/>
    </format>
    <format dxfId="135">
      <pivotArea dataOnly="0" labelOnly="1" fieldPosition="0">
        <references count="1">
          <reference field="2" count="0"/>
        </references>
      </pivotArea>
    </format>
    <format dxfId="134">
      <pivotArea outline="0" collapsedLevelsAreSubtotals="1" fieldPosition="0"/>
    </format>
    <format dxfId="133">
      <pivotArea field="0" type="button" dataOnly="0" labelOnly="1" outline="0" axis="axisRow" fieldPosition="0"/>
    </format>
    <format dxfId="132">
      <pivotArea dataOnly="0" labelOnly="1" fieldPosition="0">
        <references count="1">
          <reference field="0" count="18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131">
      <pivotArea dataOnly="0" labelOnly="1" grandRow="1" outline="0" fieldPosition="0"/>
    </format>
    <format dxfId="130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F693F-CC24-4B3F-8D32-984999C22730}" name="TablaDinámica5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PROYECTO">
  <location ref="B76:G84" firstHeaderRow="1" firstDataRow="2" firstDataCol="1" rowPageCount="1" colPageCount="1"/>
  <pivotFields count="16">
    <pivotField axis="axisRow" showAll="0">
      <items count="21">
        <item x="0"/>
        <item m="1" x="19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"/>
        <item t="default"/>
      </items>
    </pivotField>
    <pivotField showAll="0"/>
    <pivotField axis="axisCol" showAll="0">
      <items count="16">
        <item x="1"/>
        <item x="2"/>
        <item x="0"/>
        <item x="3"/>
        <item x="12"/>
        <item x="10"/>
        <item x="4"/>
        <item x="5"/>
        <item m="1" x="14"/>
        <item x="6"/>
        <item x="7"/>
        <item x="8"/>
        <item x="9"/>
        <item h="1" x="13"/>
        <item h="1"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2"/>
        <item h="1" m="1" x="4"/>
        <item h="1" x="1"/>
        <item h="1" x="0"/>
        <item h="1" x="3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7">
    <i>
      <x v="4"/>
    </i>
    <i>
      <x v="5"/>
    </i>
    <i>
      <x v="6"/>
    </i>
    <i>
      <x v="8"/>
    </i>
    <i>
      <x v="10"/>
    </i>
    <i>
      <x v="16"/>
    </i>
    <i t="grand">
      <x/>
    </i>
  </rowItems>
  <colFields count="1">
    <field x="2"/>
  </colFields>
  <colItems count="5">
    <i>
      <x v="3"/>
    </i>
    <i>
      <x v="5"/>
    </i>
    <i>
      <x v="6"/>
    </i>
    <i>
      <x v="7"/>
    </i>
    <i>
      <x v="10"/>
    </i>
  </colItems>
  <pageFields count="1">
    <pageField fld="10" hier="-1"/>
  </pageFields>
  <dataFields count="1">
    <dataField name="Cuenta de Numero" fld="3" subtotal="count" baseField="0" baseItem="0"/>
  </dataFields>
  <formats count="19">
    <format dxfId="172">
      <pivotArea field="0" type="button" dataOnly="0" labelOnly="1" outline="0" axis="axisRow" fieldPosition="0"/>
    </format>
    <format dxfId="171">
      <pivotArea dataOnly="0" labelOnly="1" fieldPosition="0">
        <references count="1">
          <reference field="2" count="0"/>
        </references>
      </pivotArea>
    </format>
    <format dxfId="170">
      <pivotArea outline="0" collapsedLevelsAreSubtotals="1" fieldPosition="0"/>
    </format>
    <format dxfId="169">
      <pivotArea field="2" type="button" dataOnly="0" labelOnly="1" outline="0" axis="axisCol" fieldPosition="0"/>
    </format>
    <format dxfId="168">
      <pivotArea type="topRight" dataOnly="0" labelOnly="1" outline="0" fieldPosition="0"/>
    </format>
    <format dxfId="167">
      <pivotArea field="0" type="button" dataOnly="0" labelOnly="1" outline="0" axis="axisRow" fieldPosition="0"/>
    </format>
    <format dxfId="166">
      <pivotArea dataOnly="0" labelOnly="1" fieldPosition="0">
        <references count="1">
          <reference field="2" count="0"/>
        </references>
      </pivotArea>
    </format>
    <format dxfId="165">
      <pivotArea field="0" type="button" dataOnly="0" labelOnly="1" outline="0" axis="axisRow" fieldPosition="0"/>
    </format>
    <format dxfId="164">
      <pivotArea dataOnly="0" labelOnly="1" fieldPosition="0">
        <references count="1">
          <reference field="2" count="0"/>
        </references>
      </pivotArea>
    </format>
    <format dxfId="163">
      <pivotArea collapsedLevelsAreSubtotals="1" fieldPosition="0">
        <references count="1">
          <reference field="0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62">
      <pivotArea field="0" type="button" dataOnly="0" labelOnly="1" outline="0" axis="axisRow" fieldPosition="0"/>
    </format>
    <format dxfId="161">
      <pivotArea dataOnly="0" labelOnly="1" fieldPosition="0">
        <references count="1">
          <reference field="0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60">
      <pivotArea dataOnly="0" labelOnly="1" fieldPosition="0">
        <references count="1">
          <reference field="2" count="0"/>
        </references>
      </pivotArea>
    </format>
    <format dxfId="159">
      <pivotArea dataOnly="0" grandRow="1" axis="axisRow" fieldPosition="0"/>
    </format>
    <format dxfId="158">
      <pivotArea outline="0" collapsedLevelsAreSubtotals="1" fieldPosition="0"/>
    </format>
    <format dxfId="157">
      <pivotArea field="0" type="button" dataOnly="0" labelOnly="1" outline="0" axis="axisRow" fieldPosition="0"/>
    </format>
    <format dxfId="156">
      <pivotArea dataOnly="0" labelOnly="1" fieldPosition="0">
        <references count="1">
          <reference field="0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55">
      <pivotArea dataOnly="0" labelOnly="1" grandRow="1" outline="0" fieldPosition="0"/>
    </format>
    <format dxfId="154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0CCF9-18DF-4C50-AF42-D6D5B7CB6D8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orre/Orientación/Unidad">
  <location ref="C53:D123" firstHeaderRow="1" firstDataRow="1" firstDataCol="1" rowPageCount="1" colPageCount="1"/>
  <pivotFields count="16">
    <pivotField name="PROYECTO" axis="axisPage" multipleItemSelectionAllowed="1" showAll="0">
      <items count="21">
        <item x="0"/>
        <item h="1" m="1" x="19"/>
        <item h="1" x="1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2"/>
        <item t="default"/>
      </items>
    </pivotField>
    <pivotField name="TIPO UNIDAD" multipleItemSelectionAllowed="1" showAll="0"/>
    <pivotField name="TIPOLOGÍA" axis="axisRow" multipleItemSelectionAllowed="1" showAll="0">
      <items count="16">
        <item x="0"/>
        <item x="1"/>
        <item x="2"/>
        <item x="3"/>
        <item x="12"/>
        <item x="10"/>
        <item x="4"/>
        <item x="5"/>
        <item m="1" x="14"/>
        <item x="6"/>
        <item x="7"/>
        <item x="8"/>
        <item x="9"/>
        <item x="11"/>
        <item x="13"/>
        <item t="default"/>
      </items>
    </pivotField>
    <pivotField axis="axisRow" multipleItemSelectionAllowed="1" showAll="0" sortType="ascending">
      <items count="700">
        <item h="1" x="107"/>
        <item h="1" x="108"/>
        <item h="1" x="109"/>
        <item h="1" x="110"/>
        <item h="1" x="111"/>
        <item h="1" x="274"/>
        <item h="1" x="112"/>
        <item h="1" x="113"/>
        <item h="1" x="166"/>
        <item h="1" x="114"/>
        <item x="115"/>
        <item h="1" x="116"/>
        <item h="1" x="117"/>
        <item h="1" x="118"/>
        <item h="1" x="119"/>
        <item h="1" x="120"/>
        <item h="1" x="121"/>
        <item h="1" x="122"/>
        <item h="1" x="167"/>
        <item h="1" x="123"/>
        <item h="1" x="124"/>
        <item h="1" x="125"/>
        <item h="1" x="275"/>
        <item h="1" x="126"/>
        <item h="1" x="127"/>
        <item h="1" x="128"/>
        <item h="1" x="168"/>
        <item h="1" x="129"/>
        <item h="1" x="130"/>
        <item h="1" x="131"/>
        <item h="1" x="132"/>
        <item h="1" x="276"/>
        <item h="1" x="387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69"/>
        <item h="1" x="170"/>
        <item h="1" x="388"/>
        <item h="1" x="171"/>
        <item h="1" x="172"/>
        <item h="1" x="389"/>
        <item h="1" x="173"/>
        <item h="1" x="390"/>
        <item h="1" x="174"/>
        <item h="1" x="391"/>
        <item h="1" x="175"/>
        <item h="1" x="176"/>
        <item h="1" x="150"/>
        <item h="1" x="151"/>
        <item h="1" x="177"/>
        <item h="1" x="152"/>
        <item h="1" x="178"/>
        <item h="1" x="179"/>
        <item h="1" x="153"/>
        <item h="1" x="154"/>
        <item h="1" x="155"/>
        <item h="1" x="156"/>
        <item h="1" x="180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81"/>
        <item h="1" x="392"/>
        <item h="1" x="182"/>
        <item h="1" x="393"/>
        <item h="1" x="394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9"/>
        <item h="1" x="198"/>
        <item h="1" x="199"/>
        <item h="1" x="200"/>
        <item h="1" x="201"/>
        <item h="1" x="202"/>
        <item h="1" x="203"/>
        <item x="204"/>
        <item x="205"/>
        <item x="206"/>
        <item x="207"/>
        <item x="208"/>
        <item x="209"/>
        <item x="210"/>
        <item x="211"/>
        <item x="212"/>
        <item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395"/>
        <item h="1" x="396"/>
        <item h="1" x="397"/>
        <item h="1" x="398"/>
        <item h="1" x="433"/>
        <item h="1" x="434"/>
        <item h="1" x="435"/>
        <item h="1" x="586"/>
        <item h="1" x="587"/>
        <item h="1" x="436"/>
        <item h="1" x="588"/>
        <item h="1" x="589"/>
        <item h="1" x="633"/>
        <item h="1" x="634"/>
        <item h="1" x="635"/>
        <item h="1" x="636"/>
        <item h="1" x="437"/>
        <item h="1" x="438"/>
        <item h="1" x="637"/>
        <item h="1" m="1" x="694"/>
        <item h="1" x="439"/>
        <item h="1" x="654"/>
        <item h="1" x="655"/>
        <item h="1" x="656"/>
        <item h="1" x="594"/>
        <item h="1" x="638"/>
        <item h="1" x="440"/>
        <item h="1" x="441"/>
        <item h="1" x="639"/>
        <item h="1" x="640"/>
        <item h="1" x="442"/>
        <item h="1" x="443"/>
        <item h="1" x="444"/>
        <item h="1" x="641"/>
        <item h="1" x="445"/>
        <item h="1" x="446"/>
        <item h="1" x="642"/>
        <item h="1" x="447"/>
        <item h="1" x="448"/>
        <item h="1" x="449"/>
        <item h="1" x="450"/>
        <item h="1" x="643"/>
        <item h="1" x="644"/>
        <item h="1" x="645"/>
        <item h="1" x="646"/>
        <item h="1" x="647"/>
        <item h="1" x="648"/>
        <item h="1" x="451"/>
        <item h="1" x="649"/>
        <item h="1" x="650"/>
        <item h="1" x="595"/>
        <item h="1" x="651"/>
        <item h="1" x="652"/>
        <item h="1" x="653"/>
        <item h="1" x="452"/>
        <item h="1" m="1" x="697"/>
        <item h="1" x="453"/>
        <item h="1" x="356"/>
        <item h="1" x="357"/>
        <item h="1" x="287"/>
        <item h="1" x="288"/>
        <item h="1" x="289"/>
        <item h="1" x="1"/>
        <item h="1" x="419"/>
        <item h="1" x="277"/>
        <item h="1" x="358"/>
        <item h="1" x="290"/>
        <item x="291"/>
        <item h="1" x="292"/>
        <item h="1" x="293"/>
        <item h="1" x="359"/>
        <item h="1" x="360"/>
        <item h="1" x="294"/>
        <item h="1" x="3"/>
        <item h="1" x="399"/>
        <item h="1" x="412"/>
        <item h="1" x="400"/>
        <item h="1" x="245"/>
        <item h="1" x="559"/>
        <item h="1" x="246"/>
        <item h="1" x="247"/>
        <item h="1" x="248"/>
        <item h="1" x="454"/>
        <item h="1" x="249"/>
        <item h="1" x="596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79"/>
        <item h="1" x="361"/>
        <item h="1" x="295"/>
        <item h="1" x="10"/>
        <item h="1" x="296"/>
        <item h="1" x="297"/>
        <item h="1" x="239"/>
        <item h="1" x="278"/>
        <item h="1" x="11"/>
        <item h="1" x="298"/>
        <item x="299"/>
        <item h="1" x="300"/>
        <item h="1" x="12"/>
        <item h="1" x="362"/>
        <item h="1" x="363"/>
        <item h="1" x="301"/>
        <item h="1" x="4"/>
        <item h="1" x="401"/>
        <item h="1" x="413"/>
        <item h="1" x="250"/>
        <item h="1" x="251"/>
        <item h="1" x="488"/>
        <item h="1" x="489"/>
        <item h="1" x="252"/>
        <item h="1" x="253"/>
        <item h="1" x="490"/>
        <item h="1" x="491"/>
        <item h="1" x="625"/>
        <item h="1" x="492"/>
        <item h="1" x="493"/>
        <item h="1" m="1" x="698"/>
        <item h="1" x="494"/>
        <item h="1" x="495"/>
        <item h="1" x="496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364"/>
        <item h="1" x="365"/>
        <item h="1" x="302"/>
        <item h="1" x="240"/>
        <item h="1" x="303"/>
        <item h="1" x="304"/>
        <item h="1" x="279"/>
        <item h="1" x="280"/>
        <item h="1" x="366"/>
        <item h="1" x="305"/>
        <item x="306"/>
        <item h="1" x="307"/>
        <item h="1" x="308"/>
        <item h="1" x="232"/>
        <item h="1" x="13"/>
        <item h="1" x="309"/>
        <item h="1" x="5"/>
        <item h="1" x="402"/>
        <item h="1" x="414"/>
        <item h="1" x="254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367"/>
        <item h="1" x="368"/>
        <item h="1" x="310"/>
        <item h="1" x="311"/>
        <item h="1" x="14"/>
        <item h="1" x="312"/>
        <item h="1" x="281"/>
        <item h="1" x="15"/>
        <item h="1" x="369"/>
        <item h="1" x="313"/>
        <item x="314"/>
        <item h="1" x="315"/>
        <item h="1" x="316"/>
        <item h="1" x="370"/>
        <item h="1" x="371"/>
        <item h="1" x="317"/>
        <item h="1" x="420"/>
        <item h="1" x="403"/>
        <item h="1" x="255"/>
        <item h="1" x="404"/>
        <item h="1" x="560"/>
        <item h="1" x="425"/>
        <item h="1" x="256"/>
        <item h="1" x="257"/>
        <item h="1" m="1" x="696"/>
        <item h="1" x="258"/>
        <item h="1" x="259"/>
        <item h="1" x="598"/>
        <item h="1" x="372"/>
        <item h="1" x="373"/>
        <item h="1" x="318"/>
        <item h="1" x="319"/>
        <item h="1" x="16"/>
        <item h="1" x="320"/>
        <item h="1" x="282"/>
        <item h="1" x="17"/>
        <item h="1" x="18"/>
        <item h="1" x="321"/>
        <item x="322"/>
        <item h="1" x="323"/>
        <item h="1" x="19"/>
        <item h="1" x="374"/>
        <item h="1" x="375"/>
        <item h="1" x="324"/>
        <item h="1" x="421"/>
        <item h="1" x="405"/>
        <item h="1" x="6"/>
        <item h="1" x="406"/>
        <item h="1" x="632"/>
        <item h="1" x="561"/>
        <item h="1" x="626"/>
        <item h="1" x="260"/>
        <item h="1" x="599"/>
        <item h="1" x="261"/>
        <item h="1" x="262"/>
        <item h="1" x="600"/>
        <item h="1" x="601"/>
        <item h="1" x="376"/>
        <item h="1" x="80"/>
        <item h="1" x="325"/>
        <item h="1" x="326"/>
        <item h="1" x="20"/>
        <item h="1" x="327"/>
        <item h="1" x="283"/>
        <item h="1" x="284"/>
        <item h="1" x="21"/>
        <item h="1" x="328"/>
        <item x="241"/>
        <item h="1" x="329"/>
        <item h="1" x="22"/>
        <item h="1" x="377"/>
        <item h="1" x="378"/>
        <item h="1" x="263"/>
        <item h="1" x="422"/>
        <item h="1" x="407"/>
        <item h="1" x="415"/>
        <item h="1" x="408"/>
        <item h="1" x="426"/>
        <item h="1" x="427"/>
        <item h="1" x="264"/>
        <item h="1" x="265"/>
        <item h="1" x="266"/>
        <item h="1" x="602"/>
        <item h="1" x="621"/>
        <item h="1" x="267"/>
        <item h="1" x="603"/>
        <item h="1" x="604"/>
        <item h="1" x="81"/>
        <item h="1" x="82"/>
        <item h="1" x="330"/>
        <item h="1" x="331"/>
        <item h="1" x="23"/>
        <item h="1" x="332"/>
        <item h="1" x="7"/>
        <item h="1" x="24"/>
        <item h="1" x="25"/>
        <item h="1" x="333"/>
        <item x="334"/>
        <item h="1" x="335"/>
        <item h="1" x="26"/>
        <item h="1" x="379"/>
        <item h="1" x="380"/>
        <item h="1" x="268"/>
        <item h="1" x="269"/>
        <item h="1" x="270"/>
        <item h="1" x="416"/>
        <item h="1" x="409"/>
        <item h="1" x="271"/>
        <item h="1" x="562"/>
        <item h="1" x="627"/>
        <item h="1" m="1" x="693"/>
        <item h="1" x="605"/>
        <item h="1" x="606"/>
        <item h="1" x="272"/>
        <item h="1" x="273"/>
        <item h="1" x="607"/>
        <item h="1" x="608"/>
        <item h="1" x="83"/>
        <item h="1" x="84"/>
        <item h="1" x="242"/>
        <item h="1" x="243"/>
        <item h="1" x="27"/>
        <item h="1" x="336"/>
        <item h="1" x="8"/>
        <item h="1" x="28"/>
        <item h="1" x="29"/>
        <item h="1" x="337"/>
        <item x="338"/>
        <item h="1" x="339"/>
        <item h="1" x="30"/>
        <item h="1" x="381"/>
        <item h="1" x="382"/>
        <item h="1" x="340"/>
        <item h="1" x="423"/>
        <item h="1" x="31"/>
        <item h="1" x="417"/>
        <item h="1" x="410"/>
        <item h="1" x="428"/>
        <item h="1" x="429"/>
        <item h="1" x="628"/>
        <item h="1" x="622"/>
        <item h="1" x="609"/>
        <item h="1" x="610"/>
        <item h="1" x="623"/>
        <item h="1" x="611"/>
        <item h="1" x="612"/>
        <item h="1" x="85"/>
        <item h="1" x="86"/>
        <item h="1" x="341"/>
        <item h="1" x="342"/>
        <item h="1" x="32"/>
        <item h="1" x="343"/>
        <item h="1" x="285"/>
        <item h="1" x="33"/>
        <item h="1" x="34"/>
        <item h="1" x="344"/>
        <item x="345"/>
        <item h="1" x="346"/>
        <item h="1" x="35"/>
        <item h="1" x="383"/>
        <item h="1" x="384"/>
        <item h="1" x="347"/>
        <item h="1" x="424"/>
        <item h="1" x="36"/>
        <item h="1" x="418"/>
        <item h="1" x="411"/>
        <item h="1" x="430"/>
        <item h="1" x="431"/>
        <item h="1" x="629"/>
        <item h="1" x="613"/>
        <item h="1" x="614"/>
        <item h="1" x="624"/>
        <item h="1" x="630"/>
        <item h="1" x="615"/>
        <item h="1" x="616"/>
        <item x="87"/>
        <item x="88"/>
        <item x="348"/>
        <item x="349"/>
        <item x="350"/>
        <item x="351"/>
        <item x="286"/>
        <item x="37"/>
        <item x="38"/>
        <item x="352"/>
        <item x="353"/>
        <item x="354"/>
        <item x="39"/>
        <item x="385"/>
        <item x="386"/>
        <item x="355"/>
        <item x="563"/>
        <item x="40"/>
        <item x="564"/>
        <item x="432"/>
        <item x="565"/>
        <item x="566"/>
        <item x="593"/>
        <item x="591"/>
        <item x="617"/>
        <item x="618"/>
        <item x="631"/>
        <item x="619"/>
        <item x="620"/>
        <item h="1" x="89"/>
        <item h="1" x="90"/>
        <item h="1" x="553"/>
        <item h="1" x="548"/>
        <item h="1" x="41"/>
        <item h="1" x="544"/>
        <item h="1" x="567"/>
        <item h="1" x="42"/>
        <item h="1" x="43"/>
        <item h="1" x="545"/>
        <item x="568"/>
        <item h="1" x="549"/>
        <item h="1" x="44"/>
        <item h="1" x="233"/>
        <item h="1" x="234"/>
        <item h="1" x="554"/>
        <item h="1" x="569"/>
        <item h="1" x="45"/>
        <item h="1" x="570"/>
        <item h="1" x="571"/>
        <item h="1" x="572"/>
        <item h="1" x="573"/>
        <item h="1" x="592"/>
        <item h="1" x="91"/>
        <item h="1" x="92"/>
        <item h="1" x="555"/>
        <item h="1" x="550"/>
        <item h="1" x="46"/>
        <item h="1" x="546"/>
        <item h="1" x="574"/>
        <item h="1" x="47"/>
        <item h="1" x="48"/>
        <item h="1" x="547"/>
        <item x="575"/>
        <item h="1" x="551"/>
        <item h="1" x="49"/>
        <item h="1" x="552"/>
        <item h="1" x="235"/>
        <item h="1" x="556"/>
        <item h="1" x="576"/>
        <item h="1" x="50"/>
        <item h="1" x="577"/>
        <item h="1" x="578"/>
        <item h="1" x="579"/>
        <item h="1" x="580"/>
        <item h="1" x="93"/>
        <item h="1" x="94"/>
        <item h="1" x="557"/>
        <item h="1" x="664"/>
        <item h="1" x="51"/>
        <item h="1" x="673"/>
        <item h="1" x="244"/>
        <item h="1" x="52"/>
        <item h="1" x="53"/>
        <item h="1" x="674"/>
        <item x="675"/>
        <item h="1" x="236"/>
        <item h="1" x="54"/>
        <item h="1" x="237"/>
        <item h="1" x="238"/>
        <item h="1" x="558"/>
        <item h="1" x="581"/>
        <item h="1" x="55"/>
        <item h="1" x="582"/>
        <item h="1" x="583"/>
        <item h="1" x="584"/>
        <item h="1" x="585"/>
        <item h="1" x="95"/>
        <item h="1" x="96"/>
        <item h="1" x="665"/>
        <item h="1" x="666"/>
        <item h="1" x="56"/>
        <item h="1" x="676"/>
        <item h="1" x="661"/>
        <item h="1" x="57"/>
        <item h="1" x="58"/>
        <item h="1" x="677"/>
        <item x="678"/>
        <item h="1" x="679"/>
        <item h="1" x="59"/>
        <item h="1" x="657"/>
        <item h="1" x="60"/>
        <item h="1" x="97"/>
        <item h="1" x="98"/>
        <item h="1" x="667"/>
        <item h="1" x="668"/>
        <item h="1" x="61"/>
        <item h="1" x="680"/>
        <item h="1" x="662"/>
        <item h="1" x="62"/>
        <item h="1" x="63"/>
        <item h="1" x="681"/>
        <item x="682"/>
        <item h="1" x="683"/>
        <item h="1" x="64"/>
        <item h="1" x="658"/>
        <item h="1" x="65"/>
        <item h="1" x="99"/>
        <item h="1" x="100"/>
        <item h="1" x="669"/>
        <item h="1" x="670"/>
        <item h="1" x="66"/>
        <item h="1" x="684"/>
        <item h="1" x="663"/>
        <item h="1" x="67"/>
        <item h="1" x="68"/>
        <item h="1" x="685"/>
        <item x="686"/>
        <item h="1" x="687"/>
        <item h="1" x="69"/>
        <item h="1" x="659"/>
        <item h="1" x="101"/>
        <item h="1" x="102"/>
        <item h="1" x="671"/>
        <item h="1" x="672"/>
        <item h="1" x="70"/>
        <item h="1" x="688"/>
        <item h="1" x="71"/>
        <item h="1" x="72"/>
        <item h="1" x="689"/>
        <item x="690"/>
        <item h="1" x="691"/>
        <item h="1" x="73"/>
        <item h="1" x="660"/>
        <item h="1" x="103"/>
        <item h="1" x="104"/>
        <item h="1" x="74"/>
        <item h="1" x="2"/>
        <item h="1" x="75"/>
        <item h="1" x="76"/>
        <item h="1" x="105"/>
        <item h="1" x="106"/>
        <item h="1" x="77"/>
        <item h="1" m="1" x="695"/>
        <item h="1" x="78"/>
        <item h="1" x="692"/>
        <item h="1" x="497"/>
        <item h="1" x="498"/>
        <item h="1" x="597"/>
        <item h="1" x="518"/>
        <item h="1" x="590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ascending">
      <items count="16">
        <item x="12"/>
        <item x="14"/>
        <item x="13"/>
        <item x="0"/>
        <item x="2"/>
        <item x="7"/>
        <item x="10"/>
        <item x="6"/>
        <item x="11"/>
        <item x="9"/>
        <item x="8"/>
        <item x="4"/>
        <item x="3"/>
        <item x="5"/>
        <item x="1"/>
        <item t="default"/>
      </items>
    </pivotField>
    <pivotField showAll="0"/>
    <pivotField showAll="0"/>
    <pivotField axis="axisRow" multipleItemSelectionAllowed="1" showAll="0" sortType="ascending">
      <items count="12">
        <item x="4"/>
        <item x="3"/>
        <item x="1"/>
        <item x="6"/>
        <item x="9"/>
        <item x="5"/>
        <item x="7"/>
        <item x="2"/>
        <item x="0"/>
        <item x="10"/>
        <item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4">
    <field x="3"/>
    <field x="5"/>
    <field x="8"/>
    <field x="2"/>
  </rowFields>
  <rowItems count="70">
    <i>
      <x v="10"/>
    </i>
    <i r="1">
      <x v="14"/>
    </i>
    <i r="2">
      <x/>
    </i>
    <i r="3">
      <x v="9"/>
    </i>
    <i r="3">
      <x v="10"/>
    </i>
    <i>
      <x v="116"/>
    </i>
    <i r="1">
      <x v="14"/>
    </i>
    <i r="2">
      <x/>
    </i>
    <i r="3">
      <x v="10"/>
    </i>
    <i>
      <x v="117"/>
    </i>
    <i r="1">
      <x v="14"/>
    </i>
    <i r="2">
      <x/>
    </i>
    <i r="3">
      <x v="10"/>
    </i>
    <i>
      <x v="110"/>
    </i>
    <i r="1">
      <x v="14"/>
    </i>
    <i r="2">
      <x/>
    </i>
    <i r="3">
      <x v="10"/>
    </i>
    <i>
      <x v="118"/>
    </i>
    <i r="1">
      <x v="14"/>
    </i>
    <i r="2">
      <x/>
    </i>
    <i r="3">
      <x v="10"/>
    </i>
    <i>
      <x v="112"/>
    </i>
    <i r="1">
      <x v="14"/>
    </i>
    <i r="2">
      <x/>
    </i>
    <i r="3">
      <x v="10"/>
    </i>
    <i>
      <x v="113"/>
    </i>
    <i r="1">
      <x v="14"/>
    </i>
    <i r="2">
      <x/>
    </i>
    <i r="3">
      <x v="10"/>
    </i>
    <i>
      <x v="109"/>
    </i>
    <i r="1">
      <x v="14"/>
    </i>
    <i r="2">
      <x/>
    </i>
    <i r="3">
      <x v="10"/>
    </i>
    <i>
      <x v="111"/>
    </i>
    <i r="1">
      <x v="14"/>
    </i>
    <i r="2">
      <x/>
    </i>
    <i r="3">
      <x v="10"/>
    </i>
    <i>
      <x v="114"/>
    </i>
    <i r="1">
      <x v="14"/>
    </i>
    <i r="2">
      <x/>
    </i>
    <i r="3">
      <x v="10"/>
    </i>
    <i>
      <x v="115"/>
    </i>
    <i r="1">
      <x v="14"/>
    </i>
    <i r="2">
      <x/>
    </i>
    <i r="3">
      <x v="10"/>
    </i>
    <i>
      <x v="545"/>
    </i>
    <i r="1">
      <x v="3"/>
    </i>
    <i r="2">
      <x v="8"/>
    </i>
    <i r="3">
      <x v="6"/>
    </i>
    <i>
      <x v="536"/>
    </i>
    <i r="1">
      <x v="3"/>
    </i>
    <i r="2">
      <x v="2"/>
    </i>
    <i r="3">
      <x v="6"/>
    </i>
    <i>
      <x v="535"/>
    </i>
    <i r="1">
      <x v="3"/>
    </i>
    <i r="2">
      <x v="2"/>
    </i>
    <i r="3">
      <x v="6"/>
    </i>
    <i>
      <x v="540"/>
    </i>
    <i r="1">
      <x v="3"/>
    </i>
    <i r="2">
      <x v="1"/>
    </i>
    <i r="3">
      <x v="6"/>
    </i>
    <i>
      <x v="528"/>
    </i>
    <i r="1">
      <x v="3"/>
    </i>
    <i r="2">
      <x v="7"/>
    </i>
    <i r="3">
      <x v="7"/>
    </i>
    <i>
      <x v="529"/>
    </i>
    <i r="1">
      <x v="3"/>
    </i>
    <i r="2">
      <x v="7"/>
    </i>
    <i r="3">
      <x v="7"/>
    </i>
    <i t="grand">
      <x/>
    </i>
  </rowItems>
  <colItems count="1">
    <i/>
  </colItems>
  <pageFields count="1">
    <pageField fld="0" hier="-1"/>
  </pageFields>
  <dataFields count="1">
    <dataField name="Precio de Lista" fld="13" subtotal="min" baseField="0" baseItem="0"/>
  </dataFields>
  <formats count="2">
    <format dxfId="46">
      <pivotArea outline="0" collapsedLevelsAreSubtotals="1" fieldPosition="0"/>
    </format>
    <format dxfId="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16742-794A-40E2-B5A6-8AE95CD82094}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PROYECTO">
  <location ref="B5:G17" firstHeaderRow="1" firstDataRow="2" firstDataCol="1" rowPageCount="3" colPageCount="1"/>
  <pivotFields count="16">
    <pivotField axis="axisRow" showAll="0">
      <items count="21">
        <item x="0"/>
        <item m="1" x="19"/>
        <item x="1"/>
        <item h="1" x="3"/>
        <item x="4"/>
        <item x="5"/>
        <item x="6"/>
        <item x="7"/>
        <item x="8"/>
        <item x="9"/>
        <item x="10"/>
        <item h="1" x="11"/>
        <item x="12"/>
        <item x="13"/>
        <item h="1" x="14"/>
        <item h="1" x="15"/>
        <item x="16"/>
        <item h="1" x="17"/>
        <item h="1" x="18"/>
        <item h="1" x="2"/>
        <item t="default"/>
      </items>
    </pivotField>
    <pivotField axis="axisPage" multipleItemSelectionAllowed="1" showAll="0">
      <items count="8">
        <item h="1" x="1"/>
        <item x="0"/>
        <item h="1" x="2"/>
        <item h="1" x="3"/>
        <item h="1" x="4"/>
        <item h="1" x="6"/>
        <item h="1" x="5"/>
        <item t="default"/>
      </items>
    </pivotField>
    <pivotField axis="axisCol" showAll="0">
      <items count="16">
        <item x="0"/>
        <item x="1"/>
        <item x="2"/>
        <item x="3"/>
        <item x="12"/>
        <item x="10"/>
        <item x="4"/>
        <item x="5"/>
        <item m="1" x="14"/>
        <item x="6"/>
        <item x="7"/>
        <item x="8"/>
        <item x="9"/>
        <item x="11"/>
        <item x="13"/>
        <item t="default"/>
      </items>
    </pivotField>
    <pivotField showAll="0"/>
    <pivotField axis="axisPage" multipleItemSelectionAllowed="1" showAll="0">
      <items count="26">
        <item h="1" x="23"/>
        <item h="1" x="22"/>
        <item h="1" x="21"/>
        <item h="1" x="20"/>
        <item h="1" x="8"/>
        <item h="1" x="1"/>
        <item h="1" x="3"/>
        <item h="1" x="4"/>
        <item x="9"/>
        <item x="5"/>
        <item x="10"/>
        <item x="6"/>
        <item x="7"/>
        <item x="11"/>
        <item x="12"/>
        <item x="13"/>
        <item h="1" x="14"/>
        <item x="15"/>
        <item x="0"/>
        <item h="1" x="16"/>
        <item h="1" x="17"/>
        <item h="1" x="18"/>
        <item h="1" x="2"/>
        <item h="1" x="19"/>
        <item h="1" x="24"/>
        <item t="default"/>
      </items>
    </pivotField>
    <pivotField showAll="0"/>
    <pivotField showAll="0"/>
    <pivotField showAll="0"/>
    <pivotField axis="axisPage" multipleItemSelectionAllowed="1" showAll="0">
      <items count="12">
        <item h="1" x="4"/>
        <item x="3"/>
        <item h="1" x="1"/>
        <item x="6"/>
        <item x="9"/>
        <item h="1" x="5"/>
        <item h="1" x="7"/>
        <item h="1" x="2"/>
        <item h="1" x="0"/>
        <item h="1" x="10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1">
    <i>
      <x/>
    </i>
    <i>
      <x v="2"/>
    </i>
    <i>
      <x v="4"/>
    </i>
    <i>
      <x v="5"/>
    </i>
    <i>
      <x v="6"/>
    </i>
    <i>
      <x v="7"/>
    </i>
    <i>
      <x v="8"/>
    </i>
    <i>
      <x v="9"/>
    </i>
    <i>
      <x v="12"/>
    </i>
    <i>
      <x v="13"/>
    </i>
    <i>
      <x v="16"/>
    </i>
  </rowItems>
  <colFields count="1">
    <field x="2"/>
  </colFields>
  <colItems count="5">
    <i>
      <x/>
    </i>
    <i>
      <x v="3"/>
    </i>
    <i>
      <x v="5"/>
    </i>
    <i>
      <x v="6"/>
    </i>
    <i>
      <x v="7"/>
    </i>
  </colItems>
  <pageFields count="3">
    <pageField fld="1" hier="-1"/>
    <pageField fld="8" hier="-1"/>
    <pageField fld="4" hier="-1"/>
  </pageFields>
  <dataFields count="1">
    <dataField name="Mín. de Precio VENTA" fld="15" subtotal="min" baseField="0" baseItem="0" numFmtId="164"/>
  </dataFields>
  <formats count="24">
    <format dxfId="27">
      <pivotArea outline="0" collapsedLevelsAreSubtotals="1" fieldPosition="0"/>
    </format>
    <format dxfId="26">
      <pivotArea outline="0" collapsedLevelsAreSubtotals="1" fieldPosition="0"/>
    </format>
    <format dxfId="25">
      <pivotArea dataOnly="0" labelOnly="1" fieldPosition="0">
        <references count="1">
          <reference field="2" count="6">
            <x v="0"/>
            <x v="3"/>
            <x v="4"/>
            <x v="5"/>
            <x v="6"/>
            <x v="7"/>
          </reference>
        </references>
      </pivotArea>
    </format>
    <format dxfId="24">
      <pivotArea dataOnly="0" labelOnly="1" grandCol="1" outline="0" fieldPosition="0"/>
    </format>
    <format dxfId="23">
      <pivotArea outline="0" collapsedLevelsAreSubtotals="1" fieldPosition="0"/>
    </format>
    <format dxfId="22">
      <pivotArea field="0" type="button" dataOnly="0" labelOnly="1" outline="0" axis="axisRow" fieldPosition="0"/>
    </format>
    <format dxfId="21">
      <pivotArea dataOnly="0" labelOnly="1" fieldPosition="0">
        <references count="1">
          <reference field="0" count="12">
            <x v="0"/>
            <x v="1"/>
            <x v="2"/>
            <x v="4"/>
            <x v="5"/>
            <x v="6"/>
            <x v="7"/>
            <x v="8"/>
            <x v="9"/>
            <x v="12"/>
            <x v="13"/>
            <x v="16"/>
          </reference>
        </references>
      </pivotArea>
    </format>
    <format dxfId="20">
      <pivotArea dataOnly="0" labelOnly="1" fieldPosition="0">
        <references count="1">
          <reference field="2" count="6">
            <x v="0"/>
            <x v="3"/>
            <x v="4"/>
            <x v="5"/>
            <x v="6"/>
            <x v="7"/>
          </reference>
        </references>
      </pivotArea>
    </format>
    <format dxfId="19">
      <pivotArea dataOnly="0" labelOnly="1" fieldPosition="0">
        <references count="1">
          <reference field="0" count="1">
            <x v="4"/>
          </reference>
        </references>
      </pivotArea>
    </format>
    <format dxfId="18">
      <pivotArea dataOnly="0" labelOnly="1" fieldPosition="0">
        <references count="1">
          <reference field="0" count="1">
            <x v="7"/>
          </reference>
        </references>
      </pivotArea>
    </format>
    <format dxfId="17">
      <pivotArea dataOnly="0" labelOnly="1" fieldPosition="0">
        <references count="1">
          <reference field="0" count="1">
            <x v="5"/>
          </reference>
        </references>
      </pivotArea>
    </format>
    <format dxfId="16">
      <pivotArea dataOnly="0" labelOnly="1" fieldPosition="0">
        <references count="1">
          <reference field="0" count="1">
            <x v="12"/>
          </reference>
        </references>
      </pivotArea>
    </format>
    <format dxfId="15">
      <pivotArea dataOnly="0" labelOnly="1" fieldPosition="0">
        <references count="1">
          <reference field="0" count="1">
            <x v="1"/>
          </reference>
        </references>
      </pivotArea>
    </format>
    <format dxfId="14">
      <pivotArea collapsedLevelsAreSubtotals="1" fieldPosition="0">
        <references count="2">
          <reference field="0" count="1">
            <x v="1"/>
          </reference>
          <reference field="2" count="1" selected="0">
            <x v="3"/>
          </reference>
        </references>
      </pivotArea>
    </format>
    <format dxfId="13">
      <pivotArea collapsedLevelsAreSubtotals="1" fieldPosition="0">
        <references count="2">
          <reference field="0" count="1">
            <x v="4"/>
          </reference>
          <reference field="2" count="1" selected="0">
            <x v="6"/>
          </reference>
        </references>
      </pivotArea>
    </format>
    <format dxfId="12">
      <pivotArea collapsedLevelsAreSubtotals="1" fieldPosition="0">
        <references count="2">
          <reference field="0" count="1">
            <x v="5"/>
          </reference>
          <reference field="2" count="1" selected="0">
            <x v="5"/>
          </reference>
        </references>
      </pivotArea>
    </format>
    <format dxfId="11">
      <pivotArea collapsedLevelsAreSubtotals="1" fieldPosition="0">
        <references count="2">
          <reference field="0" count="1">
            <x v="5"/>
          </reference>
          <reference field="2" count="1" selected="0">
            <x v="0"/>
          </reference>
        </references>
      </pivotArea>
    </format>
    <format dxfId="10">
      <pivotArea collapsedLevelsAreSubtotals="1" fieldPosition="0">
        <references count="2">
          <reference field="0" count="1">
            <x v="7"/>
          </reference>
          <reference field="2" count="1" selected="0">
            <x v="6"/>
          </reference>
        </references>
      </pivotArea>
    </format>
    <format dxfId="9">
      <pivotArea collapsedLevelsAreSubtotals="1" fieldPosition="0">
        <references count="2">
          <reference field="0" count="1">
            <x v="12"/>
          </reference>
          <reference field="2" count="1" selected="0">
            <x v="5"/>
          </reference>
        </references>
      </pivotArea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12">
            <x v="0"/>
            <x v="1"/>
            <x v="2"/>
            <x v="4"/>
            <x v="5"/>
            <x v="6"/>
            <x v="7"/>
            <x v="8"/>
            <x v="9"/>
            <x v="12"/>
            <x v="13"/>
            <x v="16"/>
          </reference>
        </references>
      </pivotArea>
    </format>
    <format dxfId="5">
      <pivotArea dataOnly="0" labelOnly="1" fieldPosition="0">
        <references count="1">
          <reference field="2" count="6">
            <x v="0"/>
            <x v="3"/>
            <x v="4"/>
            <x v="5"/>
            <x v="6"/>
            <x v="7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8D442-8F2A-4EE6-B53A-A7278F139566}" name="TablaDinámica2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PROYECTO">
  <location ref="B26:H32" firstHeaderRow="1" firstDataRow="2" firstDataCol="1" rowPageCount="3" colPageCount="1"/>
  <pivotFields count="16">
    <pivotField axis="axisRow" showAll="0">
      <items count="21">
        <item h="1" x="0"/>
        <item h="1" m="1" x="19"/>
        <item h="1" x="1"/>
        <item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x="14"/>
        <item x="15"/>
        <item h="1" x="16"/>
        <item x="17"/>
        <item h="1" x="18"/>
        <item h="1" x="2"/>
        <item t="default"/>
      </items>
    </pivotField>
    <pivotField axis="axisPage" multipleItemSelectionAllowed="1" showAll="0">
      <items count="8">
        <item h="1" x="1"/>
        <item x="0"/>
        <item h="1" x="2"/>
        <item h="1" x="3"/>
        <item h="1" x="4"/>
        <item h="1" x="6"/>
        <item h="1" x="5"/>
        <item t="default"/>
      </items>
    </pivotField>
    <pivotField axis="axisCol" showAll="0">
      <items count="16">
        <item x="0"/>
        <item x="1"/>
        <item x="2"/>
        <item x="3"/>
        <item x="12"/>
        <item x="10"/>
        <item x="4"/>
        <item x="5"/>
        <item m="1" x="14"/>
        <item x="6"/>
        <item x="7"/>
        <item x="8"/>
        <item x="9"/>
        <item x="11"/>
        <item x="13"/>
        <item t="default"/>
      </items>
    </pivotField>
    <pivotField showAll="0"/>
    <pivotField axis="axisPage" multipleItemSelectionAllowed="1" showAll="0">
      <items count="26">
        <item h="1" x="23"/>
        <item h="1" x="22"/>
        <item h="1" x="21"/>
        <item h="1" x="20"/>
        <item h="1" x="8"/>
        <item h="1" x="1"/>
        <item h="1" x="3"/>
        <item h="1" x="4"/>
        <item x="9"/>
        <item x="5"/>
        <item x="10"/>
        <item x="6"/>
        <item x="7"/>
        <item x="11"/>
        <item x="12"/>
        <item x="13"/>
        <item h="1" x="14"/>
        <item x="15"/>
        <item x="0"/>
        <item h="1" x="16"/>
        <item h="1" x="17"/>
        <item h="1" x="18"/>
        <item h="1" x="2"/>
        <item h="1" x="19"/>
        <item h="1" x="24"/>
        <item t="default"/>
      </items>
    </pivotField>
    <pivotField showAll="0"/>
    <pivotField showAll="0"/>
    <pivotField showAll="0"/>
    <pivotField axis="axisPage" multipleItemSelectionAllowed="1" showAll="0">
      <items count="12">
        <item h="1" x="4"/>
        <item x="3"/>
        <item x="1"/>
        <item x="6"/>
        <item x="9"/>
        <item h="1" x="5"/>
        <item h="1" x="7"/>
        <item h="1" x="2"/>
        <item h="1" x="0"/>
        <item h="1" x="10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 v="3"/>
    </i>
    <i>
      <x v="11"/>
    </i>
    <i>
      <x v="14"/>
    </i>
    <i>
      <x v="15"/>
    </i>
    <i>
      <x v="17"/>
    </i>
  </rowItems>
  <colFields count="1">
    <field x="2"/>
  </colFields>
  <colItems count="6">
    <i>
      <x/>
    </i>
    <i>
      <x v="1"/>
    </i>
    <i>
      <x v="3"/>
    </i>
    <i>
      <x v="5"/>
    </i>
    <i>
      <x v="6"/>
    </i>
    <i>
      <x v="7"/>
    </i>
  </colItems>
  <pageFields count="3">
    <pageField fld="1" hier="-1"/>
    <pageField fld="8" hier="-1"/>
    <pageField fld="4" hier="-1"/>
  </pageFields>
  <dataFields count="1">
    <dataField name="Mín. de Precio VENTA" fld="15" subtotal="min" baseField="0" baseItem="0" numFmtId="164"/>
  </dataFields>
  <formats count="17">
    <format dxfId="44">
      <pivotArea outline="0" collapsedLevelsAreSubtotals="1" fieldPosition="0"/>
    </format>
    <format dxfId="43">
      <pivotArea outline="0" collapsedLevelsAreSubtotals="1" fieldPosition="0"/>
    </format>
    <format dxfId="42">
      <pivotArea dataOnly="0" labelOnly="1" fieldPosition="0">
        <references count="1">
          <reference field="2" count="6">
            <x v="0"/>
            <x v="3"/>
            <x v="4"/>
            <x v="5"/>
            <x v="6"/>
            <x v="7"/>
          </reference>
        </references>
      </pivotArea>
    </format>
    <format dxfId="41">
      <pivotArea dataOnly="0" labelOnly="1" grandCol="1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12">
            <x v="0"/>
            <x v="1"/>
            <x v="2"/>
            <x v="4"/>
            <x v="5"/>
            <x v="6"/>
            <x v="7"/>
            <x v="8"/>
            <x v="9"/>
            <x v="12"/>
            <x v="13"/>
            <x v="16"/>
          </reference>
        </references>
      </pivotArea>
    </format>
    <format dxfId="37">
      <pivotArea dataOnly="0" labelOnly="1" fieldPosition="0">
        <references count="1">
          <reference field="2" count="6">
            <x v="0"/>
            <x v="3"/>
            <x v="4"/>
            <x v="5"/>
            <x v="6"/>
            <x v="7"/>
          </reference>
        </references>
      </pivotArea>
    </format>
    <format dxfId="36">
      <pivotArea outline="0" collapsedLevelsAreSubtotals="1" fieldPosition="0"/>
    </format>
    <format dxfId="35">
      <pivotArea dataOnly="0" labelOnly="1" fieldPosition="0">
        <references count="1">
          <reference field="0" count="4">
            <x v="3"/>
            <x v="11"/>
            <x v="14"/>
            <x v="15"/>
          </reference>
        </references>
      </pivotArea>
    </format>
    <format dxfId="34">
      <pivotArea outline="0" collapsedLevelsAreSubtotals="1" fieldPosition="0"/>
    </format>
    <format dxfId="33">
      <pivotArea dataOnly="0" labelOnly="1" fieldPosition="0">
        <references count="1">
          <reference field="0" count="0"/>
        </references>
      </pivotArea>
    </format>
    <format dxfId="32">
      <pivotArea outline="0" collapsedLevelsAreSubtotals="1" fieldPosition="0"/>
    </format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0"/>
        </references>
      </pivotArea>
    </format>
    <format dxfId="29">
      <pivotArea dataOnly="0" labelOnly="1" fieldPosition="0">
        <references count="1">
          <reference field="2" count="6">
            <x v="0"/>
            <x v="1"/>
            <x v="3"/>
            <x v="5"/>
            <x v="6"/>
            <x v="7"/>
          </reference>
        </references>
      </pivotArea>
    </format>
    <format dxfId="28">
      <pivotArea dataOnly="0" labelOnly="1" fieldPosition="0">
        <references count="1">
          <reference field="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091CF9-134E-45B1-A92C-FAF3B96BF90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b269058-df10-4085-966e-eae6a70b4eb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ebpay.cl/company/33138" TargetMode="External"/><Relationship Id="rId7" Type="http://schemas.openxmlformats.org/officeDocument/2006/relationships/hyperlink" Target="https://maestra.cl/conoce-tus-fechas-de-entrega/" TargetMode="External"/><Relationship Id="rId2" Type="http://schemas.openxmlformats.org/officeDocument/2006/relationships/hyperlink" Target="https://pay.upago.cl/go/inmobiliaria-maestra" TargetMode="External"/><Relationship Id="rId1" Type="http://schemas.openxmlformats.org/officeDocument/2006/relationships/hyperlink" Target="https://www.webpay.cl/company/32764" TargetMode="External"/><Relationship Id="rId6" Type="http://schemas.openxmlformats.org/officeDocument/2006/relationships/hyperlink" Target="https://maestra.cl/proyectos/" TargetMode="External"/><Relationship Id="rId5" Type="http://schemas.openxmlformats.org/officeDocument/2006/relationships/hyperlink" Target="https://maestra.cl/conoce-tus-fechas-de-entrega/" TargetMode="External"/><Relationship Id="rId4" Type="http://schemas.openxmlformats.org/officeDocument/2006/relationships/hyperlink" Target="mailto:CANAL.BROKER@maestra.c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hare.google/k5hkp5TFxUrZLjsSy" TargetMode="Externa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A0DC-D2FF-41F8-92B3-8FA468E18699}">
  <dimension ref="A1:Q3414"/>
  <sheetViews>
    <sheetView zoomScaleNormal="100" workbookViewId="0">
      <pane xSplit="4" ySplit="1" topLeftCell="J2" activePane="bottomRight" state="frozen"/>
      <selection pane="topRight" activeCell="E1" sqref="E1"/>
      <selection pane="bottomLeft" activeCell="A2" sqref="A2"/>
      <selection pane="bottomRight"/>
    </sheetView>
  </sheetViews>
  <sheetFormatPr defaultColWidth="12.6640625" defaultRowHeight="14.4" x14ac:dyDescent="0.3"/>
  <cols>
    <col min="1" max="1" width="21" style="1" bestFit="1" customWidth="1"/>
    <col min="2" max="2" width="24" bestFit="1" customWidth="1"/>
    <col min="3" max="3" width="20.44140625" bestFit="1" customWidth="1"/>
    <col min="4" max="4" width="8.33203125" style="63" bestFit="1" customWidth="1"/>
    <col min="5" max="5" width="4.88671875" style="5" bestFit="1" customWidth="1"/>
    <col min="6" max="6" width="11.6640625" style="5" bestFit="1" customWidth="1"/>
    <col min="7" max="7" width="13.88671875" style="5" bestFit="1" customWidth="1"/>
    <col min="8" max="8" width="9.6640625" style="5" bestFit="1" customWidth="1"/>
    <col min="9" max="9" width="12" bestFit="1" customWidth="1"/>
    <col min="10" max="10" width="11.44140625" bestFit="1" customWidth="1"/>
    <col min="11" max="11" width="15.6640625" bestFit="1" customWidth="1"/>
    <col min="12" max="12" width="15" bestFit="1" customWidth="1"/>
    <col min="13" max="13" width="45.6640625" bestFit="1" customWidth="1"/>
    <col min="14" max="14" width="11.44140625" style="1" bestFit="1" customWidth="1"/>
    <col min="15" max="15" width="12.88671875" hidden="1" customWidth="1"/>
    <col min="16" max="16" width="13" bestFit="1" customWidth="1"/>
  </cols>
  <sheetData>
    <row r="1" spans="1:17" x14ac:dyDescent="0.3">
      <c r="A1" s="9" t="s">
        <v>709</v>
      </c>
      <c r="B1" s="9" t="s">
        <v>0</v>
      </c>
      <c r="C1" s="9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509</v>
      </c>
      <c r="O1" s="59" t="s">
        <v>579</v>
      </c>
      <c r="P1" s="61" t="s">
        <v>675</v>
      </c>
    </row>
    <row r="2" spans="1:17" x14ac:dyDescent="0.3">
      <c r="A2" s="1" t="s">
        <v>402</v>
      </c>
      <c r="B2" t="s">
        <v>18</v>
      </c>
      <c r="C2" t="s">
        <v>70</v>
      </c>
      <c r="D2" s="63">
        <v>1520</v>
      </c>
      <c r="E2" s="5">
        <v>15</v>
      </c>
      <c r="F2" s="5" t="s">
        <v>17</v>
      </c>
      <c r="G2" s="64">
        <v>31.35</v>
      </c>
      <c r="H2" s="64">
        <v>2.85</v>
      </c>
      <c r="I2" t="s">
        <v>181</v>
      </c>
      <c r="J2" t="s">
        <v>14</v>
      </c>
      <c r="K2" t="s">
        <v>508</v>
      </c>
      <c r="N2" s="1">
        <v>2571</v>
      </c>
      <c r="O2" s="60">
        <f>IF(B2="DEPARTAMENTO",IF(C2="3D1B",N2*(100%-13%),N2*(100%-VLOOKUP(A2,'Condiciones Comerciales'!B:M,4,FALSE))),N2)</f>
        <v>2313.9</v>
      </c>
      <c r="P2" s="60">
        <f t="shared" ref="P2:P65" si="0">(O2-10%*O2)/80%</f>
        <v>2603.1375000000003</v>
      </c>
      <c r="Q2" s="62"/>
    </row>
    <row r="3" spans="1:17" x14ac:dyDescent="0.3">
      <c r="A3" s="1" t="s">
        <v>402</v>
      </c>
      <c r="B3" t="s">
        <v>18</v>
      </c>
      <c r="C3" t="s">
        <v>404</v>
      </c>
      <c r="D3" s="63">
        <v>206</v>
      </c>
      <c r="E3" s="5">
        <v>2</v>
      </c>
      <c r="F3" s="5" t="s">
        <v>17</v>
      </c>
      <c r="G3" s="64">
        <v>24.02</v>
      </c>
      <c r="H3" s="64">
        <v>0</v>
      </c>
      <c r="I3" t="s">
        <v>182</v>
      </c>
      <c r="J3" t="s">
        <v>14</v>
      </c>
      <c r="K3" t="s">
        <v>15</v>
      </c>
      <c r="N3" s="1">
        <v>2029</v>
      </c>
      <c r="O3" s="60">
        <f>IF(B3="DEPARTAMENTO",IF(C3="3D1B",N3*(100%-13%),N3*(100%-VLOOKUP(A3,'Condiciones Comerciales'!B:M,4,FALSE))),N3)</f>
        <v>1826.1000000000001</v>
      </c>
      <c r="P3" s="60">
        <f t="shared" si="0"/>
        <v>2054.3625000000002</v>
      </c>
      <c r="Q3" s="62"/>
    </row>
    <row r="4" spans="1:17" x14ac:dyDescent="0.3">
      <c r="A4" s="1" t="s">
        <v>402</v>
      </c>
      <c r="B4" t="s">
        <v>18</v>
      </c>
      <c r="C4" t="s">
        <v>404</v>
      </c>
      <c r="D4" s="63">
        <v>1906</v>
      </c>
      <c r="E4" s="5">
        <v>19</v>
      </c>
      <c r="F4" s="5" t="s">
        <v>17</v>
      </c>
      <c r="G4" s="64">
        <v>23.93</v>
      </c>
      <c r="H4" s="64">
        <v>0</v>
      </c>
      <c r="I4" t="s">
        <v>182</v>
      </c>
      <c r="J4" t="s">
        <v>14</v>
      </c>
      <c r="K4" t="s">
        <v>15</v>
      </c>
      <c r="N4" s="1">
        <v>2181</v>
      </c>
      <c r="O4" s="60">
        <f>IF(B4="DEPARTAMENTO",IF(C4="3D1B",N4*(100%-13%),N4*(100%-VLOOKUP(A4,'Condiciones Comerciales'!B:M,4,FALSE))),N4)</f>
        <v>1962.9</v>
      </c>
      <c r="P4" s="60">
        <f t="shared" si="0"/>
        <v>2208.2624999999998</v>
      </c>
      <c r="Q4" s="62"/>
    </row>
    <row r="5" spans="1:17" x14ac:dyDescent="0.3">
      <c r="A5" s="1" t="s">
        <v>402</v>
      </c>
      <c r="B5" t="s">
        <v>18</v>
      </c>
      <c r="C5" t="s">
        <v>412</v>
      </c>
      <c r="D5" s="63">
        <v>217</v>
      </c>
      <c r="E5" s="5">
        <v>2</v>
      </c>
      <c r="F5" s="5" t="s">
        <v>17</v>
      </c>
      <c r="G5" s="64">
        <v>29.76</v>
      </c>
      <c r="H5" s="64">
        <v>0</v>
      </c>
      <c r="I5" t="s">
        <v>181</v>
      </c>
      <c r="J5" t="s">
        <v>14</v>
      </c>
      <c r="K5" t="s">
        <v>15</v>
      </c>
      <c r="N5" s="1">
        <v>2444</v>
      </c>
      <c r="O5" s="60">
        <f>IF(B5="DEPARTAMENTO",IF(C5="3D1B",N5*(100%-13%),N5*(100%-VLOOKUP(A5,'Condiciones Comerciales'!B:M,4,FALSE))),N5)</f>
        <v>2199.6</v>
      </c>
      <c r="P5" s="60">
        <f t="shared" si="0"/>
        <v>2474.5499999999997</v>
      </c>
      <c r="Q5" s="62"/>
    </row>
    <row r="6" spans="1:17" x14ac:dyDescent="0.3">
      <c r="A6" s="1" t="s">
        <v>402</v>
      </c>
      <c r="B6" t="s">
        <v>18</v>
      </c>
      <c r="C6" t="s">
        <v>412</v>
      </c>
      <c r="D6" s="63">
        <v>317</v>
      </c>
      <c r="E6" s="5">
        <v>3</v>
      </c>
      <c r="F6" s="5" t="s">
        <v>17</v>
      </c>
      <c r="G6" s="64">
        <v>29.76</v>
      </c>
      <c r="H6" s="64">
        <v>0</v>
      </c>
      <c r="I6" t="s">
        <v>181</v>
      </c>
      <c r="J6" t="s">
        <v>14</v>
      </c>
      <c r="K6" t="s">
        <v>15</v>
      </c>
      <c r="N6" s="1">
        <v>2456</v>
      </c>
      <c r="O6" s="60">
        <f>IF(B6="DEPARTAMENTO",IF(C6="3D1B",N6*(100%-13%),N6*(100%-VLOOKUP(A6,'Condiciones Comerciales'!B:M,4,FALSE))),N6)</f>
        <v>2210.4</v>
      </c>
      <c r="P6" s="60">
        <f t="shared" si="0"/>
        <v>2486.6999999999998</v>
      </c>
      <c r="Q6" s="62"/>
    </row>
    <row r="7" spans="1:17" x14ac:dyDescent="0.3">
      <c r="A7" s="1" t="s">
        <v>402</v>
      </c>
      <c r="B7" t="s">
        <v>18</v>
      </c>
      <c r="C7" t="s">
        <v>412</v>
      </c>
      <c r="D7" s="63">
        <v>417</v>
      </c>
      <c r="E7" s="5">
        <v>4</v>
      </c>
      <c r="F7" s="5" t="s">
        <v>17</v>
      </c>
      <c r="G7" s="64">
        <v>29.76</v>
      </c>
      <c r="H7" s="64">
        <v>0</v>
      </c>
      <c r="I7" t="s">
        <v>181</v>
      </c>
      <c r="J7" t="s">
        <v>14</v>
      </c>
      <c r="K7" t="s">
        <v>15</v>
      </c>
      <c r="N7" s="1">
        <v>2468</v>
      </c>
      <c r="O7" s="60">
        <f>IF(B7="DEPARTAMENTO",IF(C7="3D1B",N7*(100%-13%),N7*(100%-VLOOKUP(A7,'Condiciones Comerciales'!B:M,4,FALSE))),N7)</f>
        <v>2221.2000000000003</v>
      </c>
      <c r="P7" s="60">
        <f t="shared" si="0"/>
        <v>2498.85</v>
      </c>
      <c r="Q7" s="62"/>
    </row>
    <row r="8" spans="1:17" x14ac:dyDescent="0.3">
      <c r="A8" s="1" t="s">
        <v>402</v>
      </c>
      <c r="B8" t="s">
        <v>18</v>
      </c>
      <c r="C8" t="s">
        <v>33</v>
      </c>
      <c r="D8" s="63">
        <v>619</v>
      </c>
      <c r="E8" s="5">
        <v>6</v>
      </c>
      <c r="F8" s="5" t="s">
        <v>17</v>
      </c>
      <c r="G8" s="64">
        <v>37.18</v>
      </c>
      <c r="H8" s="64">
        <v>2.25</v>
      </c>
      <c r="I8" t="s">
        <v>181</v>
      </c>
      <c r="J8" t="s">
        <v>14</v>
      </c>
      <c r="K8" t="s">
        <v>15</v>
      </c>
      <c r="N8" s="1">
        <v>2709</v>
      </c>
      <c r="O8" s="60">
        <f>IF(B8="DEPARTAMENTO",IF(C8="3D1B",N8*(100%-13%),N8*(100%-VLOOKUP(A8,'Condiciones Comerciales'!B:M,4,FALSE))),N8)</f>
        <v>2438.1</v>
      </c>
      <c r="P8" s="60">
        <f t="shared" si="0"/>
        <v>2742.8624999999997</v>
      </c>
      <c r="Q8" s="62"/>
    </row>
    <row r="9" spans="1:17" x14ac:dyDescent="0.3">
      <c r="A9" s="1" t="s">
        <v>402</v>
      </c>
      <c r="B9" t="s">
        <v>18</v>
      </c>
      <c r="C9" t="s">
        <v>33</v>
      </c>
      <c r="D9" s="63">
        <v>807</v>
      </c>
      <c r="E9" s="5">
        <v>8</v>
      </c>
      <c r="F9" s="5" t="s">
        <v>17</v>
      </c>
      <c r="G9" s="64">
        <v>36.14</v>
      </c>
      <c r="H9" s="64">
        <v>2.0499999999999998</v>
      </c>
      <c r="I9" t="s">
        <v>182</v>
      </c>
      <c r="J9" t="s">
        <v>14</v>
      </c>
      <c r="K9" t="s">
        <v>508</v>
      </c>
      <c r="N9" s="1">
        <v>2770</v>
      </c>
      <c r="O9" s="60">
        <f>IF(B9="DEPARTAMENTO",IF(C9="3D1B",N9*(100%-13%),N9*(100%-VLOOKUP(A9,'Condiciones Comerciales'!B:M,4,FALSE))),N9)</f>
        <v>2493</v>
      </c>
      <c r="P9" s="60">
        <f t="shared" si="0"/>
        <v>2804.6249999999995</v>
      </c>
      <c r="Q9" s="62"/>
    </row>
    <row r="10" spans="1:17" x14ac:dyDescent="0.3">
      <c r="A10" s="1" t="s">
        <v>402</v>
      </c>
      <c r="B10" t="s">
        <v>18</v>
      </c>
      <c r="C10" t="s">
        <v>33</v>
      </c>
      <c r="D10" s="63">
        <v>907</v>
      </c>
      <c r="E10" s="5">
        <v>9</v>
      </c>
      <c r="F10" s="5" t="s">
        <v>17</v>
      </c>
      <c r="G10" s="64">
        <v>36.14</v>
      </c>
      <c r="H10" s="64">
        <v>2.0499999999999998</v>
      </c>
      <c r="I10" t="s">
        <v>182</v>
      </c>
      <c r="J10" t="s">
        <v>14</v>
      </c>
      <c r="K10" t="s">
        <v>15</v>
      </c>
      <c r="N10" s="1">
        <v>2782</v>
      </c>
      <c r="O10" s="60">
        <f>IF(B10="DEPARTAMENTO",IF(C10="3D1B",N10*(100%-13%),N10*(100%-VLOOKUP(A10,'Condiciones Comerciales'!B:M,4,FALSE))),N10)</f>
        <v>2503.8000000000002</v>
      </c>
      <c r="P10" s="60">
        <f t="shared" si="0"/>
        <v>2816.7750000000001</v>
      </c>
      <c r="Q10" s="62"/>
    </row>
    <row r="11" spans="1:17" x14ac:dyDescent="0.3">
      <c r="A11" s="1" t="s">
        <v>402</v>
      </c>
      <c r="B11" t="s">
        <v>18</v>
      </c>
      <c r="C11" t="s">
        <v>37</v>
      </c>
      <c r="D11" s="63">
        <v>103</v>
      </c>
      <c r="E11" s="5">
        <v>1</v>
      </c>
      <c r="F11" s="5" t="s">
        <v>17</v>
      </c>
      <c r="G11" s="64">
        <v>45.61</v>
      </c>
      <c r="H11" s="64">
        <v>2.66</v>
      </c>
      <c r="I11" t="s">
        <v>183</v>
      </c>
      <c r="J11" t="s">
        <v>14</v>
      </c>
      <c r="K11" t="s">
        <v>15</v>
      </c>
      <c r="L11" t="s">
        <v>415</v>
      </c>
      <c r="N11" s="1">
        <v>2932</v>
      </c>
      <c r="O11" s="60">
        <f>IF(B11="DEPARTAMENTO",IF(C11="3D1B",N11*(100%-13%),N11*(100%-VLOOKUP(A11,'Condiciones Comerciales'!B:M,4,FALSE))),N11)</f>
        <v>2638.8</v>
      </c>
      <c r="P11" s="60">
        <f t="shared" si="0"/>
        <v>2968.65</v>
      </c>
      <c r="Q11" s="62"/>
    </row>
    <row r="12" spans="1:17" x14ac:dyDescent="0.3">
      <c r="A12" s="1" t="s">
        <v>402</v>
      </c>
      <c r="B12" t="s">
        <v>18</v>
      </c>
      <c r="C12" t="s">
        <v>37</v>
      </c>
      <c r="D12" s="63">
        <v>304</v>
      </c>
      <c r="E12" s="5">
        <v>3</v>
      </c>
      <c r="F12" s="5" t="s">
        <v>17</v>
      </c>
      <c r="G12" s="64">
        <v>46.07</v>
      </c>
      <c r="H12" s="64">
        <v>2.75</v>
      </c>
      <c r="I12" t="s">
        <v>182</v>
      </c>
      <c r="J12" t="s">
        <v>14</v>
      </c>
      <c r="K12" t="s">
        <v>508</v>
      </c>
      <c r="N12" s="1">
        <v>3029</v>
      </c>
      <c r="O12" s="60">
        <f>IF(B12="DEPARTAMENTO",IF(C12="3D1B",N12*(100%-13%),N12*(100%-VLOOKUP(A12,'Condiciones Comerciales'!B:M,4,FALSE))),N12)</f>
        <v>2726.1</v>
      </c>
      <c r="P12" s="60">
        <f t="shared" si="0"/>
        <v>3066.8624999999997</v>
      </c>
      <c r="Q12" s="62"/>
    </row>
    <row r="13" spans="1:17" x14ac:dyDescent="0.3">
      <c r="A13" s="1" t="s">
        <v>402</v>
      </c>
      <c r="B13" t="s">
        <v>18</v>
      </c>
      <c r="C13" t="s">
        <v>37</v>
      </c>
      <c r="D13" s="63">
        <v>309</v>
      </c>
      <c r="E13" s="5">
        <v>3</v>
      </c>
      <c r="F13" s="5" t="s">
        <v>17</v>
      </c>
      <c r="G13" s="64">
        <v>43.49</v>
      </c>
      <c r="H13" s="64">
        <v>2.2400000000000002</v>
      </c>
      <c r="I13" t="s">
        <v>182</v>
      </c>
      <c r="J13" t="s">
        <v>14</v>
      </c>
      <c r="K13" t="s">
        <v>508</v>
      </c>
      <c r="N13" s="1">
        <v>3029</v>
      </c>
      <c r="O13" s="60">
        <f>IF(B13="DEPARTAMENTO",IF(C13="3D1B",N13*(100%-13%),N13*(100%-VLOOKUP(A13,'Condiciones Comerciales'!B:M,4,FALSE))),N13)</f>
        <v>2726.1</v>
      </c>
      <c r="P13" s="60">
        <f t="shared" si="0"/>
        <v>3066.8624999999997</v>
      </c>
      <c r="Q13" s="62"/>
    </row>
    <row r="14" spans="1:17" x14ac:dyDescent="0.3">
      <c r="A14" s="1" t="s">
        <v>402</v>
      </c>
      <c r="B14" t="s">
        <v>18</v>
      </c>
      <c r="C14" t="s">
        <v>37</v>
      </c>
      <c r="D14" s="63">
        <v>313</v>
      </c>
      <c r="E14" s="5">
        <v>3</v>
      </c>
      <c r="F14" s="5" t="s">
        <v>17</v>
      </c>
      <c r="G14" s="64">
        <v>45.93</v>
      </c>
      <c r="H14" s="64">
        <v>2.77</v>
      </c>
      <c r="I14" t="s">
        <v>188</v>
      </c>
      <c r="J14" t="s">
        <v>14</v>
      </c>
      <c r="K14" t="s">
        <v>508</v>
      </c>
      <c r="N14" s="1">
        <v>3053</v>
      </c>
      <c r="O14" s="60">
        <f>IF(B14="DEPARTAMENTO",IF(C14="3D1B",N14*(100%-13%),N14*(100%-VLOOKUP(A14,'Condiciones Comerciales'!B:M,4,FALSE))),N14)</f>
        <v>2747.7000000000003</v>
      </c>
      <c r="P14" s="60">
        <f t="shared" si="0"/>
        <v>3091.1625000000004</v>
      </c>
      <c r="Q14" s="62"/>
    </row>
    <row r="15" spans="1:17" x14ac:dyDescent="0.3">
      <c r="A15" s="1" t="s">
        <v>402</v>
      </c>
      <c r="B15" t="s">
        <v>18</v>
      </c>
      <c r="C15" t="s">
        <v>37</v>
      </c>
      <c r="D15" s="63">
        <v>415</v>
      </c>
      <c r="E15" s="5">
        <v>4</v>
      </c>
      <c r="F15" s="5" t="s">
        <v>17</v>
      </c>
      <c r="G15" s="64">
        <v>43.34</v>
      </c>
      <c r="H15" s="64">
        <v>2.2400000000000002</v>
      </c>
      <c r="I15" t="s">
        <v>188</v>
      </c>
      <c r="J15" t="s">
        <v>14</v>
      </c>
      <c r="K15" t="s">
        <v>508</v>
      </c>
      <c r="N15" s="1">
        <v>3065</v>
      </c>
      <c r="O15" s="60">
        <f>IF(B15="DEPARTAMENTO",IF(C15="3D1B",N15*(100%-13%),N15*(100%-VLOOKUP(A15,'Condiciones Comerciales'!B:M,4,FALSE))),N15)</f>
        <v>2758.5</v>
      </c>
      <c r="P15" s="60">
        <f t="shared" si="0"/>
        <v>3103.3125</v>
      </c>
      <c r="Q15" s="62"/>
    </row>
    <row r="16" spans="1:17" x14ac:dyDescent="0.3">
      <c r="A16" s="1" t="s">
        <v>402</v>
      </c>
      <c r="B16" t="s">
        <v>18</v>
      </c>
      <c r="C16" t="s">
        <v>37</v>
      </c>
      <c r="D16" s="63">
        <v>505</v>
      </c>
      <c r="E16" s="5">
        <v>5</v>
      </c>
      <c r="F16" s="5" t="s">
        <v>17</v>
      </c>
      <c r="G16" s="64">
        <v>43.61</v>
      </c>
      <c r="H16" s="64">
        <v>2.2400000000000002</v>
      </c>
      <c r="I16" t="s">
        <v>182</v>
      </c>
      <c r="J16" t="s">
        <v>14</v>
      </c>
      <c r="K16" t="s">
        <v>508</v>
      </c>
      <c r="N16" s="1">
        <v>3053</v>
      </c>
      <c r="O16" s="60">
        <f>IF(B16="DEPARTAMENTO",IF(C16="3D1B",N16*(100%-13%),N16*(100%-VLOOKUP(A16,'Condiciones Comerciales'!B:M,4,FALSE))),N16)</f>
        <v>2747.7000000000003</v>
      </c>
      <c r="P16" s="60">
        <f t="shared" si="0"/>
        <v>3091.1625000000004</v>
      </c>
      <c r="Q16" s="62"/>
    </row>
    <row r="17" spans="1:17" x14ac:dyDescent="0.3">
      <c r="A17" s="1" t="s">
        <v>402</v>
      </c>
      <c r="B17" t="s">
        <v>18</v>
      </c>
      <c r="C17" t="s">
        <v>37</v>
      </c>
      <c r="D17" s="63">
        <v>508</v>
      </c>
      <c r="E17" s="5">
        <v>5</v>
      </c>
      <c r="F17" s="5" t="s">
        <v>17</v>
      </c>
      <c r="G17" s="64">
        <v>43.1</v>
      </c>
      <c r="H17" s="64">
        <v>2.2400000000000002</v>
      </c>
      <c r="I17" t="s">
        <v>182</v>
      </c>
      <c r="J17" t="s">
        <v>14</v>
      </c>
      <c r="K17" t="s">
        <v>508</v>
      </c>
      <c r="N17" s="1">
        <v>3053</v>
      </c>
      <c r="O17" s="60">
        <f>IF(B17="DEPARTAMENTO",IF(C17="3D1B",N17*(100%-13%),N17*(100%-VLOOKUP(A17,'Condiciones Comerciales'!B:M,4,FALSE))),N17)</f>
        <v>2747.7000000000003</v>
      </c>
      <c r="P17" s="60">
        <f t="shared" si="0"/>
        <v>3091.1625000000004</v>
      </c>
      <c r="Q17" s="62"/>
    </row>
    <row r="18" spans="1:17" x14ac:dyDescent="0.3">
      <c r="A18" s="1" t="s">
        <v>402</v>
      </c>
      <c r="B18" t="s">
        <v>18</v>
      </c>
      <c r="C18" t="s">
        <v>37</v>
      </c>
      <c r="D18" s="63">
        <v>605</v>
      </c>
      <c r="E18" s="5">
        <v>6</v>
      </c>
      <c r="F18" s="5" t="s">
        <v>17</v>
      </c>
      <c r="G18" s="64">
        <v>43.61</v>
      </c>
      <c r="H18" s="64">
        <v>2.2400000000000002</v>
      </c>
      <c r="I18" t="s">
        <v>182</v>
      </c>
      <c r="J18" t="s">
        <v>14</v>
      </c>
      <c r="K18" t="s">
        <v>508</v>
      </c>
      <c r="N18" s="1">
        <v>3065</v>
      </c>
      <c r="O18" s="60">
        <f>IF(B18="DEPARTAMENTO",IF(C18="3D1B",N18*(100%-13%),N18*(100%-VLOOKUP(A18,'Condiciones Comerciales'!B:M,4,FALSE))),N18)</f>
        <v>2758.5</v>
      </c>
      <c r="P18" s="60">
        <f t="shared" si="0"/>
        <v>3103.3125</v>
      </c>
      <c r="Q18" s="62"/>
    </row>
    <row r="19" spans="1:17" x14ac:dyDescent="0.3">
      <c r="A19" s="1" t="s">
        <v>402</v>
      </c>
      <c r="B19" t="s">
        <v>18</v>
      </c>
      <c r="C19" t="s">
        <v>37</v>
      </c>
      <c r="D19" s="63">
        <v>608</v>
      </c>
      <c r="E19" s="5">
        <v>6</v>
      </c>
      <c r="F19" s="5" t="s">
        <v>17</v>
      </c>
      <c r="G19" s="64">
        <v>43.1</v>
      </c>
      <c r="H19" s="64">
        <v>2.2400000000000002</v>
      </c>
      <c r="I19" t="s">
        <v>182</v>
      </c>
      <c r="J19" t="s">
        <v>14</v>
      </c>
      <c r="K19" t="s">
        <v>508</v>
      </c>
      <c r="N19" s="1">
        <v>3065</v>
      </c>
      <c r="O19" s="60">
        <f>IF(B19="DEPARTAMENTO",IF(C19="3D1B",N19*(100%-13%),N19*(100%-VLOOKUP(A19,'Condiciones Comerciales'!B:M,4,FALSE))),N19)</f>
        <v>2758.5</v>
      </c>
      <c r="P19" s="60">
        <f t="shared" si="0"/>
        <v>3103.3125</v>
      </c>
      <c r="Q19" s="62"/>
    </row>
    <row r="20" spans="1:17" x14ac:dyDescent="0.3">
      <c r="A20" s="1" t="s">
        <v>402</v>
      </c>
      <c r="B20" t="s">
        <v>18</v>
      </c>
      <c r="C20" t="s">
        <v>37</v>
      </c>
      <c r="D20" s="63">
        <v>609</v>
      </c>
      <c r="E20" s="5">
        <v>6</v>
      </c>
      <c r="F20" s="5" t="s">
        <v>17</v>
      </c>
      <c r="G20" s="64">
        <v>43.49</v>
      </c>
      <c r="H20" s="64">
        <v>2.2400000000000002</v>
      </c>
      <c r="I20" t="s">
        <v>182</v>
      </c>
      <c r="J20" t="s">
        <v>14</v>
      </c>
      <c r="K20" t="s">
        <v>15</v>
      </c>
      <c r="N20" s="1">
        <v>3065</v>
      </c>
      <c r="O20" s="60">
        <f>IF(B20="DEPARTAMENTO",IF(C20="3D1B",N20*(100%-13%),N20*(100%-VLOOKUP(A20,'Condiciones Comerciales'!B:M,4,FALSE))),N20)</f>
        <v>2758.5</v>
      </c>
      <c r="P20" s="60">
        <f t="shared" si="0"/>
        <v>3103.3125</v>
      </c>
      <c r="Q20" s="62"/>
    </row>
    <row r="21" spans="1:17" x14ac:dyDescent="0.3">
      <c r="A21" s="1" t="s">
        <v>402</v>
      </c>
      <c r="B21" t="s">
        <v>18</v>
      </c>
      <c r="C21" t="s">
        <v>37</v>
      </c>
      <c r="D21" s="63">
        <v>613</v>
      </c>
      <c r="E21" s="5">
        <v>6</v>
      </c>
      <c r="F21" s="5" t="s">
        <v>17</v>
      </c>
      <c r="G21" s="64">
        <v>46.44</v>
      </c>
      <c r="H21" s="64">
        <v>2.77</v>
      </c>
      <c r="I21" t="s">
        <v>188</v>
      </c>
      <c r="J21" t="s">
        <v>14</v>
      </c>
      <c r="K21" t="s">
        <v>15</v>
      </c>
      <c r="N21" s="1">
        <v>3090</v>
      </c>
      <c r="O21" s="60">
        <f>IF(B21="DEPARTAMENTO",IF(C21="3D1B",N21*(100%-13%),N21*(100%-VLOOKUP(A21,'Condiciones Comerciales'!B:M,4,FALSE))),N21)</f>
        <v>2781</v>
      </c>
      <c r="P21" s="60">
        <f t="shared" si="0"/>
        <v>3128.625</v>
      </c>
      <c r="Q21" s="62"/>
    </row>
    <row r="22" spans="1:17" x14ac:dyDescent="0.3">
      <c r="A22" s="1" t="s">
        <v>402</v>
      </c>
      <c r="B22" t="s">
        <v>18</v>
      </c>
      <c r="C22" t="s">
        <v>37</v>
      </c>
      <c r="D22" s="63">
        <v>705</v>
      </c>
      <c r="E22" s="5">
        <v>7</v>
      </c>
      <c r="F22" s="5" t="s">
        <v>17</v>
      </c>
      <c r="G22" s="64">
        <v>43.61</v>
      </c>
      <c r="H22" s="64">
        <v>2.2400000000000002</v>
      </c>
      <c r="I22" t="s">
        <v>182</v>
      </c>
      <c r="J22" t="s">
        <v>14</v>
      </c>
      <c r="K22" t="s">
        <v>15</v>
      </c>
      <c r="L22" t="s">
        <v>403</v>
      </c>
      <c r="N22" s="1">
        <v>3078</v>
      </c>
      <c r="O22" s="60">
        <f>IF(B22="DEPARTAMENTO",IF(C22="3D1B",N22*(100%-13%),N22*(100%-VLOOKUP(A22,'Condiciones Comerciales'!B:M,4,FALSE))),N22)</f>
        <v>2770.2000000000003</v>
      </c>
      <c r="P22" s="60">
        <f t="shared" si="0"/>
        <v>3116.4750000000004</v>
      </c>
      <c r="Q22" s="62"/>
    </row>
    <row r="23" spans="1:17" x14ac:dyDescent="0.3">
      <c r="A23" s="1" t="s">
        <v>402</v>
      </c>
      <c r="B23" t="s">
        <v>18</v>
      </c>
      <c r="C23" t="s">
        <v>37</v>
      </c>
      <c r="D23" s="63">
        <v>709</v>
      </c>
      <c r="E23" s="5">
        <v>7</v>
      </c>
      <c r="F23" s="5" t="s">
        <v>17</v>
      </c>
      <c r="G23" s="64">
        <v>43.49</v>
      </c>
      <c r="H23" s="64">
        <v>2.2400000000000002</v>
      </c>
      <c r="I23" t="s">
        <v>182</v>
      </c>
      <c r="J23" t="s">
        <v>14</v>
      </c>
      <c r="K23" t="s">
        <v>15</v>
      </c>
      <c r="N23" s="1">
        <v>3078</v>
      </c>
      <c r="O23" s="60">
        <f>IF(B23="DEPARTAMENTO",IF(C23="3D1B",N23*(100%-13%),N23*(100%-VLOOKUP(A23,'Condiciones Comerciales'!B:M,4,FALSE))),N23)</f>
        <v>2770.2000000000003</v>
      </c>
      <c r="P23" s="60">
        <f t="shared" si="0"/>
        <v>3116.4750000000004</v>
      </c>
      <c r="Q23" s="62"/>
    </row>
    <row r="24" spans="1:17" x14ac:dyDescent="0.3">
      <c r="A24" s="1" t="s">
        <v>402</v>
      </c>
      <c r="B24" t="s">
        <v>18</v>
      </c>
      <c r="C24" t="s">
        <v>37</v>
      </c>
      <c r="D24" s="63">
        <v>713</v>
      </c>
      <c r="E24" s="5">
        <v>7</v>
      </c>
      <c r="F24" s="5" t="s">
        <v>17</v>
      </c>
      <c r="G24" s="64">
        <v>46.44</v>
      </c>
      <c r="H24" s="64">
        <v>2.77</v>
      </c>
      <c r="I24" t="s">
        <v>188</v>
      </c>
      <c r="J24" t="s">
        <v>14</v>
      </c>
      <c r="K24" t="s">
        <v>15</v>
      </c>
      <c r="N24" s="1">
        <v>3102</v>
      </c>
      <c r="O24" s="60">
        <f>IF(B24="DEPARTAMENTO",IF(C24="3D1B",N24*(100%-13%),N24*(100%-VLOOKUP(A24,'Condiciones Comerciales'!B:M,4,FALSE))),N24)</f>
        <v>2791.8</v>
      </c>
      <c r="P24" s="60">
        <f t="shared" si="0"/>
        <v>3140.7750000000001</v>
      </c>
      <c r="Q24" s="62"/>
    </row>
    <row r="25" spans="1:17" x14ac:dyDescent="0.3">
      <c r="A25" s="1" t="s">
        <v>402</v>
      </c>
      <c r="B25" t="s">
        <v>18</v>
      </c>
      <c r="C25" t="s">
        <v>37</v>
      </c>
      <c r="D25" s="63">
        <v>805</v>
      </c>
      <c r="E25" s="5">
        <v>8</v>
      </c>
      <c r="F25" s="5" t="s">
        <v>17</v>
      </c>
      <c r="G25" s="64">
        <v>43.61</v>
      </c>
      <c r="H25" s="64">
        <v>2.2400000000000002</v>
      </c>
      <c r="I25" t="s">
        <v>182</v>
      </c>
      <c r="J25" t="s">
        <v>14</v>
      </c>
      <c r="K25" t="s">
        <v>15</v>
      </c>
      <c r="N25" s="1">
        <v>3090</v>
      </c>
      <c r="O25" s="60">
        <f>IF(B25="DEPARTAMENTO",IF(C25="3D1B",N25*(100%-13%),N25*(100%-VLOOKUP(A25,'Condiciones Comerciales'!B:M,4,FALSE))),N25)</f>
        <v>2781</v>
      </c>
      <c r="P25" s="60">
        <f t="shared" si="0"/>
        <v>3128.625</v>
      </c>
      <c r="Q25" s="62"/>
    </row>
    <row r="26" spans="1:17" x14ac:dyDescent="0.3">
      <c r="A26" s="1" t="s">
        <v>402</v>
      </c>
      <c r="B26" t="s">
        <v>18</v>
      </c>
      <c r="C26" t="s">
        <v>37</v>
      </c>
      <c r="D26" s="63">
        <v>808</v>
      </c>
      <c r="E26" s="5">
        <v>8</v>
      </c>
      <c r="F26" s="5" t="s">
        <v>17</v>
      </c>
      <c r="G26" s="64">
        <v>43.1</v>
      </c>
      <c r="H26" s="64">
        <v>2.2400000000000002</v>
      </c>
      <c r="I26" t="s">
        <v>182</v>
      </c>
      <c r="J26" t="s">
        <v>14</v>
      </c>
      <c r="K26" t="s">
        <v>15</v>
      </c>
      <c r="N26" s="1">
        <v>3090</v>
      </c>
      <c r="O26" s="60">
        <f>IF(B26="DEPARTAMENTO",IF(C26="3D1B",N26*(100%-13%),N26*(100%-VLOOKUP(A26,'Condiciones Comerciales'!B:M,4,FALSE))),N26)</f>
        <v>2781</v>
      </c>
      <c r="P26" s="60">
        <f t="shared" si="0"/>
        <v>3128.625</v>
      </c>
      <c r="Q26" s="62"/>
    </row>
    <row r="27" spans="1:17" x14ac:dyDescent="0.3">
      <c r="A27" s="1" t="s">
        <v>402</v>
      </c>
      <c r="B27" t="s">
        <v>18</v>
      </c>
      <c r="C27" t="s">
        <v>37</v>
      </c>
      <c r="D27" s="63">
        <v>809</v>
      </c>
      <c r="E27" s="5">
        <v>8</v>
      </c>
      <c r="F27" s="5" t="s">
        <v>17</v>
      </c>
      <c r="G27" s="64">
        <v>43.49</v>
      </c>
      <c r="H27" s="64">
        <v>2.2400000000000002</v>
      </c>
      <c r="I27" t="s">
        <v>182</v>
      </c>
      <c r="J27" t="s">
        <v>14</v>
      </c>
      <c r="K27" t="s">
        <v>15</v>
      </c>
      <c r="N27" s="1">
        <v>3090</v>
      </c>
      <c r="O27" s="60">
        <f>IF(B27="DEPARTAMENTO",IF(C27="3D1B",N27*(100%-13%),N27*(100%-VLOOKUP(A27,'Condiciones Comerciales'!B:M,4,FALSE))),N27)</f>
        <v>2781</v>
      </c>
      <c r="P27" s="60">
        <f t="shared" si="0"/>
        <v>3128.625</v>
      </c>
      <c r="Q27" s="62"/>
    </row>
    <row r="28" spans="1:17" x14ac:dyDescent="0.3">
      <c r="A28" s="1" t="s">
        <v>402</v>
      </c>
      <c r="B28" t="s">
        <v>18</v>
      </c>
      <c r="C28" t="s">
        <v>37</v>
      </c>
      <c r="D28" s="63">
        <v>813</v>
      </c>
      <c r="E28" s="5">
        <v>8</v>
      </c>
      <c r="F28" s="5" t="s">
        <v>17</v>
      </c>
      <c r="G28" s="64">
        <v>46.44</v>
      </c>
      <c r="H28" s="64">
        <v>2.77</v>
      </c>
      <c r="I28" t="s">
        <v>188</v>
      </c>
      <c r="J28" t="s">
        <v>14</v>
      </c>
      <c r="K28" t="s">
        <v>15</v>
      </c>
      <c r="N28" s="1">
        <v>3114</v>
      </c>
      <c r="O28" s="60">
        <f>IF(B28="DEPARTAMENTO",IF(C28="3D1B",N28*(100%-13%),N28*(100%-VLOOKUP(A28,'Condiciones Comerciales'!B:M,4,FALSE))),N28)</f>
        <v>2802.6</v>
      </c>
      <c r="P28" s="60">
        <f t="shared" si="0"/>
        <v>3152.9250000000002</v>
      </c>
      <c r="Q28" s="62"/>
    </row>
    <row r="29" spans="1:17" x14ac:dyDescent="0.3">
      <c r="A29" s="1" t="s">
        <v>402</v>
      </c>
      <c r="B29" t="s">
        <v>18</v>
      </c>
      <c r="C29" t="s">
        <v>37</v>
      </c>
      <c r="D29" s="63">
        <v>905</v>
      </c>
      <c r="E29" s="5">
        <v>9</v>
      </c>
      <c r="F29" s="5" t="s">
        <v>17</v>
      </c>
      <c r="G29" s="64">
        <v>43.61</v>
      </c>
      <c r="H29" s="64">
        <v>2.2400000000000002</v>
      </c>
      <c r="I29" t="s">
        <v>182</v>
      </c>
      <c r="J29" t="s">
        <v>14</v>
      </c>
      <c r="K29" t="s">
        <v>15</v>
      </c>
      <c r="L29" t="s">
        <v>459</v>
      </c>
      <c r="N29" s="1">
        <v>3102</v>
      </c>
      <c r="O29" s="60">
        <f>IF(B29="DEPARTAMENTO",IF(C29="3D1B",N29*(100%-13%),N29*(100%-VLOOKUP(A29,'Condiciones Comerciales'!B:M,4,FALSE))),N29)</f>
        <v>2791.8</v>
      </c>
      <c r="P29" s="60">
        <f t="shared" si="0"/>
        <v>3140.7750000000001</v>
      </c>
      <c r="Q29" s="62"/>
    </row>
    <row r="30" spans="1:17" x14ac:dyDescent="0.3">
      <c r="A30" s="1" t="s">
        <v>402</v>
      </c>
      <c r="B30" t="s">
        <v>18</v>
      </c>
      <c r="C30" t="s">
        <v>37</v>
      </c>
      <c r="D30" s="63">
        <v>908</v>
      </c>
      <c r="E30" s="5">
        <v>9</v>
      </c>
      <c r="F30" s="5" t="s">
        <v>17</v>
      </c>
      <c r="G30" s="64">
        <v>43.1</v>
      </c>
      <c r="H30" s="64">
        <v>2.2400000000000002</v>
      </c>
      <c r="I30" t="s">
        <v>182</v>
      </c>
      <c r="J30" t="s">
        <v>14</v>
      </c>
      <c r="K30" t="s">
        <v>15</v>
      </c>
      <c r="N30" s="1">
        <v>3102</v>
      </c>
      <c r="O30" s="60">
        <f>IF(B30="DEPARTAMENTO",IF(C30="3D1B",N30*(100%-13%),N30*(100%-VLOOKUP(A30,'Condiciones Comerciales'!B:M,4,FALSE))),N30)</f>
        <v>2791.8</v>
      </c>
      <c r="P30" s="60">
        <f t="shared" si="0"/>
        <v>3140.7750000000001</v>
      </c>
      <c r="Q30" s="62"/>
    </row>
    <row r="31" spans="1:17" x14ac:dyDescent="0.3">
      <c r="A31" s="1" t="s">
        <v>402</v>
      </c>
      <c r="B31" t="s">
        <v>18</v>
      </c>
      <c r="C31" t="s">
        <v>37</v>
      </c>
      <c r="D31" s="63">
        <v>909</v>
      </c>
      <c r="E31" s="5">
        <v>9</v>
      </c>
      <c r="F31" s="5" t="s">
        <v>17</v>
      </c>
      <c r="G31" s="64">
        <v>43.49</v>
      </c>
      <c r="H31" s="64">
        <v>2.2400000000000002</v>
      </c>
      <c r="I31" t="s">
        <v>182</v>
      </c>
      <c r="J31" t="s">
        <v>14</v>
      </c>
      <c r="K31" t="s">
        <v>15</v>
      </c>
      <c r="N31" s="1">
        <v>3102</v>
      </c>
      <c r="O31" s="60">
        <f>IF(B31="DEPARTAMENTO",IF(C31="3D1B",N31*(100%-13%),N31*(100%-VLOOKUP(A31,'Condiciones Comerciales'!B:M,4,FALSE))),N31)</f>
        <v>2791.8</v>
      </c>
      <c r="P31" s="60">
        <f t="shared" si="0"/>
        <v>3140.7750000000001</v>
      </c>
      <c r="Q31" s="62"/>
    </row>
    <row r="32" spans="1:17" x14ac:dyDescent="0.3">
      <c r="A32" s="1" t="s">
        <v>402</v>
      </c>
      <c r="B32" t="s">
        <v>18</v>
      </c>
      <c r="C32" t="s">
        <v>37</v>
      </c>
      <c r="D32" s="63">
        <v>913</v>
      </c>
      <c r="E32" s="5">
        <v>9</v>
      </c>
      <c r="F32" s="5" t="s">
        <v>17</v>
      </c>
      <c r="G32" s="64">
        <v>46.44</v>
      </c>
      <c r="H32" s="64">
        <v>2.77</v>
      </c>
      <c r="I32" t="s">
        <v>188</v>
      </c>
      <c r="J32" t="s">
        <v>14</v>
      </c>
      <c r="K32" t="s">
        <v>15</v>
      </c>
      <c r="N32" s="1">
        <v>3126</v>
      </c>
      <c r="O32" s="60">
        <f>IF(B32="DEPARTAMENTO",IF(C32="3D1B",N32*(100%-13%),N32*(100%-VLOOKUP(A32,'Condiciones Comerciales'!B:M,4,FALSE))),N32)</f>
        <v>2813.4</v>
      </c>
      <c r="P32" s="60">
        <f t="shared" si="0"/>
        <v>3165.0749999999998</v>
      </c>
      <c r="Q32" s="62"/>
    </row>
    <row r="33" spans="1:17" x14ac:dyDescent="0.3">
      <c r="A33" s="1" t="s">
        <v>402</v>
      </c>
      <c r="B33" t="s">
        <v>18</v>
      </c>
      <c r="C33" t="s">
        <v>37</v>
      </c>
      <c r="D33" s="63">
        <v>918</v>
      </c>
      <c r="E33" s="5">
        <v>9</v>
      </c>
      <c r="F33" s="5" t="s">
        <v>17</v>
      </c>
      <c r="G33" s="64">
        <v>46.44</v>
      </c>
      <c r="H33" s="64">
        <v>2.77</v>
      </c>
      <c r="I33" t="s">
        <v>181</v>
      </c>
      <c r="J33" t="s">
        <v>14</v>
      </c>
      <c r="K33" t="s">
        <v>15</v>
      </c>
      <c r="N33" s="1">
        <v>3065</v>
      </c>
      <c r="O33" s="60">
        <f>IF(B33="DEPARTAMENTO",IF(C33="3D1B",N33*(100%-13%),N33*(100%-VLOOKUP(A33,'Condiciones Comerciales'!B:M,4,FALSE))),N33)</f>
        <v>2758.5</v>
      </c>
      <c r="P33" s="60">
        <f t="shared" si="0"/>
        <v>3103.3125</v>
      </c>
      <c r="Q33" s="62"/>
    </row>
    <row r="34" spans="1:17" x14ac:dyDescent="0.3">
      <c r="A34" s="1" t="s">
        <v>402</v>
      </c>
      <c r="B34" t="s">
        <v>18</v>
      </c>
      <c r="C34" t="s">
        <v>37</v>
      </c>
      <c r="D34" s="63">
        <v>1005</v>
      </c>
      <c r="E34" s="5">
        <v>10</v>
      </c>
      <c r="F34" s="5" t="s">
        <v>17</v>
      </c>
      <c r="G34" s="64">
        <v>43.61</v>
      </c>
      <c r="H34" s="64">
        <v>2.2400000000000002</v>
      </c>
      <c r="I34" t="s">
        <v>182</v>
      </c>
      <c r="J34" t="s">
        <v>14</v>
      </c>
      <c r="K34" t="s">
        <v>15</v>
      </c>
      <c r="N34" s="1">
        <v>3114</v>
      </c>
      <c r="O34" s="60">
        <f>IF(B34="DEPARTAMENTO",IF(C34="3D1B",N34*(100%-13%),N34*(100%-VLOOKUP(A34,'Condiciones Comerciales'!B:M,4,FALSE))),N34)</f>
        <v>2802.6</v>
      </c>
      <c r="P34" s="60">
        <f t="shared" si="0"/>
        <v>3152.9250000000002</v>
      </c>
      <c r="Q34" s="62"/>
    </row>
    <row r="35" spans="1:17" x14ac:dyDescent="0.3">
      <c r="A35" s="1" t="s">
        <v>402</v>
      </c>
      <c r="B35" t="s">
        <v>18</v>
      </c>
      <c r="C35" t="s">
        <v>37</v>
      </c>
      <c r="D35" s="63">
        <v>1008</v>
      </c>
      <c r="E35" s="5">
        <v>10</v>
      </c>
      <c r="F35" s="5" t="s">
        <v>17</v>
      </c>
      <c r="G35" s="64">
        <v>43.1</v>
      </c>
      <c r="H35" s="64">
        <v>2.2400000000000002</v>
      </c>
      <c r="I35" t="s">
        <v>182</v>
      </c>
      <c r="J35" t="s">
        <v>14</v>
      </c>
      <c r="K35" t="s">
        <v>15</v>
      </c>
      <c r="N35" s="1">
        <v>3114</v>
      </c>
      <c r="O35" s="60">
        <f>IF(B35="DEPARTAMENTO",IF(C35="3D1B",N35*(100%-13%),N35*(100%-VLOOKUP(A35,'Condiciones Comerciales'!B:M,4,FALSE))),N35)</f>
        <v>2802.6</v>
      </c>
      <c r="P35" s="60">
        <f t="shared" si="0"/>
        <v>3152.9250000000002</v>
      </c>
      <c r="Q35" s="62"/>
    </row>
    <row r="36" spans="1:17" x14ac:dyDescent="0.3">
      <c r="A36" s="1" t="s">
        <v>402</v>
      </c>
      <c r="B36" t="s">
        <v>18</v>
      </c>
      <c r="C36" t="s">
        <v>37</v>
      </c>
      <c r="D36" s="63">
        <v>1009</v>
      </c>
      <c r="E36" s="5">
        <v>10</v>
      </c>
      <c r="F36" s="5" t="s">
        <v>17</v>
      </c>
      <c r="G36" s="64">
        <v>43.49</v>
      </c>
      <c r="H36" s="64">
        <v>2.2400000000000002</v>
      </c>
      <c r="I36" t="s">
        <v>182</v>
      </c>
      <c r="J36" t="s">
        <v>14</v>
      </c>
      <c r="K36" t="s">
        <v>15</v>
      </c>
      <c r="N36" s="1">
        <v>3114</v>
      </c>
      <c r="O36" s="60">
        <f>IF(B36="DEPARTAMENTO",IF(C36="3D1B",N36*(100%-13%),N36*(100%-VLOOKUP(A36,'Condiciones Comerciales'!B:M,4,FALSE))),N36)</f>
        <v>2802.6</v>
      </c>
      <c r="P36" s="60">
        <f t="shared" si="0"/>
        <v>3152.9250000000002</v>
      </c>
      <c r="Q36" s="62"/>
    </row>
    <row r="37" spans="1:17" x14ac:dyDescent="0.3">
      <c r="A37" s="1" t="s">
        <v>402</v>
      </c>
      <c r="B37" t="s">
        <v>18</v>
      </c>
      <c r="C37" t="s">
        <v>37</v>
      </c>
      <c r="D37" s="63">
        <v>1013</v>
      </c>
      <c r="E37" s="5">
        <v>10</v>
      </c>
      <c r="F37" s="5" t="s">
        <v>17</v>
      </c>
      <c r="G37" s="64">
        <v>46.44</v>
      </c>
      <c r="H37" s="64">
        <v>2.77</v>
      </c>
      <c r="I37" t="s">
        <v>188</v>
      </c>
      <c r="J37" t="s">
        <v>14</v>
      </c>
      <c r="K37" t="s">
        <v>15</v>
      </c>
      <c r="N37" s="1">
        <v>3138</v>
      </c>
      <c r="O37" s="60">
        <f>IF(B37="DEPARTAMENTO",IF(C37="3D1B",N37*(100%-13%),N37*(100%-VLOOKUP(A37,'Condiciones Comerciales'!B:M,4,FALSE))),N37)</f>
        <v>2824.2000000000003</v>
      </c>
      <c r="P37" s="60">
        <f t="shared" si="0"/>
        <v>3177.2249999999999</v>
      </c>
      <c r="Q37" s="62"/>
    </row>
    <row r="38" spans="1:17" x14ac:dyDescent="0.3">
      <c r="A38" s="1" t="s">
        <v>402</v>
      </c>
      <c r="B38" t="s">
        <v>18</v>
      </c>
      <c r="C38" t="s">
        <v>37</v>
      </c>
      <c r="D38" s="63">
        <v>1018</v>
      </c>
      <c r="E38" s="5">
        <v>10</v>
      </c>
      <c r="F38" s="5" t="s">
        <v>17</v>
      </c>
      <c r="G38" s="64">
        <v>46.44</v>
      </c>
      <c r="H38" s="64">
        <v>2.77</v>
      </c>
      <c r="I38" t="s">
        <v>181</v>
      </c>
      <c r="J38" t="s">
        <v>14</v>
      </c>
      <c r="K38" t="s">
        <v>15</v>
      </c>
      <c r="N38" s="1">
        <v>3078</v>
      </c>
      <c r="O38" s="60">
        <f>IF(B38="DEPARTAMENTO",IF(C38="3D1B",N38*(100%-13%),N38*(100%-VLOOKUP(A38,'Condiciones Comerciales'!B:M,4,FALSE))),N38)</f>
        <v>2770.2000000000003</v>
      </c>
      <c r="P38" s="60">
        <f t="shared" si="0"/>
        <v>3116.4750000000004</v>
      </c>
      <c r="Q38" s="62"/>
    </row>
    <row r="39" spans="1:17" x14ac:dyDescent="0.3">
      <c r="A39" s="1" t="s">
        <v>402</v>
      </c>
      <c r="B39" t="s">
        <v>18</v>
      </c>
      <c r="C39" t="s">
        <v>37</v>
      </c>
      <c r="D39" s="63">
        <v>1108</v>
      </c>
      <c r="E39" s="5">
        <v>11</v>
      </c>
      <c r="F39" s="5" t="s">
        <v>17</v>
      </c>
      <c r="G39" s="64">
        <v>43.1</v>
      </c>
      <c r="H39" s="64">
        <v>2.2400000000000002</v>
      </c>
      <c r="I39" t="s">
        <v>182</v>
      </c>
      <c r="J39" t="s">
        <v>14</v>
      </c>
      <c r="K39" t="s">
        <v>15</v>
      </c>
      <c r="N39" s="1">
        <v>3120</v>
      </c>
      <c r="O39" s="60">
        <f>IF(B39="DEPARTAMENTO",IF(C39="3D1B",N39*(100%-13%),N39*(100%-VLOOKUP(A39,'Condiciones Comerciales'!B:M,4,FALSE))),N39)</f>
        <v>2808</v>
      </c>
      <c r="P39" s="60">
        <f t="shared" si="0"/>
        <v>3158.9999999999995</v>
      </c>
      <c r="Q39" s="62"/>
    </row>
    <row r="40" spans="1:17" x14ac:dyDescent="0.3">
      <c r="A40" s="1" t="s">
        <v>402</v>
      </c>
      <c r="B40" t="s">
        <v>18</v>
      </c>
      <c r="C40" t="s">
        <v>37</v>
      </c>
      <c r="D40" s="63">
        <v>1109</v>
      </c>
      <c r="E40" s="5">
        <v>11</v>
      </c>
      <c r="F40" s="5" t="s">
        <v>17</v>
      </c>
      <c r="G40" s="64">
        <v>43.49</v>
      </c>
      <c r="H40" s="64">
        <v>2.2400000000000002</v>
      </c>
      <c r="I40" t="s">
        <v>182</v>
      </c>
      <c r="J40" t="s">
        <v>14</v>
      </c>
      <c r="K40" t="s">
        <v>15</v>
      </c>
      <c r="N40" s="1">
        <v>3120</v>
      </c>
      <c r="O40" s="60">
        <f>IF(B40="DEPARTAMENTO",IF(C40="3D1B",N40*(100%-13%),N40*(100%-VLOOKUP(A40,'Condiciones Comerciales'!B:M,4,FALSE))),N40)</f>
        <v>2808</v>
      </c>
      <c r="P40" s="60">
        <f t="shared" si="0"/>
        <v>3158.9999999999995</v>
      </c>
      <c r="Q40" s="62"/>
    </row>
    <row r="41" spans="1:17" x14ac:dyDescent="0.3">
      <c r="A41" s="1" t="s">
        <v>402</v>
      </c>
      <c r="B41" t="s">
        <v>18</v>
      </c>
      <c r="C41" t="s">
        <v>37</v>
      </c>
      <c r="D41" s="63">
        <v>1113</v>
      </c>
      <c r="E41" s="5">
        <v>11</v>
      </c>
      <c r="F41" s="5" t="s">
        <v>17</v>
      </c>
      <c r="G41" s="64">
        <v>46.44</v>
      </c>
      <c r="H41" s="64">
        <v>2.77</v>
      </c>
      <c r="I41" t="s">
        <v>188</v>
      </c>
      <c r="J41" t="s">
        <v>14</v>
      </c>
      <c r="K41" t="s">
        <v>15</v>
      </c>
      <c r="N41" s="1">
        <v>3144</v>
      </c>
      <c r="O41" s="60">
        <f>IF(B41="DEPARTAMENTO",IF(C41="3D1B",N41*(100%-13%),N41*(100%-VLOOKUP(A41,'Condiciones Comerciales'!B:M,4,FALSE))),N41)</f>
        <v>2829.6</v>
      </c>
      <c r="P41" s="60">
        <f t="shared" si="0"/>
        <v>3183.2999999999997</v>
      </c>
      <c r="Q41" s="62"/>
    </row>
    <row r="42" spans="1:17" x14ac:dyDescent="0.3">
      <c r="A42" s="1" t="s">
        <v>402</v>
      </c>
      <c r="B42" t="s">
        <v>18</v>
      </c>
      <c r="C42" t="s">
        <v>37</v>
      </c>
      <c r="D42" s="63">
        <v>1118</v>
      </c>
      <c r="E42" s="5">
        <v>11</v>
      </c>
      <c r="F42" s="5" t="s">
        <v>17</v>
      </c>
      <c r="G42" s="64">
        <v>46.44</v>
      </c>
      <c r="H42" s="64">
        <v>2.77</v>
      </c>
      <c r="I42" t="s">
        <v>181</v>
      </c>
      <c r="J42" t="s">
        <v>14</v>
      </c>
      <c r="K42" t="s">
        <v>15</v>
      </c>
      <c r="N42" s="1">
        <v>3084</v>
      </c>
      <c r="O42" s="60">
        <f>IF(B42="DEPARTAMENTO",IF(C42="3D1B",N42*(100%-13%),N42*(100%-VLOOKUP(A42,'Condiciones Comerciales'!B:M,4,FALSE))),N42)</f>
        <v>2775.6</v>
      </c>
      <c r="P42" s="60">
        <f t="shared" si="0"/>
        <v>3122.5499999999997</v>
      </c>
      <c r="Q42" s="62"/>
    </row>
    <row r="43" spans="1:17" x14ac:dyDescent="0.3">
      <c r="A43" s="1" t="s">
        <v>402</v>
      </c>
      <c r="B43" t="s">
        <v>18</v>
      </c>
      <c r="C43" t="s">
        <v>37</v>
      </c>
      <c r="D43" s="63">
        <v>1205</v>
      </c>
      <c r="E43" s="5">
        <v>12</v>
      </c>
      <c r="F43" s="5" t="s">
        <v>17</v>
      </c>
      <c r="G43" s="64">
        <v>43.61</v>
      </c>
      <c r="H43" s="64">
        <v>2.2400000000000002</v>
      </c>
      <c r="I43" t="s">
        <v>182</v>
      </c>
      <c r="J43" t="s">
        <v>14</v>
      </c>
      <c r="K43" t="s">
        <v>15</v>
      </c>
      <c r="N43" s="1">
        <v>3126</v>
      </c>
      <c r="O43" s="60">
        <f>IF(B43="DEPARTAMENTO",IF(C43="3D1B",N43*(100%-13%),N43*(100%-VLOOKUP(A43,'Condiciones Comerciales'!B:M,4,FALSE))),N43)</f>
        <v>2813.4</v>
      </c>
      <c r="P43" s="60">
        <f t="shared" si="0"/>
        <v>3165.0749999999998</v>
      </c>
      <c r="Q43" s="62"/>
    </row>
    <row r="44" spans="1:17" x14ac:dyDescent="0.3">
      <c r="A44" s="1" t="s">
        <v>402</v>
      </c>
      <c r="B44" t="s">
        <v>18</v>
      </c>
      <c r="C44" t="s">
        <v>37</v>
      </c>
      <c r="D44" s="63">
        <v>1208</v>
      </c>
      <c r="E44" s="5">
        <v>12</v>
      </c>
      <c r="F44" s="5" t="s">
        <v>17</v>
      </c>
      <c r="G44" s="64">
        <v>43.1</v>
      </c>
      <c r="H44" s="64">
        <v>2.2400000000000002</v>
      </c>
      <c r="I44" t="s">
        <v>182</v>
      </c>
      <c r="J44" t="s">
        <v>14</v>
      </c>
      <c r="K44" t="s">
        <v>15</v>
      </c>
      <c r="N44" s="1">
        <v>3126</v>
      </c>
      <c r="O44" s="60">
        <f>IF(B44="DEPARTAMENTO",IF(C44="3D1B",N44*(100%-13%),N44*(100%-VLOOKUP(A44,'Condiciones Comerciales'!B:M,4,FALSE))),N44)</f>
        <v>2813.4</v>
      </c>
      <c r="P44" s="60">
        <f t="shared" si="0"/>
        <v>3165.0749999999998</v>
      </c>
      <c r="Q44" s="62"/>
    </row>
    <row r="45" spans="1:17" x14ac:dyDescent="0.3">
      <c r="A45" s="1" t="s">
        <v>402</v>
      </c>
      <c r="B45" t="s">
        <v>18</v>
      </c>
      <c r="C45" t="s">
        <v>37</v>
      </c>
      <c r="D45" s="63">
        <v>1209</v>
      </c>
      <c r="E45" s="5">
        <v>12</v>
      </c>
      <c r="F45" s="5" t="s">
        <v>17</v>
      </c>
      <c r="G45" s="64">
        <v>43.49</v>
      </c>
      <c r="H45" s="64">
        <v>2.2400000000000002</v>
      </c>
      <c r="I45" t="s">
        <v>182</v>
      </c>
      <c r="J45" t="s">
        <v>14</v>
      </c>
      <c r="K45" t="s">
        <v>15</v>
      </c>
      <c r="N45" s="1">
        <v>3126</v>
      </c>
      <c r="O45" s="60">
        <f>IF(B45="DEPARTAMENTO",IF(C45="3D1B",N45*(100%-13%),N45*(100%-VLOOKUP(A45,'Condiciones Comerciales'!B:M,4,FALSE))),N45)</f>
        <v>2813.4</v>
      </c>
      <c r="P45" s="60">
        <f t="shared" si="0"/>
        <v>3165.0749999999998</v>
      </c>
      <c r="Q45" s="62"/>
    </row>
    <row r="46" spans="1:17" x14ac:dyDescent="0.3">
      <c r="A46" s="1" t="s">
        <v>402</v>
      </c>
      <c r="B46" t="s">
        <v>18</v>
      </c>
      <c r="C46" t="s">
        <v>37</v>
      </c>
      <c r="D46" s="63">
        <v>1213</v>
      </c>
      <c r="E46" s="5">
        <v>12</v>
      </c>
      <c r="F46" s="5" t="s">
        <v>17</v>
      </c>
      <c r="G46" s="64">
        <v>46.44</v>
      </c>
      <c r="H46" s="64">
        <v>2.77</v>
      </c>
      <c r="I46" t="s">
        <v>188</v>
      </c>
      <c r="J46" t="s">
        <v>14</v>
      </c>
      <c r="K46" t="s">
        <v>15</v>
      </c>
      <c r="N46" s="1">
        <v>3150</v>
      </c>
      <c r="O46" s="60">
        <f>IF(B46="DEPARTAMENTO",IF(C46="3D1B",N46*(100%-13%),N46*(100%-VLOOKUP(A46,'Condiciones Comerciales'!B:M,4,FALSE))),N46)</f>
        <v>2835</v>
      </c>
      <c r="P46" s="60">
        <f t="shared" si="0"/>
        <v>3189.375</v>
      </c>
      <c r="Q46" s="62"/>
    </row>
    <row r="47" spans="1:17" x14ac:dyDescent="0.3">
      <c r="A47" s="1" t="s">
        <v>402</v>
      </c>
      <c r="B47" t="s">
        <v>18</v>
      </c>
      <c r="C47" t="s">
        <v>37</v>
      </c>
      <c r="D47" s="63">
        <v>1218</v>
      </c>
      <c r="E47" s="5">
        <v>12</v>
      </c>
      <c r="F47" s="5" t="s">
        <v>17</v>
      </c>
      <c r="G47" s="64">
        <v>46.44</v>
      </c>
      <c r="H47" s="64">
        <v>2.77</v>
      </c>
      <c r="I47" t="s">
        <v>181</v>
      </c>
      <c r="J47" t="s">
        <v>14</v>
      </c>
      <c r="K47" t="s">
        <v>15</v>
      </c>
      <c r="N47" s="1">
        <v>3090</v>
      </c>
      <c r="O47" s="60">
        <f>IF(B47="DEPARTAMENTO",IF(C47="3D1B",N47*(100%-13%),N47*(100%-VLOOKUP(A47,'Condiciones Comerciales'!B:M,4,FALSE))),N47)</f>
        <v>2781</v>
      </c>
      <c r="P47" s="60">
        <f t="shared" si="0"/>
        <v>3128.625</v>
      </c>
      <c r="Q47" s="62"/>
    </row>
    <row r="48" spans="1:17" x14ac:dyDescent="0.3">
      <c r="A48" s="1" t="s">
        <v>402</v>
      </c>
      <c r="B48" t="s">
        <v>18</v>
      </c>
      <c r="C48" t="s">
        <v>37</v>
      </c>
      <c r="D48" s="63">
        <v>1305</v>
      </c>
      <c r="E48" s="5">
        <v>13</v>
      </c>
      <c r="F48" s="5" t="s">
        <v>17</v>
      </c>
      <c r="G48" s="64">
        <v>43.61</v>
      </c>
      <c r="H48" s="64">
        <v>2.2400000000000002</v>
      </c>
      <c r="I48" t="s">
        <v>182</v>
      </c>
      <c r="J48" t="s">
        <v>14</v>
      </c>
      <c r="K48" t="s">
        <v>15</v>
      </c>
      <c r="L48" t="s">
        <v>425</v>
      </c>
      <c r="N48" s="1">
        <v>3132</v>
      </c>
      <c r="O48" s="60">
        <f>IF(B48="DEPARTAMENTO",IF(C48="3D1B",N48*(100%-13%),N48*(100%-VLOOKUP(A48,'Condiciones Comerciales'!B:M,4,FALSE))),N48)</f>
        <v>2818.8</v>
      </c>
      <c r="P48" s="60">
        <f t="shared" si="0"/>
        <v>3171.15</v>
      </c>
      <c r="Q48" s="62"/>
    </row>
    <row r="49" spans="1:17" x14ac:dyDescent="0.3">
      <c r="A49" s="1" t="s">
        <v>402</v>
      </c>
      <c r="B49" t="s">
        <v>18</v>
      </c>
      <c r="C49" t="s">
        <v>37</v>
      </c>
      <c r="D49" s="63">
        <v>1308</v>
      </c>
      <c r="E49" s="5">
        <v>13</v>
      </c>
      <c r="F49" s="5" t="s">
        <v>17</v>
      </c>
      <c r="G49" s="64">
        <v>43.1</v>
      </c>
      <c r="H49" s="64">
        <v>2.2400000000000002</v>
      </c>
      <c r="I49" t="s">
        <v>182</v>
      </c>
      <c r="J49" t="s">
        <v>14</v>
      </c>
      <c r="K49" t="s">
        <v>15</v>
      </c>
      <c r="N49" s="1">
        <v>3132</v>
      </c>
      <c r="O49" s="60">
        <f>IF(B49="DEPARTAMENTO",IF(C49="3D1B",N49*(100%-13%),N49*(100%-VLOOKUP(A49,'Condiciones Comerciales'!B:M,4,FALSE))),N49)</f>
        <v>2818.8</v>
      </c>
      <c r="P49" s="60">
        <f t="shared" si="0"/>
        <v>3171.15</v>
      </c>
      <c r="Q49" s="62"/>
    </row>
    <row r="50" spans="1:17" x14ac:dyDescent="0.3">
      <c r="A50" s="1" t="s">
        <v>402</v>
      </c>
      <c r="B50" t="s">
        <v>18</v>
      </c>
      <c r="C50" t="s">
        <v>37</v>
      </c>
      <c r="D50" s="63">
        <v>1309</v>
      </c>
      <c r="E50" s="5">
        <v>13</v>
      </c>
      <c r="F50" s="5" t="s">
        <v>17</v>
      </c>
      <c r="G50" s="64">
        <v>43.49</v>
      </c>
      <c r="H50" s="64">
        <v>2.2400000000000002</v>
      </c>
      <c r="I50" t="s">
        <v>182</v>
      </c>
      <c r="J50" t="s">
        <v>14</v>
      </c>
      <c r="K50" t="s">
        <v>15</v>
      </c>
      <c r="N50" s="1">
        <v>3132</v>
      </c>
      <c r="O50" s="60">
        <f>IF(B50="DEPARTAMENTO",IF(C50="3D1B",N50*(100%-13%),N50*(100%-VLOOKUP(A50,'Condiciones Comerciales'!B:M,4,FALSE))),N50)</f>
        <v>2818.8</v>
      </c>
      <c r="P50" s="60">
        <f t="shared" si="0"/>
        <v>3171.15</v>
      </c>
      <c r="Q50" s="62"/>
    </row>
    <row r="51" spans="1:17" x14ac:dyDescent="0.3">
      <c r="A51" s="1" t="s">
        <v>402</v>
      </c>
      <c r="B51" t="s">
        <v>18</v>
      </c>
      <c r="C51" t="s">
        <v>37</v>
      </c>
      <c r="D51" s="63">
        <v>1313</v>
      </c>
      <c r="E51" s="5">
        <v>13</v>
      </c>
      <c r="F51" s="5" t="s">
        <v>17</v>
      </c>
      <c r="G51" s="64">
        <v>46.44</v>
      </c>
      <c r="H51" s="64">
        <v>2.77</v>
      </c>
      <c r="I51" t="s">
        <v>188</v>
      </c>
      <c r="J51" t="s">
        <v>14</v>
      </c>
      <c r="K51" t="s">
        <v>15</v>
      </c>
      <c r="N51" s="1">
        <v>3156</v>
      </c>
      <c r="O51" s="60">
        <f>IF(B51="DEPARTAMENTO",IF(C51="3D1B",N51*(100%-13%),N51*(100%-VLOOKUP(A51,'Condiciones Comerciales'!B:M,4,FALSE))),N51)</f>
        <v>2840.4</v>
      </c>
      <c r="P51" s="60">
        <f t="shared" si="0"/>
        <v>3195.45</v>
      </c>
      <c r="Q51" s="62"/>
    </row>
    <row r="52" spans="1:17" x14ac:dyDescent="0.3">
      <c r="A52" s="1" t="s">
        <v>402</v>
      </c>
      <c r="B52" t="s">
        <v>18</v>
      </c>
      <c r="C52" t="s">
        <v>37</v>
      </c>
      <c r="D52" s="63">
        <v>1318</v>
      </c>
      <c r="E52" s="5">
        <v>13</v>
      </c>
      <c r="F52" s="5" t="s">
        <v>17</v>
      </c>
      <c r="G52" s="64">
        <v>46.44</v>
      </c>
      <c r="H52" s="64">
        <v>2.77</v>
      </c>
      <c r="I52" t="s">
        <v>181</v>
      </c>
      <c r="J52" t="s">
        <v>14</v>
      </c>
      <c r="K52" t="s">
        <v>15</v>
      </c>
      <c r="N52" s="1">
        <v>3096</v>
      </c>
      <c r="O52" s="60">
        <f>IF(B52="DEPARTAMENTO",IF(C52="3D1B",N52*(100%-13%),N52*(100%-VLOOKUP(A52,'Condiciones Comerciales'!B:M,4,FALSE))),N52)</f>
        <v>2786.4</v>
      </c>
      <c r="P52" s="60">
        <f t="shared" si="0"/>
        <v>3134.7000000000003</v>
      </c>
      <c r="Q52" s="62"/>
    </row>
    <row r="53" spans="1:17" x14ac:dyDescent="0.3">
      <c r="A53" s="1" t="s">
        <v>402</v>
      </c>
      <c r="B53" t="s">
        <v>18</v>
      </c>
      <c r="C53" t="s">
        <v>37</v>
      </c>
      <c r="D53" s="63">
        <v>1405</v>
      </c>
      <c r="E53" s="5">
        <v>14</v>
      </c>
      <c r="F53" s="5" t="s">
        <v>17</v>
      </c>
      <c r="G53" s="64">
        <v>43.61</v>
      </c>
      <c r="H53" s="64">
        <v>2.2400000000000002</v>
      </c>
      <c r="I53" t="s">
        <v>182</v>
      </c>
      <c r="J53" t="s">
        <v>14</v>
      </c>
      <c r="K53" t="s">
        <v>15</v>
      </c>
      <c r="N53" s="1">
        <v>3138</v>
      </c>
      <c r="O53" s="60">
        <f>IF(B53="DEPARTAMENTO",IF(C53="3D1B",N53*(100%-13%),N53*(100%-VLOOKUP(A53,'Condiciones Comerciales'!B:M,4,FALSE))),N53)</f>
        <v>2824.2000000000003</v>
      </c>
      <c r="P53" s="60">
        <f t="shared" si="0"/>
        <v>3177.2249999999999</v>
      </c>
      <c r="Q53" s="62"/>
    </row>
    <row r="54" spans="1:17" x14ac:dyDescent="0.3">
      <c r="A54" s="1" t="s">
        <v>402</v>
      </c>
      <c r="B54" t="s">
        <v>18</v>
      </c>
      <c r="C54" t="s">
        <v>37</v>
      </c>
      <c r="D54" s="63">
        <v>1408</v>
      </c>
      <c r="E54" s="5">
        <v>14</v>
      </c>
      <c r="F54" s="5" t="s">
        <v>17</v>
      </c>
      <c r="G54" s="64">
        <v>43.1</v>
      </c>
      <c r="H54" s="64">
        <v>2.2400000000000002</v>
      </c>
      <c r="I54" t="s">
        <v>182</v>
      </c>
      <c r="J54" t="s">
        <v>14</v>
      </c>
      <c r="K54" t="s">
        <v>15</v>
      </c>
      <c r="N54" s="1">
        <v>3138</v>
      </c>
      <c r="O54" s="60">
        <f>IF(B54="DEPARTAMENTO",IF(C54="3D1B",N54*(100%-13%),N54*(100%-VLOOKUP(A54,'Condiciones Comerciales'!B:M,4,FALSE))),N54)</f>
        <v>2824.2000000000003</v>
      </c>
      <c r="P54" s="60">
        <f t="shared" si="0"/>
        <v>3177.2249999999999</v>
      </c>
      <c r="Q54" s="62"/>
    </row>
    <row r="55" spans="1:17" x14ac:dyDescent="0.3">
      <c r="A55" s="1" t="s">
        <v>402</v>
      </c>
      <c r="B55" t="s">
        <v>18</v>
      </c>
      <c r="C55" t="s">
        <v>37</v>
      </c>
      <c r="D55" s="63">
        <v>1409</v>
      </c>
      <c r="E55" s="5">
        <v>14</v>
      </c>
      <c r="F55" s="5" t="s">
        <v>17</v>
      </c>
      <c r="G55" s="64">
        <v>43.49</v>
      </c>
      <c r="H55" s="64">
        <v>2.2400000000000002</v>
      </c>
      <c r="I55" t="s">
        <v>182</v>
      </c>
      <c r="J55" t="s">
        <v>14</v>
      </c>
      <c r="K55" t="s">
        <v>15</v>
      </c>
      <c r="N55" s="1">
        <v>3138</v>
      </c>
      <c r="O55" s="60">
        <f>IF(B55="DEPARTAMENTO",IF(C55="3D1B",N55*(100%-13%),N55*(100%-VLOOKUP(A55,'Condiciones Comerciales'!B:M,4,FALSE))),N55)</f>
        <v>2824.2000000000003</v>
      </c>
      <c r="P55" s="60">
        <f t="shared" si="0"/>
        <v>3177.2249999999999</v>
      </c>
      <c r="Q55" s="62"/>
    </row>
    <row r="56" spans="1:17" x14ac:dyDescent="0.3">
      <c r="A56" s="1" t="s">
        <v>402</v>
      </c>
      <c r="B56" t="s">
        <v>18</v>
      </c>
      <c r="C56" t="s">
        <v>37</v>
      </c>
      <c r="D56" s="63">
        <v>1413</v>
      </c>
      <c r="E56" s="5">
        <v>14</v>
      </c>
      <c r="F56" s="5" t="s">
        <v>17</v>
      </c>
      <c r="G56" s="64">
        <v>46.44</v>
      </c>
      <c r="H56" s="64">
        <v>2.77</v>
      </c>
      <c r="I56" t="s">
        <v>188</v>
      </c>
      <c r="J56" t="s">
        <v>14</v>
      </c>
      <c r="K56" t="s">
        <v>15</v>
      </c>
      <c r="N56" s="1">
        <v>3162</v>
      </c>
      <c r="O56" s="60">
        <f>IF(B56="DEPARTAMENTO",IF(C56="3D1B",N56*(100%-13%),N56*(100%-VLOOKUP(A56,'Condiciones Comerciales'!B:M,4,FALSE))),N56)</f>
        <v>2845.8</v>
      </c>
      <c r="P56" s="60">
        <f t="shared" si="0"/>
        <v>3201.5250000000001</v>
      </c>
      <c r="Q56" s="62"/>
    </row>
    <row r="57" spans="1:17" x14ac:dyDescent="0.3">
      <c r="A57" s="1" t="s">
        <v>402</v>
      </c>
      <c r="B57" t="s">
        <v>18</v>
      </c>
      <c r="C57" t="s">
        <v>37</v>
      </c>
      <c r="D57" s="63">
        <v>1418</v>
      </c>
      <c r="E57" s="5">
        <v>14</v>
      </c>
      <c r="F57" s="5" t="s">
        <v>17</v>
      </c>
      <c r="G57" s="64">
        <v>46.44</v>
      </c>
      <c r="H57" s="64">
        <v>2.77</v>
      </c>
      <c r="I57" t="s">
        <v>181</v>
      </c>
      <c r="J57" t="s">
        <v>14</v>
      </c>
      <c r="K57" t="s">
        <v>15</v>
      </c>
      <c r="N57" s="1">
        <v>3102</v>
      </c>
      <c r="O57" s="60">
        <f>IF(B57="DEPARTAMENTO",IF(C57="3D1B",N57*(100%-13%),N57*(100%-VLOOKUP(A57,'Condiciones Comerciales'!B:M,4,FALSE))),N57)</f>
        <v>2791.8</v>
      </c>
      <c r="P57" s="60">
        <f t="shared" si="0"/>
        <v>3140.7750000000001</v>
      </c>
      <c r="Q57" s="62"/>
    </row>
    <row r="58" spans="1:17" x14ac:dyDescent="0.3">
      <c r="A58" s="1" t="s">
        <v>402</v>
      </c>
      <c r="B58" t="s">
        <v>18</v>
      </c>
      <c r="C58" t="s">
        <v>37</v>
      </c>
      <c r="D58" s="63">
        <v>1505</v>
      </c>
      <c r="E58" s="5">
        <v>15</v>
      </c>
      <c r="F58" s="5" t="s">
        <v>17</v>
      </c>
      <c r="G58" s="64">
        <v>43.61</v>
      </c>
      <c r="H58" s="64">
        <v>2.2400000000000002</v>
      </c>
      <c r="I58" t="s">
        <v>182</v>
      </c>
      <c r="J58" t="s">
        <v>14</v>
      </c>
      <c r="K58" t="s">
        <v>15</v>
      </c>
      <c r="L58" t="s">
        <v>414</v>
      </c>
      <c r="N58" s="1">
        <v>3144</v>
      </c>
      <c r="O58" s="60">
        <f>IF(B58="DEPARTAMENTO",IF(C58="3D1B",N58*(100%-13%),N58*(100%-VLOOKUP(A58,'Condiciones Comerciales'!B:M,4,FALSE))),N58)</f>
        <v>2829.6</v>
      </c>
      <c r="P58" s="60">
        <f t="shared" si="0"/>
        <v>3183.2999999999997</v>
      </c>
      <c r="Q58" s="62"/>
    </row>
    <row r="59" spans="1:17" x14ac:dyDescent="0.3">
      <c r="A59" s="1" t="s">
        <v>402</v>
      </c>
      <c r="B59" t="s">
        <v>18</v>
      </c>
      <c r="C59" t="s">
        <v>37</v>
      </c>
      <c r="D59" s="63">
        <v>1508</v>
      </c>
      <c r="E59" s="5">
        <v>15</v>
      </c>
      <c r="F59" s="5" t="s">
        <v>17</v>
      </c>
      <c r="G59" s="64">
        <v>43.1</v>
      </c>
      <c r="H59" s="64">
        <v>2.2400000000000002</v>
      </c>
      <c r="I59" t="s">
        <v>182</v>
      </c>
      <c r="J59" t="s">
        <v>14</v>
      </c>
      <c r="K59" t="s">
        <v>15</v>
      </c>
      <c r="N59" s="1">
        <v>3144</v>
      </c>
      <c r="O59" s="60">
        <f>IF(B59="DEPARTAMENTO",IF(C59="3D1B",N59*(100%-13%),N59*(100%-VLOOKUP(A59,'Condiciones Comerciales'!B:M,4,FALSE))),N59)</f>
        <v>2829.6</v>
      </c>
      <c r="P59" s="60">
        <f t="shared" si="0"/>
        <v>3183.2999999999997</v>
      </c>
      <c r="Q59" s="62"/>
    </row>
    <row r="60" spans="1:17" x14ac:dyDescent="0.3">
      <c r="A60" s="1" t="s">
        <v>402</v>
      </c>
      <c r="B60" t="s">
        <v>18</v>
      </c>
      <c r="C60" t="s">
        <v>37</v>
      </c>
      <c r="D60" s="63">
        <v>1509</v>
      </c>
      <c r="E60" s="5">
        <v>15</v>
      </c>
      <c r="F60" s="5" t="s">
        <v>17</v>
      </c>
      <c r="G60" s="64">
        <v>43.49</v>
      </c>
      <c r="H60" s="64">
        <v>2.2400000000000002</v>
      </c>
      <c r="I60" t="s">
        <v>182</v>
      </c>
      <c r="J60" t="s">
        <v>14</v>
      </c>
      <c r="K60" t="s">
        <v>15</v>
      </c>
      <c r="N60" s="1">
        <v>3144</v>
      </c>
      <c r="O60" s="60">
        <f>IF(B60="DEPARTAMENTO",IF(C60="3D1B",N60*(100%-13%),N60*(100%-VLOOKUP(A60,'Condiciones Comerciales'!B:M,4,FALSE))),N60)</f>
        <v>2829.6</v>
      </c>
      <c r="P60" s="60">
        <f t="shared" si="0"/>
        <v>3183.2999999999997</v>
      </c>
      <c r="Q60" s="62"/>
    </row>
    <row r="61" spans="1:17" x14ac:dyDescent="0.3">
      <c r="A61" s="1" t="s">
        <v>402</v>
      </c>
      <c r="B61" t="s">
        <v>18</v>
      </c>
      <c r="C61" t="s">
        <v>37</v>
      </c>
      <c r="D61" s="63">
        <v>1513</v>
      </c>
      <c r="E61" s="5">
        <v>15</v>
      </c>
      <c r="F61" s="5" t="s">
        <v>17</v>
      </c>
      <c r="G61" s="64">
        <v>46.44</v>
      </c>
      <c r="H61" s="64">
        <v>2.77</v>
      </c>
      <c r="I61" t="s">
        <v>188</v>
      </c>
      <c r="J61" t="s">
        <v>14</v>
      </c>
      <c r="K61" t="s">
        <v>15</v>
      </c>
      <c r="N61" s="1">
        <v>3168</v>
      </c>
      <c r="O61" s="60">
        <f>IF(B61="DEPARTAMENTO",IF(C61="3D1B",N61*(100%-13%),N61*(100%-VLOOKUP(A61,'Condiciones Comerciales'!B:M,4,FALSE))),N61)</f>
        <v>2851.2000000000003</v>
      </c>
      <c r="P61" s="60">
        <f t="shared" si="0"/>
        <v>3207.6000000000004</v>
      </c>
      <c r="Q61" s="62"/>
    </row>
    <row r="62" spans="1:17" x14ac:dyDescent="0.3">
      <c r="A62" s="1" t="s">
        <v>402</v>
      </c>
      <c r="B62" t="s">
        <v>18</v>
      </c>
      <c r="C62" t="s">
        <v>37</v>
      </c>
      <c r="D62" s="63">
        <v>1518</v>
      </c>
      <c r="E62" s="5">
        <v>15</v>
      </c>
      <c r="F62" s="5" t="s">
        <v>17</v>
      </c>
      <c r="G62" s="64">
        <v>46.44</v>
      </c>
      <c r="H62" s="64">
        <v>2.77</v>
      </c>
      <c r="I62" t="s">
        <v>181</v>
      </c>
      <c r="J62" t="s">
        <v>14</v>
      </c>
      <c r="K62" t="s">
        <v>15</v>
      </c>
      <c r="N62" s="1">
        <v>3108</v>
      </c>
      <c r="O62" s="60">
        <f>IF(B62="DEPARTAMENTO",IF(C62="3D1B",N62*(100%-13%),N62*(100%-VLOOKUP(A62,'Condiciones Comerciales'!B:M,4,FALSE))),N62)</f>
        <v>2797.2000000000003</v>
      </c>
      <c r="P62" s="60">
        <f t="shared" si="0"/>
        <v>3146.8500000000004</v>
      </c>
      <c r="Q62" s="62"/>
    </row>
    <row r="63" spans="1:17" x14ac:dyDescent="0.3">
      <c r="A63" s="1" t="s">
        <v>402</v>
      </c>
      <c r="B63" t="s">
        <v>18</v>
      </c>
      <c r="C63" t="s">
        <v>37</v>
      </c>
      <c r="D63" s="63">
        <v>1605</v>
      </c>
      <c r="E63" s="5">
        <v>16</v>
      </c>
      <c r="F63" s="5" t="s">
        <v>17</v>
      </c>
      <c r="G63" s="64">
        <v>43.61</v>
      </c>
      <c r="H63" s="64">
        <v>2.2400000000000002</v>
      </c>
      <c r="I63" t="s">
        <v>182</v>
      </c>
      <c r="J63" t="s">
        <v>14</v>
      </c>
      <c r="K63" t="s">
        <v>15</v>
      </c>
      <c r="N63" s="1">
        <v>3150</v>
      </c>
      <c r="O63" s="60">
        <f>IF(B63="DEPARTAMENTO",IF(C63="3D1B",N63*(100%-13%),N63*(100%-VLOOKUP(A63,'Condiciones Comerciales'!B:M,4,FALSE))),N63)</f>
        <v>2835</v>
      </c>
      <c r="P63" s="60">
        <f t="shared" si="0"/>
        <v>3189.375</v>
      </c>
      <c r="Q63" s="62"/>
    </row>
    <row r="64" spans="1:17" x14ac:dyDescent="0.3">
      <c r="A64" s="1" t="s">
        <v>402</v>
      </c>
      <c r="B64" t="s">
        <v>18</v>
      </c>
      <c r="C64" t="s">
        <v>37</v>
      </c>
      <c r="D64" s="63">
        <v>1608</v>
      </c>
      <c r="E64" s="5">
        <v>16</v>
      </c>
      <c r="F64" s="5" t="s">
        <v>17</v>
      </c>
      <c r="G64" s="64">
        <v>43.1</v>
      </c>
      <c r="H64" s="64">
        <v>2.2400000000000002</v>
      </c>
      <c r="I64" t="s">
        <v>182</v>
      </c>
      <c r="J64" t="s">
        <v>14</v>
      </c>
      <c r="K64" t="s">
        <v>15</v>
      </c>
      <c r="N64" s="1">
        <v>3150</v>
      </c>
      <c r="O64" s="60">
        <f>IF(B64="DEPARTAMENTO",IF(C64="3D1B",N64*(100%-13%),N64*(100%-VLOOKUP(A64,'Condiciones Comerciales'!B:M,4,FALSE))),N64)</f>
        <v>2835</v>
      </c>
      <c r="P64" s="60">
        <f t="shared" si="0"/>
        <v>3189.375</v>
      </c>
      <c r="Q64" s="62"/>
    </row>
    <row r="65" spans="1:17" x14ac:dyDescent="0.3">
      <c r="A65" s="1" t="s">
        <v>402</v>
      </c>
      <c r="B65" t="s">
        <v>18</v>
      </c>
      <c r="C65" t="s">
        <v>37</v>
      </c>
      <c r="D65" s="63">
        <v>1609</v>
      </c>
      <c r="E65" s="5">
        <v>16</v>
      </c>
      <c r="F65" s="5" t="s">
        <v>17</v>
      </c>
      <c r="G65" s="64">
        <v>43.49</v>
      </c>
      <c r="H65" s="64">
        <v>2.2400000000000002</v>
      </c>
      <c r="I65" t="s">
        <v>182</v>
      </c>
      <c r="J65" t="s">
        <v>14</v>
      </c>
      <c r="K65" t="s">
        <v>15</v>
      </c>
      <c r="N65" s="1">
        <v>3150</v>
      </c>
      <c r="O65" s="60">
        <f>IF(B65="DEPARTAMENTO",IF(C65="3D1B",N65*(100%-13%),N65*(100%-VLOOKUP(A65,'Condiciones Comerciales'!B:M,4,FALSE))),N65)</f>
        <v>2835</v>
      </c>
      <c r="P65" s="60">
        <f t="shared" si="0"/>
        <v>3189.375</v>
      </c>
      <c r="Q65" s="62"/>
    </row>
    <row r="66" spans="1:17" x14ac:dyDescent="0.3">
      <c r="A66" s="1" t="s">
        <v>402</v>
      </c>
      <c r="B66" t="s">
        <v>18</v>
      </c>
      <c r="C66" t="s">
        <v>37</v>
      </c>
      <c r="D66" s="63">
        <v>1613</v>
      </c>
      <c r="E66" s="5">
        <v>16</v>
      </c>
      <c r="F66" s="5" t="s">
        <v>17</v>
      </c>
      <c r="G66" s="64">
        <v>46.44</v>
      </c>
      <c r="H66" s="64">
        <v>2.77</v>
      </c>
      <c r="I66" t="s">
        <v>188</v>
      </c>
      <c r="J66" t="s">
        <v>14</v>
      </c>
      <c r="K66" t="s">
        <v>15</v>
      </c>
      <c r="N66" s="1">
        <v>3175</v>
      </c>
      <c r="O66" s="60">
        <f>IF(B66="DEPARTAMENTO",IF(C66="3D1B",N66*(100%-13%),N66*(100%-VLOOKUP(A66,'Condiciones Comerciales'!B:M,4,FALSE))),N66)</f>
        <v>2857.5</v>
      </c>
      <c r="P66" s="60">
        <f t="shared" ref="P66:P129" si="1">(O66-10%*O66)/80%</f>
        <v>3214.6875</v>
      </c>
      <c r="Q66" s="62"/>
    </row>
    <row r="67" spans="1:17" x14ac:dyDescent="0.3">
      <c r="A67" s="1" t="s">
        <v>402</v>
      </c>
      <c r="B67" t="s">
        <v>18</v>
      </c>
      <c r="C67" t="s">
        <v>37</v>
      </c>
      <c r="D67" s="63">
        <v>1618</v>
      </c>
      <c r="E67" s="5">
        <v>16</v>
      </c>
      <c r="F67" s="5" t="s">
        <v>17</v>
      </c>
      <c r="G67" s="64">
        <v>46.44</v>
      </c>
      <c r="H67" s="64">
        <v>2.77</v>
      </c>
      <c r="I67" t="s">
        <v>181</v>
      </c>
      <c r="J67" t="s">
        <v>14</v>
      </c>
      <c r="K67" t="s">
        <v>15</v>
      </c>
      <c r="N67" s="1">
        <v>3114</v>
      </c>
      <c r="O67" s="60">
        <f>IF(B67="DEPARTAMENTO",IF(C67="3D1B",N67*(100%-13%),N67*(100%-VLOOKUP(A67,'Condiciones Comerciales'!B:M,4,FALSE))),N67)</f>
        <v>2802.6</v>
      </c>
      <c r="P67" s="60">
        <f t="shared" si="1"/>
        <v>3152.9250000000002</v>
      </c>
      <c r="Q67" s="62"/>
    </row>
    <row r="68" spans="1:17" x14ac:dyDescent="0.3">
      <c r="A68" s="1" t="s">
        <v>402</v>
      </c>
      <c r="B68" t="s">
        <v>18</v>
      </c>
      <c r="C68" t="s">
        <v>37</v>
      </c>
      <c r="D68" s="63">
        <v>1705</v>
      </c>
      <c r="E68" s="5">
        <v>17</v>
      </c>
      <c r="F68" s="5" t="s">
        <v>17</v>
      </c>
      <c r="G68" s="64">
        <v>43.61</v>
      </c>
      <c r="H68" s="64">
        <v>2.2400000000000002</v>
      </c>
      <c r="I68" t="s">
        <v>182</v>
      </c>
      <c r="J68" t="s">
        <v>14</v>
      </c>
      <c r="K68" t="s">
        <v>15</v>
      </c>
      <c r="L68" t="s">
        <v>428</v>
      </c>
      <c r="N68" s="1">
        <v>3156</v>
      </c>
      <c r="O68" s="60">
        <f>IF(B68="DEPARTAMENTO",IF(C68="3D1B",N68*(100%-13%),N68*(100%-VLOOKUP(A68,'Condiciones Comerciales'!B:M,4,FALSE))),N68)</f>
        <v>2840.4</v>
      </c>
      <c r="P68" s="60">
        <f t="shared" si="1"/>
        <v>3195.45</v>
      </c>
      <c r="Q68" s="62"/>
    </row>
    <row r="69" spans="1:17" x14ac:dyDescent="0.3">
      <c r="A69" s="1" t="s">
        <v>402</v>
      </c>
      <c r="B69" t="s">
        <v>18</v>
      </c>
      <c r="C69" t="s">
        <v>37</v>
      </c>
      <c r="D69" s="63">
        <v>1708</v>
      </c>
      <c r="E69" s="5">
        <v>17</v>
      </c>
      <c r="F69" s="5" t="s">
        <v>17</v>
      </c>
      <c r="G69" s="64">
        <v>43.1</v>
      </c>
      <c r="H69" s="64">
        <v>2.2400000000000002</v>
      </c>
      <c r="I69" t="s">
        <v>182</v>
      </c>
      <c r="J69" t="s">
        <v>14</v>
      </c>
      <c r="K69" t="s">
        <v>15</v>
      </c>
      <c r="N69" s="1">
        <v>3156</v>
      </c>
      <c r="O69" s="60">
        <f>IF(B69="DEPARTAMENTO",IF(C69="3D1B",N69*(100%-13%),N69*(100%-VLOOKUP(A69,'Condiciones Comerciales'!B:M,4,FALSE))),N69)</f>
        <v>2840.4</v>
      </c>
      <c r="P69" s="60">
        <f t="shared" si="1"/>
        <v>3195.45</v>
      </c>
      <c r="Q69" s="62"/>
    </row>
    <row r="70" spans="1:17" x14ac:dyDescent="0.3">
      <c r="A70" s="1" t="s">
        <v>402</v>
      </c>
      <c r="B70" t="s">
        <v>18</v>
      </c>
      <c r="C70" t="s">
        <v>37</v>
      </c>
      <c r="D70" s="63">
        <v>1709</v>
      </c>
      <c r="E70" s="5">
        <v>17</v>
      </c>
      <c r="F70" s="5" t="s">
        <v>17</v>
      </c>
      <c r="G70" s="64">
        <v>43.49</v>
      </c>
      <c r="H70" s="64">
        <v>2.2400000000000002</v>
      </c>
      <c r="I70" t="s">
        <v>182</v>
      </c>
      <c r="J70" t="s">
        <v>14</v>
      </c>
      <c r="K70" t="s">
        <v>15</v>
      </c>
      <c r="N70" s="1">
        <v>3156</v>
      </c>
      <c r="O70" s="60">
        <f>IF(B70="DEPARTAMENTO",IF(C70="3D1B",N70*(100%-13%),N70*(100%-VLOOKUP(A70,'Condiciones Comerciales'!B:M,4,FALSE))),N70)</f>
        <v>2840.4</v>
      </c>
      <c r="P70" s="60">
        <f t="shared" si="1"/>
        <v>3195.45</v>
      </c>
      <c r="Q70" s="62"/>
    </row>
    <row r="71" spans="1:17" x14ac:dyDescent="0.3">
      <c r="A71" s="1" t="s">
        <v>402</v>
      </c>
      <c r="B71" t="s">
        <v>18</v>
      </c>
      <c r="C71" t="s">
        <v>37</v>
      </c>
      <c r="D71" s="63">
        <v>1713</v>
      </c>
      <c r="E71" s="5">
        <v>17</v>
      </c>
      <c r="F71" s="5" t="s">
        <v>17</v>
      </c>
      <c r="G71" s="64">
        <v>46.44</v>
      </c>
      <c r="H71" s="64">
        <v>2.77</v>
      </c>
      <c r="I71" t="s">
        <v>188</v>
      </c>
      <c r="J71" t="s">
        <v>14</v>
      </c>
      <c r="K71" t="s">
        <v>15</v>
      </c>
      <c r="N71" s="1">
        <v>3181</v>
      </c>
      <c r="O71" s="60">
        <f>IF(B71="DEPARTAMENTO",IF(C71="3D1B",N71*(100%-13%),N71*(100%-VLOOKUP(A71,'Condiciones Comerciales'!B:M,4,FALSE))),N71)</f>
        <v>2862.9</v>
      </c>
      <c r="P71" s="60">
        <f t="shared" si="1"/>
        <v>3220.7624999999998</v>
      </c>
      <c r="Q71" s="62"/>
    </row>
    <row r="72" spans="1:17" x14ac:dyDescent="0.3">
      <c r="A72" s="1" t="s">
        <v>402</v>
      </c>
      <c r="B72" t="s">
        <v>18</v>
      </c>
      <c r="C72" t="s">
        <v>37</v>
      </c>
      <c r="D72" s="63">
        <v>1805</v>
      </c>
      <c r="E72" s="5">
        <v>18</v>
      </c>
      <c r="F72" s="5" t="s">
        <v>17</v>
      </c>
      <c r="G72" s="64">
        <v>43.61</v>
      </c>
      <c r="H72" s="64">
        <v>2.2400000000000002</v>
      </c>
      <c r="I72" t="s">
        <v>182</v>
      </c>
      <c r="J72" t="s">
        <v>14</v>
      </c>
      <c r="K72" t="s">
        <v>15</v>
      </c>
      <c r="N72" s="1">
        <v>3162</v>
      </c>
      <c r="O72" s="60">
        <f>IF(B72="DEPARTAMENTO",IF(C72="3D1B",N72*(100%-13%),N72*(100%-VLOOKUP(A72,'Condiciones Comerciales'!B:M,4,FALSE))),N72)</f>
        <v>2845.8</v>
      </c>
      <c r="P72" s="60">
        <f t="shared" si="1"/>
        <v>3201.5250000000001</v>
      </c>
      <c r="Q72" s="62"/>
    </row>
    <row r="73" spans="1:17" x14ac:dyDescent="0.3">
      <c r="A73" s="1" t="s">
        <v>402</v>
      </c>
      <c r="B73" t="s">
        <v>18</v>
      </c>
      <c r="C73" t="s">
        <v>37</v>
      </c>
      <c r="D73" s="63">
        <v>1808</v>
      </c>
      <c r="E73" s="5">
        <v>18</v>
      </c>
      <c r="F73" s="5" t="s">
        <v>17</v>
      </c>
      <c r="G73" s="64">
        <v>43.1</v>
      </c>
      <c r="H73" s="64">
        <v>2.2400000000000002</v>
      </c>
      <c r="I73" t="s">
        <v>182</v>
      </c>
      <c r="J73" t="s">
        <v>14</v>
      </c>
      <c r="K73" t="s">
        <v>15</v>
      </c>
      <c r="N73" s="1">
        <v>3162</v>
      </c>
      <c r="O73" s="60">
        <f>IF(B73="DEPARTAMENTO",IF(C73="3D1B",N73*(100%-13%),N73*(100%-VLOOKUP(A73,'Condiciones Comerciales'!B:M,4,FALSE))),N73)</f>
        <v>2845.8</v>
      </c>
      <c r="P73" s="60">
        <f t="shared" si="1"/>
        <v>3201.5250000000001</v>
      </c>
      <c r="Q73" s="62"/>
    </row>
    <row r="74" spans="1:17" x14ac:dyDescent="0.3">
      <c r="A74" s="1" t="s">
        <v>402</v>
      </c>
      <c r="B74" t="s">
        <v>18</v>
      </c>
      <c r="C74" t="s">
        <v>37</v>
      </c>
      <c r="D74" s="63">
        <v>1809</v>
      </c>
      <c r="E74" s="5">
        <v>18</v>
      </c>
      <c r="F74" s="5" t="s">
        <v>17</v>
      </c>
      <c r="G74" s="64">
        <v>43.49</v>
      </c>
      <c r="H74" s="64">
        <v>2.2400000000000002</v>
      </c>
      <c r="I74" t="s">
        <v>182</v>
      </c>
      <c r="J74" t="s">
        <v>14</v>
      </c>
      <c r="K74" t="s">
        <v>15</v>
      </c>
      <c r="N74" s="1">
        <v>3162</v>
      </c>
      <c r="O74" s="60">
        <f>IF(B74="DEPARTAMENTO",IF(C74="3D1B",N74*(100%-13%),N74*(100%-VLOOKUP(A74,'Condiciones Comerciales'!B:M,4,FALSE))),N74)</f>
        <v>2845.8</v>
      </c>
      <c r="P74" s="60">
        <f t="shared" si="1"/>
        <v>3201.5250000000001</v>
      </c>
      <c r="Q74" s="62"/>
    </row>
    <row r="75" spans="1:17" x14ac:dyDescent="0.3">
      <c r="A75" s="1" t="s">
        <v>402</v>
      </c>
      <c r="B75" t="s">
        <v>18</v>
      </c>
      <c r="C75" t="s">
        <v>37</v>
      </c>
      <c r="D75" s="63">
        <v>1813</v>
      </c>
      <c r="E75" s="5">
        <v>18</v>
      </c>
      <c r="F75" s="5" t="s">
        <v>17</v>
      </c>
      <c r="G75" s="64">
        <v>46.44</v>
      </c>
      <c r="H75" s="64">
        <v>2.77</v>
      </c>
      <c r="I75" t="s">
        <v>188</v>
      </c>
      <c r="J75" t="s">
        <v>14</v>
      </c>
      <c r="K75" t="s">
        <v>15</v>
      </c>
      <c r="N75" s="1">
        <v>3187</v>
      </c>
      <c r="O75" s="60">
        <f>IF(B75="DEPARTAMENTO",IF(C75="3D1B",N75*(100%-13%),N75*(100%-VLOOKUP(A75,'Condiciones Comerciales'!B:M,4,FALSE))),N75)</f>
        <v>2868.3</v>
      </c>
      <c r="P75" s="60">
        <f t="shared" si="1"/>
        <v>3226.8375000000001</v>
      </c>
      <c r="Q75" s="62"/>
    </row>
    <row r="76" spans="1:17" x14ac:dyDescent="0.3">
      <c r="A76" s="1" t="s">
        <v>402</v>
      </c>
      <c r="B76" t="s">
        <v>18</v>
      </c>
      <c r="C76" t="s">
        <v>37</v>
      </c>
      <c r="D76" s="63">
        <v>1905</v>
      </c>
      <c r="E76" s="5">
        <v>19</v>
      </c>
      <c r="F76" s="5" t="s">
        <v>17</v>
      </c>
      <c r="G76" s="64">
        <v>43.61</v>
      </c>
      <c r="H76" s="64">
        <v>2.2400000000000002</v>
      </c>
      <c r="I76" t="s">
        <v>182</v>
      </c>
      <c r="J76" t="s">
        <v>14</v>
      </c>
      <c r="K76" t="s">
        <v>15</v>
      </c>
      <c r="L76" t="s">
        <v>452</v>
      </c>
      <c r="N76" s="1">
        <v>3168</v>
      </c>
      <c r="O76" s="60">
        <f>IF(B76="DEPARTAMENTO",IF(C76="3D1B",N76*(100%-13%),N76*(100%-VLOOKUP(A76,'Condiciones Comerciales'!B:M,4,FALSE))),N76)</f>
        <v>2851.2000000000003</v>
      </c>
      <c r="P76" s="60">
        <f t="shared" si="1"/>
        <v>3207.6000000000004</v>
      </c>
      <c r="Q76" s="62"/>
    </row>
    <row r="77" spans="1:17" x14ac:dyDescent="0.3">
      <c r="A77" s="1" t="s">
        <v>402</v>
      </c>
      <c r="B77" t="s">
        <v>18</v>
      </c>
      <c r="C77" t="s">
        <v>37</v>
      </c>
      <c r="D77" s="63">
        <v>1908</v>
      </c>
      <c r="E77" s="5">
        <v>19</v>
      </c>
      <c r="F77" s="5" t="s">
        <v>17</v>
      </c>
      <c r="G77" s="64">
        <v>43.1</v>
      </c>
      <c r="H77" s="64">
        <v>2.2400000000000002</v>
      </c>
      <c r="I77" t="s">
        <v>182</v>
      </c>
      <c r="J77" t="s">
        <v>14</v>
      </c>
      <c r="K77" t="s">
        <v>15</v>
      </c>
      <c r="N77" s="1">
        <v>3168</v>
      </c>
      <c r="O77" s="60">
        <f>IF(B77="DEPARTAMENTO",IF(C77="3D1B",N77*(100%-13%),N77*(100%-VLOOKUP(A77,'Condiciones Comerciales'!B:M,4,FALSE))),N77)</f>
        <v>2851.2000000000003</v>
      </c>
      <c r="P77" s="60">
        <f t="shared" si="1"/>
        <v>3207.6000000000004</v>
      </c>
      <c r="Q77" s="62"/>
    </row>
    <row r="78" spans="1:17" x14ac:dyDescent="0.3">
      <c r="A78" s="1" t="s">
        <v>402</v>
      </c>
      <c r="B78" t="s">
        <v>18</v>
      </c>
      <c r="C78" t="s">
        <v>37</v>
      </c>
      <c r="D78" s="63">
        <v>1909</v>
      </c>
      <c r="E78" s="5">
        <v>19</v>
      </c>
      <c r="F78" s="5" t="s">
        <v>17</v>
      </c>
      <c r="G78" s="64">
        <v>43.49</v>
      </c>
      <c r="H78" s="64">
        <v>2.2400000000000002</v>
      </c>
      <c r="I78" t="s">
        <v>182</v>
      </c>
      <c r="J78" t="s">
        <v>14</v>
      </c>
      <c r="K78" t="s">
        <v>15</v>
      </c>
      <c r="N78" s="1">
        <v>3168</v>
      </c>
      <c r="O78" s="60">
        <f>IF(B78="DEPARTAMENTO",IF(C78="3D1B",N78*(100%-13%),N78*(100%-VLOOKUP(A78,'Condiciones Comerciales'!B:M,4,FALSE))),N78)</f>
        <v>2851.2000000000003</v>
      </c>
      <c r="P78" s="60">
        <f t="shared" si="1"/>
        <v>3207.6000000000004</v>
      </c>
      <c r="Q78" s="62"/>
    </row>
    <row r="79" spans="1:17" x14ac:dyDescent="0.3">
      <c r="A79" s="1" t="s">
        <v>402</v>
      </c>
      <c r="B79" t="s">
        <v>18</v>
      </c>
      <c r="C79" t="s">
        <v>37</v>
      </c>
      <c r="D79" s="63">
        <v>2005</v>
      </c>
      <c r="E79" s="5">
        <v>20</v>
      </c>
      <c r="F79" s="5" t="s">
        <v>17</v>
      </c>
      <c r="G79" s="64">
        <v>43.61</v>
      </c>
      <c r="H79" s="64">
        <v>2.2400000000000002</v>
      </c>
      <c r="I79" t="s">
        <v>182</v>
      </c>
      <c r="J79" t="s">
        <v>14</v>
      </c>
      <c r="K79" t="s">
        <v>15</v>
      </c>
      <c r="N79" s="1">
        <v>3175</v>
      </c>
      <c r="O79" s="60">
        <f>IF(B79="DEPARTAMENTO",IF(C79="3D1B",N79*(100%-13%),N79*(100%-VLOOKUP(A79,'Condiciones Comerciales'!B:M,4,FALSE))),N79)</f>
        <v>2857.5</v>
      </c>
      <c r="P79" s="60">
        <f t="shared" si="1"/>
        <v>3214.6875</v>
      </c>
      <c r="Q79" s="62"/>
    </row>
    <row r="80" spans="1:17" x14ac:dyDescent="0.3">
      <c r="A80" s="1" t="s">
        <v>402</v>
      </c>
      <c r="B80" t="s">
        <v>18</v>
      </c>
      <c r="C80" t="s">
        <v>37</v>
      </c>
      <c r="D80" s="63">
        <v>2008</v>
      </c>
      <c r="E80" s="5">
        <v>20</v>
      </c>
      <c r="F80" s="5" t="s">
        <v>17</v>
      </c>
      <c r="G80" s="64">
        <v>43.77</v>
      </c>
      <c r="H80" s="64">
        <v>2.2400000000000002</v>
      </c>
      <c r="I80" t="s">
        <v>182</v>
      </c>
      <c r="J80" t="s">
        <v>14</v>
      </c>
      <c r="K80" t="s">
        <v>15</v>
      </c>
      <c r="N80" s="1">
        <v>3175</v>
      </c>
      <c r="O80" s="60">
        <f>IF(B80="DEPARTAMENTO",IF(C80="3D1B",N80*(100%-13%),N80*(100%-VLOOKUP(A80,'Condiciones Comerciales'!B:M,4,FALSE))),N80)</f>
        <v>2857.5</v>
      </c>
      <c r="P80" s="60">
        <f t="shared" si="1"/>
        <v>3214.6875</v>
      </c>
      <c r="Q80" s="62"/>
    </row>
    <row r="81" spans="1:17" x14ac:dyDescent="0.3">
      <c r="A81" s="1" t="s">
        <v>402</v>
      </c>
      <c r="B81" t="s">
        <v>18</v>
      </c>
      <c r="C81" t="s">
        <v>34</v>
      </c>
      <c r="D81" s="63">
        <v>301</v>
      </c>
      <c r="E81" s="5">
        <v>3</v>
      </c>
      <c r="F81" s="5" t="s">
        <v>17</v>
      </c>
      <c r="G81" s="64">
        <v>46.55</v>
      </c>
      <c r="H81" s="64">
        <v>2.2599999999999998</v>
      </c>
      <c r="I81" t="s">
        <v>183</v>
      </c>
      <c r="J81" t="s">
        <v>14</v>
      </c>
      <c r="K81" t="s">
        <v>15</v>
      </c>
      <c r="N81" s="1">
        <v>3198</v>
      </c>
      <c r="O81" s="60">
        <f>IF(B81="DEPARTAMENTO",IF(C81="3D1B",N81*(100%-13%),N81*(100%-VLOOKUP(A81,'Condiciones Comerciales'!B:M,4,FALSE))),N81)</f>
        <v>2782.2599999999998</v>
      </c>
      <c r="P81" s="60">
        <f t="shared" si="1"/>
        <v>3130.0424999999996</v>
      </c>
      <c r="Q81" s="62"/>
    </row>
    <row r="82" spans="1:17" x14ac:dyDescent="0.3">
      <c r="A82" s="1" t="s">
        <v>402</v>
      </c>
      <c r="B82" t="s">
        <v>18</v>
      </c>
      <c r="C82" t="s">
        <v>34</v>
      </c>
      <c r="D82" s="63">
        <v>702</v>
      </c>
      <c r="E82" s="5">
        <v>7</v>
      </c>
      <c r="F82" s="5" t="s">
        <v>17</v>
      </c>
      <c r="G82" s="64">
        <v>47.06</v>
      </c>
      <c r="H82" s="64">
        <v>2.2599999999999998</v>
      </c>
      <c r="I82" t="s">
        <v>183</v>
      </c>
      <c r="J82" t="s">
        <v>14</v>
      </c>
      <c r="K82" t="s">
        <v>15</v>
      </c>
      <c r="N82" s="1">
        <v>3246</v>
      </c>
      <c r="O82" s="60">
        <f>IF(B82="DEPARTAMENTO",IF(C82="3D1B",N82*(100%-13%),N82*(100%-VLOOKUP(A82,'Condiciones Comerciales'!B:M,4,FALSE))),N82)</f>
        <v>2824.02</v>
      </c>
      <c r="P82" s="60">
        <f t="shared" si="1"/>
        <v>3177.0224999999996</v>
      </c>
      <c r="Q82" s="62"/>
    </row>
    <row r="83" spans="1:17" x14ac:dyDescent="0.3">
      <c r="A83" s="1" t="s">
        <v>402</v>
      </c>
      <c r="B83" t="s">
        <v>18</v>
      </c>
      <c r="C83" t="s">
        <v>34</v>
      </c>
      <c r="D83" s="63">
        <v>801</v>
      </c>
      <c r="E83" s="5">
        <v>8</v>
      </c>
      <c r="F83" s="5" t="s">
        <v>17</v>
      </c>
      <c r="G83" s="64">
        <v>46.55</v>
      </c>
      <c r="H83" s="64">
        <v>2.2599999999999998</v>
      </c>
      <c r="I83" t="s">
        <v>183</v>
      </c>
      <c r="J83" t="s">
        <v>14</v>
      </c>
      <c r="K83" t="s">
        <v>15</v>
      </c>
      <c r="N83" s="1">
        <v>3258</v>
      </c>
      <c r="O83" s="60">
        <f>IF(B83="DEPARTAMENTO",IF(C83="3D1B",N83*(100%-13%),N83*(100%-VLOOKUP(A83,'Condiciones Comerciales'!B:M,4,FALSE))),N83)</f>
        <v>2834.46</v>
      </c>
      <c r="P83" s="60">
        <f t="shared" si="1"/>
        <v>3188.7674999999999</v>
      </c>
      <c r="Q83" s="62"/>
    </row>
    <row r="84" spans="1:17" x14ac:dyDescent="0.3">
      <c r="A84" s="1" t="s">
        <v>402</v>
      </c>
      <c r="B84" t="s">
        <v>18</v>
      </c>
      <c r="C84" t="s">
        <v>34</v>
      </c>
      <c r="D84" s="63">
        <v>802</v>
      </c>
      <c r="E84" s="5">
        <v>8</v>
      </c>
      <c r="F84" s="5" t="s">
        <v>17</v>
      </c>
      <c r="G84" s="64">
        <v>47.06</v>
      </c>
      <c r="H84" s="64">
        <v>2.2599999999999998</v>
      </c>
      <c r="I84" t="s">
        <v>183</v>
      </c>
      <c r="J84" t="s">
        <v>14</v>
      </c>
      <c r="K84" t="s">
        <v>15</v>
      </c>
      <c r="L84" t="s">
        <v>438</v>
      </c>
      <c r="N84" s="1">
        <v>3258</v>
      </c>
      <c r="O84" s="60">
        <f>IF(B84="DEPARTAMENTO",IF(C84="3D1B",N84*(100%-13%),N84*(100%-VLOOKUP(A84,'Condiciones Comerciales'!B:M,4,FALSE))),N84)</f>
        <v>2834.46</v>
      </c>
      <c r="P84" s="60">
        <f t="shared" si="1"/>
        <v>3188.7674999999999</v>
      </c>
      <c r="Q84" s="62"/>
    </row>
    <row r="85" spans="1:17" x14ac:dyDescent="0.3">
      <c r="A85" s="1" t="s">
        <v>402</v>
      </c>
      <c r="B85" t="s">
        <v>18</v>
      </c>
      <c r="C85" t="s">
        <v>34</v>
      </c>
      <c r="D85" s="63">
        <v>901</v>
      </c>
      <c r="E85" s="5">
        <v>9</v>
      </c>
      <c r="F85" s="5" t="s">
        <v>17</v>
      </c>
      <c r="G85" s="64">
        <v>46.55</v>
      </c>
      <c r="H85" s="64">
        <v>2.2599999999999998</v>
      </c>
      <c r="I85" t="s">
        <v>183</v>
      </c>
      <c r="J85" t="s">
        <v>14</v>
      </c>
      <c r="K85" t="s">
        <v>15</v>
      </c>
      <c r="N85" s="1">
        <v>3270</v>
      </c>
      <c r="O85" s="60">
        <f>IF(B85="DEPARTAMENTO",IF(C85="3D1B",N85*(100%-13%),N85*(100%-VLOOKUP(A85,'Condiciones Comerciales'!B:M,4,FALSE))),N85)</f>
        <v>2844.9</v>
      </c>
      <c r="P85" s="60">
        <f t="shared" si="1"/>
        <v>3200.5124999999998</v>
      </c>
      <c r="Q85" s="62"/>
    </row>
    <row r="86" spans="1:17" x14ac:dyDescent="0.3">
      <c r="A86" s="1" t="s">
        <v>402</v>
      </c>
      <c r="B86" t="s">
        <v>18</v>
      </c>
      <c r="C86" t="s">
        <v>34</v>
      </c>
      <c r="D86" s="63">
        <v>902</v>
      </c>
      <c r="E86" s="5">
        <v>9</v>
      </c>
      <c r="F86" s="5" t="s">
        <v>17</v>
      </c>
      <c r="G86" s="64">
        <v>47.06</v>
      </c>
      <c r="H86" s="64">
        <v>2.2599999999999998</v>
      </c>
      <c r="I86" t="s">
        <v>183</v>
      </c>
      <c r="J86" t="s">
        <v>14</v>
      </c>
      <c r="K86" t="s">
        <v>15</v>
      </c>
      <c r="N86" s="1">
        <v>3270</v>
      </c>
      <c r="O86" s="60">
        <f>IF(B86="DEPARTAMENTO",IF(C86="3D1B",N86*(100%-13%),N86*(100%-VLOOKUP(A86,'Condiciones Comerciales'!B:M,4,FALSE))),N86)</f>
        <v>2844.9</v>
      </c>
      <c r="P86" s="60">
        <f t="shared" si="1"/>
        <v>3200.5124999999998</v>
      </c>
      <c r="Q86" s="62"/>
    </row>
    <row r="87" spans="1:17" x14ac:dyDescent="0.3">
      <c r="A87" s="1" t="s">
        <v>402</v>
      </c>
      <c r="B87" t="s">
        <v>18</v>
      </c>
      <c r="C87" t="s">
        <v>34</v>
      </c>
      <c r="D87" s="63">
        <v>1001</v>
      </c>
      <c r="E87" s="5">
        <v>10</v>
      </c>
      <c r="F87" s="5" t="s">
        <v>17</v>
      </c>
      <c r="G87" s="64">
        <v>46.55</v>
      </c>
      <c r="H87" s="64">
        <v>2.2599999999999998</v>
      </c>
      <c r="I87" t="s">
        <v>183</v>
      </c>
      <c r="J87" t="s">
        <v>14</v>
      </c>
      <c r="K87" t="s">
        <v>15</v>
      </c>
      <c r="N87" s="1">
        <v>3282</v>
      </c>
      <c r="O87" s="60">
        <f>IF(B87="DEPARTAMENTO",IF(C87="3D1B",N87*(100%-13%),N87*(100%-VLOOKUP(A87,'Condiciones Comerciales'!B:M,4,FALSE))),N87)</f>
        <v>2855.34</v>
      </c>
      <c r="P87" s="60">
        <f t="shared" si="1"/>
        <v>3212.2574999999997</v>
      </c>
      <c r="Q87" s="62"/>
    </row>
    <row r="88" spans="1:17" x14ac:dyDescent="0.3">
      <c r="A88" s="1" t="s">
        <v>402</v>
      </c>
      <c r="B88" t="s">
        <v>18</v>
      </c>
      <c r="C88" t="s">
        <v>34</v>
      </c>
      <c r="D88" s="63">
        <v>1002</v>
      </c>
      <c r="E88" s="5">
        <v>10</v>
      </c>
      <c r="F88" s="5" t="s">
        <v>17</v>
      </c>
      <c r="G88" s="64">
        <v>47.06</v>
      </c>
      <c r="H88" s="64">
        <v>2.2599999999999998</v>
      </c>
      <c r="I88" t="s">
        <v>183</v>
      </c>
      <c r="J88" t="s">
        <v>14</v>
      </c>
      <c r="K88" t="s">
        <v>15</v>
      </c>
      <c r="L88" t="s">
        <v>437</v>
      </c>
      <c r="N88" s="1">
        <v>3282</v>
      </c>
      <c r="O88" s="60">
        <f>IF(B88="DEPARTAMENTO",IF(C88="3D1B",N88*(100%-13%),N88*(100%-VLOOKUP(A88,'Condiciones Comerciales'!B:M,4,FALSE))),N88)</f>
        <v>2855.34</v>
      </c>
      <c r="P88" s="60">
        <f t="shared" si="1"/>
        <v>3212.2574999999997</v>
      </c>
      <c r="Q88" s="62"/>
    </row>
    <row r="89" spans="1:17" x14ac:dyDescent="0.3">
      <c r="A89" s="1" t="s">
        <v>402</v>
      </c>
      <c r="B89" t="s">
        <v>18</v>
      </c>
      <c r="C89" t="s">
        <v>34</v>
      </c>
      <c r="D89" s="63">
        <v>1101</v>
      </c>
      <c r="E89" s="5">
        <v>11</v>
      </c>
      <c r="F89" s="5" t="s">
        <v>17</v>
      </c>
      <c r="G89" s="64">
        <v>46.55</v>
      </c>
      <c r="H89" s="64">
        <v>2.2599999999999998</v>
      </c>
      <c r="I89" t="s">
        <v>183</v>
      </c>
      <c r="J89" t="s">
        <v>14</v>
      </c>
      <c r="K89" t="s">
        <v>15</v>
      </c>
      <c r="N89" s="1">
        <v>3288</v>
      </c>
      <c r="O89" s="60">
        <f>IF(B89="DEPARTAMENTO",IF(C89="3D1B",N89*(100%-13%),N89*(100%-VLOOKUP(A89,'Condiciones Comerciales'!B:M,4,FALSE))),N89)</f>
        <v>2860.56</v>
      </c>
      <c r="P89" s="60">
        <f t="shared" si="1"/>
        <v>3218.1299999999997</v>
      </c>
      <c r="Q89" s="62"/>
    </row>
    <row r="90" spans="1:17" x14ac:dyDescent="0.3">
      <c r="A90" s="1" t="s">
        <v>402</v>
      </c>
      <c r="B90" t="s">
        <v>18</v>
      </c>
      <c r="C90" t="s">
        <v>34</v>
      </c>
      <c r="D90" s="63">
        <v>1102</v>
      </c>
      <c r="E90" s="5">
        <v>11</v>
      </c>
      <c r="F90" s="5" t="s">
        <v>17</v>
      </c>
      <c r="G90" s="64">
        <v>47.06</v>
      </c>
      <c r="H90" s="64">
        <v>2.2599999999999998</v>
      </c>
      <c r="I90" t="s">
        <v>183</v>
      </c>
      <c r="J90" t="s">
        <v>14</v>
      </c>
      <c r="K90" t="s">
        <v>15</v>
      </c>
      <c r="N90" s="1">
        <v>3288</v>
      </c>
      <c r="O90" s="60">
        <f>IF(B90="DEPARTAMENTO",IF(C90="3D1B",N90*(100%-13%),N90*(100%-VLOOKUP(A90,'Condiciones Comerciales'!B:M,4,FALSE))),N90)</f>
        <v>2860.56</v>
      </c>
      <c r="P90" s="60">
        <f t="shared" si="1"/>
        <v>3218.1299999999997</v>
      </c>
      <c r="Q90" s="62"/>
    </row>
    <row r="91" spans="1:17" x14ac:dyDescent="0.3">
      <c r="A91" s="1" t="s">
        <v>402</v>
      </c>
      <c r="B91" t="s">
        <v>18</v>
      </c>
      <c r="C91" t="s">
        <v>34</v>
      </c>
      <c r="D91" s="63">
        <v>1201</v>
      </c>
      <c r="E91" s="5">
        <v>12</v>
      </c>
      <c r="F91" s="5" t="s">
        <v>17</v>
      </c>
      <c r="G91" s="64">
        <v>46.55</v>
      </c>
      <c r="H91" s="64">
        <v>2.2599999999999998</v>
      </c>
      <c r="I91" t="s">
        <v>183</v>
      </c>
      <c r="J91" t="s">
        <v>14</v>
      </c>
      <c r="K91" t="s">
        <v>15</v>
      </c>
      <c r="N91" s="1">
        <v>3295</v>
      </c>
      <c r="O91" s="60">
        <f>IF(B91="DEPARTAMENTO",IF(C91="3D1B",N91*(100%-13%),N91*(100%-VLOOKUP(A91,'Condiciones Comerciales'!B:M,4,FALSE))),N91)</f>
        <v>2866.65</v>
      </c>
      <c r="P91" s="60">
        <f t="shared" si="1"/>
        <v>3224.9812499999998</v>
      </c>
      <c r="Q91" s="62"/>
    </row>
    <row r="92" spans="1:17" x14ac:dyDescent="0.3">
      <c r="A92" s="1" t="s">
        <v>402</v>
      </c>
      <c r="B92" t="s">
        <v>18</v>
      </c>
      <c r="C92" t="s">
        <v>34</v>
      </c>
      <c r="D92" s="63">
        <v>1202</v>
      </c>
      <c r="E92" s="5">
        <v>12</v>
      </c>
      <c r="F92" s="5" t="s">
        <v>17</v>
      </c>
      <c r="G92" s="64">
        <v>47.06</v>
      </c>
      <c r="H92" s="64">
        <v>2.2599999999999998</v>
      </c>
      <c r="I92" t="s">
        <v>183</v>
      </c>
      <c r="J92" t="s">
        <v>14</v>
      </c>
      <c r="K92" t="s">
        <v>15</v>
      </c>
      <c r="L92" t="s">
        <v>413</v>
      </c>
      <c r="N92" s="1">
        <v>3295</v>
      </c>
      <c r="O92" s="60">
        <f>IF(B92="DEPARTAMENTO",IF(C92="3D1B",N92*(100%-13%),N92*(100%-VLOOKUP(A92,'Condiciones Comerciales'!B:M,4,FALSE))),N92)</f>
        <v>2866.65</v>
      </c>
      <c r="P92" s="60">
        <f t="shared" si="1"/>
        <v>3224.9812499999998</v>
      </c>
      <c r="Q92" s="62"/>
    </row>
    <row r="93" spans="1:17" x14ac:dyDescent="0.3">
      <c r="A93" s="1" t="s">
        <v>402</v>
      </c>
      <c r="B93" t="s">
        <v>18</v>
      </c>
      <c r="C93" t="s">
        <v>34</v>
      </c>
      <c r="D93" s="63">
        <v>1301</v>
      </c>
      <c r="E93" s="5">
        <v>13</v>
      </c>
      <c r="F93" s="5" t="s">
        <v>17</v>
      </c>
      <c r="G93" s="64">
        <v>46.55</v>
      </c>
      <c r="H93" s="64">
        <v>2.2599999999999998</v>
      </c>
      <c r="I93" t="s">
        <v>183</v>
      </c>
      <c r="J93" t="s">
        <v>14</v>
      </c>
      <c r="K93" t="s">
        <v>15</v>
      </c>
      <c r="N93" s="1">
        <v>3301</v>
      </c>
      <c r="O93" s="60">
        <f>IF(B93="DEPARTAMENTO",IF(C93="3D1B",N93*(100%-13%),N93*(100%-VLOOKUP(A93,'Condiciones Comerciales'!B:M,4,FALSE))),N93)</f>
        <v>2871.87</v>
      </c>
      <c r="P93" s="60">
        <f t="shared" si="1"/>
        <v>3230.8537499999998</v>
      </c>
      <c r="Q93" s="62"/>
    </row>
    <row r="94" spans="1:17" x14ac:dyDescent="0.3">
      <c r="A94" s="1" t="s">
        <v>402</v>
      </c>
      <c r="B94" t="s">
        <v>18</v>
      </c>
      <c r="C94" t="s">
        <v>34</v>
      </c>
      <c r="D94" s="63">
        <v>1302</v>
      </c>
      <c r="E94" s="5">
        <v>13</v>
      </c>
      <c r="F94" s="5" t="s">
        <v>17</v>
      </c>
      <c r="G94" s="64">
        <v>47.06</v>
      </c>
      <c r="H94" s="64">
        <v>2.2599999999999998</v>
      </c>
      <c r="I94" t="s">
        <v>183</v>
      </c>
      <c r="J94" t="s">
        <v>14</v>
      </c>
      <c r="K94" t="s">
        <v>15</v>
      </c>
      <c r="N94" s="1">
        <v>3301</v>
      </c>
      <c r="O94" s="60">
        <f>IF(B94="DEPARTAMENTO",IF(C94="3D1B",N94*(100%-13%),N94*(100%-VLOOKUP(A94,'Condiciones Comerciales'!B:M,4,FALSE))),N94)</f>
        <v>2871.87</v>
      </c>
      <c r="P94" s="60">
        <f t="shared" si="1"/>
        <v>3230.8537499999998</v>
      </c>
      <c r="Q94" s="62"/>
    </row>
    <row r="95" spans="1:17" x14ac:dyDescent="0.3">
      <c r="A95" s="1" t="s">
        <v>402</v>
      </c>
      <c r="B95" t="s">
        <v>18</v>
      </c>
      <c r="C95" t="s">
        <v>34</v>
      </c>
      <c r="D95" s="63">
        <v>1401</v>
      </c>
      <c r="E95" s="5">
        <v>14</v>
      </c>
      <c r="F95" s="5" t="s">
        <v>17</v>
      </c>
      <c r="G95" s="64">
        <v>46.55</v>
      </c>
      <c r="H95" s="64">
        <v>2.2599999999999998</v>
      </c>
      <c r="I95" t="s">
        <v>183</v>
      </c>
      <c r="J95" t="s">
        <v>14</v>
      </c>
      <c r="K95" t="s">
        <v>15</v>
      </c>
      <c r="N95" s="1">
        <v>3307</v>
      </c>
      <c r="O95" s="60">
        <f>IF(B95="DEPARTAMENTO",IF(C95="3D1B",N95*(100%-13%),N95*(100%-VLOOKUP(A95,'Condiciones Comerciales'!B:M,4,FALSE))),N95)</f>
        <v>2877.09</v>
      </c>
      <c r="P95" s="60">
        <f t="shared" si="1"/>
        <v>3236.7262500000002</v>
      </c>
      <c r="Q95" s="62"/>
    </row>
    <row r="96" spans="1:17" x14ac:dyDescent="0.3">
      <c r="A96" s="1" t="s">
        <v>402</v>
      </c>
      <c r="B96" t="s">
        <v>18</v>
      </c>
      <c r="C96" t="s">
        <v>34</v>
      </c>
      <c r="D96" s="63">
        <v>1402</v>
      </c>
      <c r="E96" s="5">
        <v>14</v>
      </c>
      <c r="F96" s="5" t="s">
        <v>17</v>
      </c>
      <c r="G96" s="64">
        <v>47.06</v>
      </c>
      <c r="H96" s="64">
        <v>2.2599999999999998</v>
      </c>
      <c r="I96" t="s">
        <v>183</v>
      </c>
      <c r="J96" t="s">
        <v>14</v>
      </c>
      <c r="K96" t="s">
        <v>15</v>
      </c>
      <c r="L96" t="s">
        <v>427</v>
      </c>
      <c r="N96" s="1">
        <v>3307</v>
      </c>
      <c r="O96" s="60">
        <f>IF(B96="DEPARTAMENTO",IF(C96="3D1B",N96*(100%-13%),N96*(100%-VLOOKUP(A96,'Condiciones Comerciales'!B:M,4,FALSE))),N96)</f>
        <v>2877.09</v>
      </c>
      <c r="P96" s="60">
        <f t="shared" si="1"/>
        <v>3236.7262500000002</v>
      </c>
      <c r="Q96" s="62"/>
    </row>
    <row r="97" spans="1:17" x14ac:dyDescent="0.3">
      <c r="A97" s="1" t="s">
        <v>402</v>
      </c>
      <c r="B97" t="s">
        <v>18</v>
      </c>
      <c r="C97" t="s">
        <v>34</v>
      </c>
      <c r="D97" s="63">
        <v>1501</v>
      </c>
      <c r="E97" s="5">
        <v>15</v>
      </c>
      <c r="F97" s="5" t="s">
        <v>17</v>
      </c>
      <c r="G97" s="64">
        <v>46.55</v>
      </c>
      <c r="H97" s="64">
        <v>2.2599999999999998</v>
      </c>
      <c r="I97" t="s">
        <v>183</v>
      </c>
      <c r="J97" t="s">
        <v>14</v>
      </c>
      <c r="K97" t="s">
        <v>15</v>
      </c>
      <c r="N97" s="1">
        <v>3313</v>
      </c>
      <c r="O97" s="60">
        <f>IF(B97="DEPARTAMENTO",IF(C97="3D1B",N97*(100%-13%),N97*(100%-VLOOKUP(A97,'Condiciones Comerciales'!B:M,4,FALSE))),N97)</f>
        <v>2882.31</v>
      </c>
      <c r="P97" s="60">
        <f t="shared" si="1"/>
        <v>3242.5987499999997</v>
      </c>
      <c r="Q97" s="62"/>
    </row>
    <row r="98" spans="1:17" x14ac:dyDescent="0.3">
      <c r="A98" s="1" t="s">
        <v>402</v>
      </c>
      <c r="B98" t="s">
        <v>18</v>
      </c>
      <c r="C98" t="s">
        <v>34</v>
      </c>
      <c r="D98" s="63">
        <v>1502</v>
      </c>
      <c r="E98" s="5">
        <v>15</v>
      </c>
      <c r="F98" s="5" t="s">
        <v>17</v>
      </c>
      <c r="G98" s="64">
        <v>47.06</v>
      </c>
      <c r="H98" s="64">
        <v>2.2599999999999998</v>
      </c>
      <c r="I98" t="s">
        <v>183</v>
      </c>
      <c r="J98" t="s">
        <v>14</v>
      </c>
      <c r="K98" t="s">
        <v>15</v>
      </c>
      <c r="N98" s="1">
        <v>3313</v>
      </c>
      <c r="O98" s="60">
        <f>IF(B98="DEPARTAMENTO",IF(C98="3D1B",N98*(100%-13%),N98*(100%-VLOOKUP(A98,'Condiciones Comerciales'!B:M,4,FALSE))),N98)</f>
        <v>2882.31</v>
      </c>
      <c r="P98" s="60">
        <f t="shared" si="1"/>
        <v>3242.5987499999997</v>
      </c>
      <c r="Q98" s="62"/>
    </row>
    <row r="99" spans="1:17" x14ac:dyDescent="0.3">
      <c r="A99" s="1" t="s">
        <v>402</v>
      </c>
      <c r="B99" t="s">
        <v>18</v>
      </c>
      <c r="C99" t="s">
        <v>34</v>
      </c>
      <c r="D99" s="63">
        <v>1601</v>
      </c>
      <c r="E99" s="5">
        <v>16</v>
      </c>
      <c r="F99" s="5" t="s">
        <v>17</v>
      </c>
      <c r="G99" s="64">
        <v>46.55</v>
      </c>
      <c r="H99" s="64">
        <v>2.2599999999999998</v>
      </c>
      <c r="I99" t="s">
        <v>183</v>
      </c>
      <c r="J99" t="s">
        <v>14</v>
      </c>
      <c r="K99" t="s">
        <v>15</v>
      </c>
      <c r="N99" s="1">
        <v>3319</v>
      </c>
      <c r="O99" s="60">
        <f>IF(B99="DEPARTAMENTO",IF(C99="3D1B",N99*(100%-13%),N99*(100%-VLOOKUP(A99,'Condiciones Comerciales'!B:M,4,FALSE))),N99)</f>
        <v>2887.53</v>
      </c>
      <c r="P99" s="60">
        <f t="shared" si="1"/>
        <v>3248.4712500000001</v>
      </c>
      <c r="Q99" s="62"/>
    </row>
    <row r="100" spans="1:17" x14ac:dyDescent="0.3">
      <c r="A100" s="1" t="s">
        <v>402</v>
      </c>
      <c r="B100" t="s">
        <v>18</v>
      </c>
      <c r="C100" t="s">
        <v>34</v>
      </c>
      <c r="D100" s="63">
        <v>1602</v>
      </c>
      <c r="E100" s="5">
        <v>16</v>
      </c>
      <c r="F100" s="5" t="s">
        <v>17</v>
      </c>
      <c r="G100" s="64">
        <v>47.06</v>
      </c>
      <c r="H100" s="64">
        <v>2.2599999999999998</v>
      </c>
      <c r="I100" t="s">
        <v>183</v>
      </c>
      <c r="J100" t="s">
        <v>14</v>
      </c>
      <c r="K100" t="s">
        <v>15</v>
      </c>
      <c r="L100" t="s">
        <v>447</v>
      </c>
      <c r="N100" s="1">
        <v>3319</v>
      </c>
      <c r="O100" s="60">
        <f>IF(B100="DEPARTAMENTO",IF(C100="3D1B",N100*(100%-13%),N100*(100%-VLOOKUP(A100,'Condiciones Comerciales'!B:M,4,FALSE))),N100)</f>
        <v>2887.53</v>
      </c>
      <c r="P100" s="60">
        <f t="shared" si="1"/>
        <v>3248.4712500000001</v>
      </c>
      <c r="Q100" s="62"/>
    </row>
    <row r="101" spans="1:17" x14ac:dyDescent="0.3">
      <c r="A101" s="1" t="s">
        <v>402</v>
      </c>
      <c r="B101" t="s">
        <v>18</v>
      </c>
      <c r="C101" t="s">
        <v>34</v>
      </c>
      <c r="D101" s="63">
        <v>1701</v>
      </c>
      <c r="E101" s="5">
        <v>17</v>
      </c>
      <c r="F101" s="5" t="s">
        <v>17</v>
      </c>
      <c r="G101" s="64">
        <v>46.55</v>
      </c>
      <c r="H101" s="64">
        <v>2.2599999999999998</v>
      </c>
      <c r="I101" t="s">
        <v>183</v>
      </c>
      <c r="J101" t="s">
        <v>14</v>
      </c>
      <c r="K101" t="s">
        <v>15</v>
      </c>
      <c r="N101" s="1">
        <v>3325</v>
      </c>
      <c r="O101" s="60">
        <f>IF(B101="DEPARTAMENTO",IF(C101="3D1B",N101*(100%-13%),N101*(100%-VLOOKUP(A101,'Condiciones Comerciales'!B:M,4,FALSE))),N101)</f>
        <v>2892.75</v>
      </c>
      <c r="P101" s="60">
        <f t="shared" si="1"/>
        <v>3254.3437499999995</v>
      </c>
      <c r="Q101" s="62"/>
    </row>
    <row r="102" spans="1:17" x14ac:dyDescent="0.3">
      <c r="A102" s="1" t="s">
        <v>402</v>
      </c>
      <c r="B102" t="s">
        <v>18</v>
      </c>
      <c r="C102" t="s">
        <v>34</v>
      </c>
      <c r="D102" s="63">
        <v>1702</v>
      </c>
      <c r="E102" s="5">
        <v>17</v>
      </c>
      <c r="F102" s="5" t="s">
        <v>17</v>
      </c>
      <c r="G102" s="64">
        <v>47.06</v>
      </c>
      <c r="H102" s="64">
        <v>2.2599999999999998</v>
      </c>
      <c r="I102" t="s">
        <v>183</v>
      </c>
      <c r="J102" t="s">
        <v>14</v>
      </c>
      <c r="K102" t="s">
        <v>15</v>
      </c>
      <c r="N102" s="1">
        <v>3325</v>
      </c>
      <c r="O102" s="60">
        <f>IF(B102="DEPARTAMENTO",IF(C102="3D1B",N102*(100%-13%),N102*(100%-VLOOKUP(A102,'Condiciones Comerciales'!B:M,4,FALSE))),N102)</f>
        <v>2892.75</v>
      </c>
      <c r="P102" s="60">
        <f t="shared" si="1"/>
        <v>3254.3437499999995</v>
      </c>
      <c r="Q102" s="62"/>
    </row>
    <row r="103" spans="1:17" x14ac:dyDescent="0.3">
      <c r="A103" s="1" t="s">
        <v>402</v>
      </c>
      <c r="B103" t="s">
        <v>18</v>
      </c>
      <c r="C103" t="s">
        <v>34</v>
      </c>
      <c r="D103" s="63">
        <v>1801</v>
      </c>
      <c r="E103" s="5">
        <v>18</v>
      </c>
      <c r="F103" s="5" t="s">
        <v>17</v>
      </c>
      <c r="G103" s="64">
        <v>46.46</v>
      </c>
      <c r="H103" s="64">
        <v>2.2599999999999998</v>
      </c>
      <c r="I103" t="s">
        <v>183</v>
      </c>
      <c r="J103" t="s">
        <v>14</v>
      </c>
      <c r="K103" t="s">
        <v>15</v>
      </c>
      <c r="N103" s="1">
        <v>3331</v>
      </c>
      <c r="O103" s="60">
        <f>IF(B103="DEPARTAMENTO",IF(C103="3D1B",N103*(100%-13%),N103*(100%-VLOOKUP(A103,'Condiciones Comerciales'!B:M,4,FALSE))),N103)</f>
        <v>2897.97</v>
      </c>
      <c r="P103" s="60">
        <f t="shared" si="1"/>
        <v>3260.2162499999995</v>
      </c>
      <c r="Q103" s="62"/>
    </row>
    <row r="104" spans="1:17" x14ac:dyDescent="0.3">
      <c r="A104" s="1" t="s">
        <v>402</v>
      </c>
      <c r="B104" t="s">
        <v>18</v>
      </c>
      <c r="C104" t="s">
        <v>34</v>
      </c>
      <c r="D104" s="63">
        <v>1802</v>
      </c>
      <c r="E104" s="5">
        <v>18</v>
      </c>
      <c r="F104" s="5" t="s">
        <v>17</v>
      </c>
      <c r="G104" s="64">
        <v>47.06</v>
      </c>
      <c r="H104" s="64">
        <v>2.2599999999999998</v>
      </c>
      <c r="I104" t="s">
        <v>183</v>
      </c>
      <c r="J104" t="s">
        <v>14</v>
      </c>
      <c r="K104" t="s">
        <v>15</v>
      </c>
      <c r="L104" t="s">
        <v>439</v>
      </c>
      <c r="N104" s="1">
        <v>3331</v>
      </c>
      <c r="O104" s="60">
        <f>IF(B104="DEPARTAMENTO",IF(C104="3D1B",N104*(100%-13%),N104*(100%-VLOOKUP(A104,'Condiciones Comerciales'!B:M,4,FALSE))),N104)</f>
        <v>2897.97</v>
      </c>
      <c r="P104" s="60">
        <f t="shared" si="1"/>
        <v>3260.2162499999995</v>
      </c>
      <c r="Q104" s="62"/>
    </row>
    <row r="105" spans="1:17" x14ac:dyDescent="0.3">
      <c r="A105" s="1" t="s">
        <v>402</v>
      </c>
      <c r="B105" t="s">
        <v>18</v>
      </c>
      <c r="C105" t="s">
        <v>34</v>
      </c>
      <c r="D105" s="63">
        <v>1901</v>
      </c>
      <c r="E105" s="5">
        <v>19</v>
      </c>
      <c r="F105" s="5" t="s">
        <v>17</v>
      </c>
      <c r="G105" s="64">
        <v>46.55</v>
      </c>
      <c r="H105" s="64">
        <v>2.2599999999999998</v>
      </c>
      <c r="I105" t="s">
        <v>183</v>
      </c>
      <c r="J105" t="s">
        <v>14</v>
      </c>
      <c r="K105" t="s">
        <v>15</v>
      </c>
      <c r="N105" s="1">
        <v>3337</v>
      </c>
      <c r="O105" s="60">
        <f>IF(B105="DEPARTAMENTO",IF(C105="3D1B",N105*(100%-13%),N105*(100%-VLOOKUP(A105,'Condiciones Comerciales'!B:M,4,FALSE))),N105)</f>
        <v>2903.19</v>
      </c>
      <c r="P105" s="60">
        <f t="shared" si="1"/>
        <v>3266.0887499999999</v>
      </c>
      <c r="Q105" s="62"/>
    </row>
    <row r="106" spans="1:17" x14ac:dyDescent="0.3">
      <c r="A106" s="1" t="s">
        <v>402</v>
      </c>
      <c r="B106" t="s">
        <v>18</v>
      </c>
      <c r="C106" t="s">
        <v>34</v>
      </c>
      <c r="D106" s="63">
        <v>1902</v>
      </c>
      <c r="E106" s="5">
        <v>19</v>
      </c>
      <c r="F106" s="5" t="s">
        <v>17</v>
      </c>
      <c r="G106" s="64">
        <v>47.06</v>
      </c>
      <c r="H106" s="64">
        <v>2.2599999999999998</v>
      </c>
      <c r="I106" t="s">
        <v>183</v>
      </c>
      <c r="J106" t="s">
        <v>14</v>
      </c>
      <c r="K106" t="s">
        <v>15</v>
      </c>
      <c r="N106" s="1">
        <v>3337</v>
      </c>
      <c r="O106" s="60">
        <f>IF(B106="DEPARTAMENTO",IF(C106="3D1B",N106*(100%-13%),N106*(100%-VLOOKUP(A106,'Condiciones Comerciales'!B:M,4,FALSE))),N106)</f>
        <v>2903.19</v>
      </c>
      <c r="P106" s="60">
        <f t="shared" si="1"/>
        <v>3266.0887499999999</v>
      </c>
      <c r="Q106" s="62"/>
    </row>
    <row r="107" spans="1:17" x14ac:dyDescent="0.3">
      <c r="A107" s="1" t="s">
        <v>402</v>
      </c>
      <c r="B107" t="s">
        <v>18</v>
      </c>
      <c r="C107" t="s">
        <v>34</v>
      </c>
      <c r="D107" s="63">
        <v>2001</v>
      </c>
      <c r="E107" s="5">
        <v>20</v>
      </c>
      <c r="F107" s="5" t="s">
        <v>17</v>
      </c>
      <c r="G107" s="64">
        <v>46.55</v>
      </c>
      <c r="H107" s="64">
        <v>2.2599999999999998</v>
      </c>
      <c r="I107" t="s">
        <v>183</v>
      </c>
      <c r="J107" t="s">
        <v>14</v>
      </c>
      <c r="K107" t="s">
        <v>15</v>
      </c>
      <c r="N107" s="1">
        <v>3343</v>
      </c>
      <c r="O107" s="60">
        <f>IF(B107="DEPARTAMENTO",IF(C107="3D1B",N107*(100%-13%),N107*(100%-VLOOKUP(A107,'Condiciones Comerciales'!B:M,4,FALSE))),N107)</f>
        <v>2908.41</v>
      </c>
      <c r="P107" s="60">
        <f t="shared" si="1"/>
        <v>3271.9612499999998</v>
      </c>
      <c r="Q107" s="62"/>
    </row>
    <row r="108" spans="1:17" x14ac:dyDescent="0.3">
      <c r="A108" s="1" t="s">
        <v>402</v>
      </c>
      <c r="B108" t="s">
        <v>18</v>
      </c>
      <c r="C108" t="s">
        <v>34</v>
      </c>
      <c r="D108" s="63">
        <v>2002</v>
      </c>
      <c r="E108" s="5">
        <v>20</v>
      </c>
      <c r="F108" s="5" t="s">
        <v>17</v>
      </c>
      <c r="G108" s="64">
        <v>47.06</v>
      </c>
      <c r="H108" s="64">
        <v>2.2599999999999998</v>
      </c>
      <c r="I108" t="s">
        <v>183</v>
      </c>
      <c r="J108" t="s">
        <v>14</v>
      </c>
      <c r="K108" t="s">
        <v>15</v>
      </c>
      <c r="L108" t="s">
        <v>424</v>
      </c>
      <c r="N108" s="1">
        <v>3343</v>
      </c>
      <c r="O108" s="60">
        <f>IF(B108="DEPARTAMENTO",IF(C108="3D1B",N108*(100%-13%),N108*(100%-VLOOKUP(A108,'Condiciones Comerciales'!B:M,4,FALSE))),N108)</f>
        <v>2908.41</v>
      </c>
      <c r="P108" s="60">
        <f t="shared" si="1"/>
        <v>3271.9612499999998</v>
      </c>
      <c r="Q108" s="62"/>
    </row>
    <row r="109" spans="1:17" x14ac:dyDescent="0.3">
      <c r="A109" s="1" t="s">
        <v>402</v>
      </c>
      <c r="B109" t="s">
        <v>13</v>
      </c>
      <c r="C109" t="s">
        <v>13</v>
      </c>
      <c r="D109" s="63">
        <v>1</v>
      </c>
      <c r="E109" s="5">
        <v>-1</v>
      </c>
      <c r="G109" s="64">
        <v>12.67</v>
      </c>
      <c r="H109" s="64">
        <v>0</v>
      </c>
      <c r="I109" t="s">
        <v>14</v>
      </c>
      <c r="J109" t="s">
        <v>14</v>
      </c>
      <c r="K109" t="s">
        <v>15</v>
      </c>
      <c r="L109" t="s">
        <v>405</v>
      </c>
      <c r="N109" s="1">
        <v>170</v>
      </c>
      <c r="O109" s="60">
        <f>IF(B109="DEPARTAMENTO",IF(C109="3D1B",N109*(100%-13%),N109*(100%-VLOOKUP(A109,'Condiciones Comerciales'!B:M,4,FALSE))),N109)</f>
        <v>170</v>
      </c>
      <c r="P109" s="60">
        <f t="shared" si="1"/>
        <v>191.25</v>
      </c>
      <c r="Q109" s="62"/>
    </row>
    <row r="110" spans="1:17" x14ac:dyDescent="0.3">
      <c r="A110" s="1" t="s">
        <v>402</v>
      </c>
      <c r="B110" t="s">
        <v>13</v>
      </c>
      <c r="C110" t="s">
        <v>13</v>
      </c>
      <c r="D110" s="63">
        <v>2</v>
      </c>
      <c r="E110" s="5">
        <v>-1</v>
      </c>
      <c r="G110" s="64">
        <v>13.36</v>
      </c>
      <c r="H110" s="64">
        <v>0</v>
      </c>
      <c r="I110" t="s">
        <v>14</v>
      </c>
      <c r="J110" t="s">
        <v>14</v>
      </c>
      <c r="K110" t="s">
        <v>15</v>
      </c>
      <c r="L110" t="s">
        <v>426</v>
      </c>
      <c r="N110" s="1">
        <v>180</v>
      </c>
      <c r="O110" s="60">
        <f>IF(B110="DEPARTAMENTO",IF(C110="3D1B",N110*(100%-13%),N110*(100%-VLOOKUP(A110,'Condiciones Comerciales'!B:M,4,FALSE))),N110)</f>
        <v>180</v>
      </c>
      <c r="P110" s="60">
        <f t="shared" si="1"/>
        <v>202.5</v>
      </c>
      <c r="Q110" s="62"/>
    </row>
    <row r="111" spans="1:17" x14ac:dyDescent="0.3">
      <c r="A111" s="1" t="s">
        <v>402</v>
      </c>
      <c r="B111" t="s">
        <v>13</v>
      </c>
      <c r="C111" t="s">
        <v>13</v>
      </c>
      <c r="D111" s="63">
        <v>3</v>
      </c>
      <c r="E111" s="5">
        <v>-1</v>
      </c>
      <c r="G111" s="64">
        <v>5.84</v>
      </c>
      <c r="H111" s="64">
        <v>0</v>
      </c>
      <c r="I111" t="s">
        <v>14</v>
      </c>
      <c r="J111" t="s">
        <v>14</v>
      </c>
      <c r="K111" t="s">
        <v>15</v>
      </c>
      <c r="L111" t="s">
        <v>458</v>
      </c>
      <c r="N111" s="1">
        <v>80</v>
      </c>
      <c r="O111" s="60">
        <f>IF(B111="DEPARTAMENTO",IF(C111="3D1B",N111*(100%-13%),N111*(100%-VLOOKUP(A111,'Condiciones Comerciales'!B:M,4,FALSE))),N111)</f>
        <v>80</v>
      </c>
      <c r="P111" s="60">
        <f t="shared" si="1"/>
        <v>90</v>
      </c>
      <c r="Q111" s="62"/>
    </row>
    <row r="112" spans="1:17" x14ac:dyDescent="0.3">
      <c r="A112" s="1" t="s">
        <v>402</v>
      </c>
      <c r="B112" t="s">
        <v>13</v>
      </c>
      <c r="C112" t="s">
        <v>13</v>
      </c>
      <c r="D112" s="63">
        <v>4</v>
      </c>
      <c r="E112" s="5">
        <v>-1</v>
      </c>
      <c r="G112" s="64">
        <v>5.68</v>
      </c>
      <c r="H112" s="64">
        <v>0</v>
      </c>
      <c r="I112" t="s">
        <v>14</v>
      </c>
      <c r="J112" t="s">
        <v>14</v>
      </c>
      <c r="K112" t="s">
        <v>15</v>
      </c>
      <c r="N112" s="1">
        <v>80</v>
      </c>
      <c r="O112" s="60">
        <f>IF(B112="DEPARTAMENTO",IF(C112="3D1B",N112*(100%-13%),N112*(100%-VLOOKUP(A112,'Condiciones Comerciales'!B:M,4,FALSE))),N112)</f>
        <v>80</v>
      </c>
      <c r="P112" s="60">
        <f t="shared" si="1"/>
        <v>90</v>
      </c>
      <c r="Q112" s="62"/>
    </row>
    <row r="113" spans="1:17" x14ac:dyDescent="0.3">
      <c r="A113" s="1" t="s">
        <v>402</v>
      </c>
      <c r="B113" t="s">
        <v>13</v>
      </c>
      <c r="C113" t="s">
        <v>13</v>
      </c>
      <c r="D113" s="63">
        <v>5</v>
      </c>
      <c r="E113" s="5">
        <v>-1</v>
      </c>
      <c r="G113" s="64">
        <v>7.48</v>
      </c>
      <c r="H113" s="64">
        <v>0</v>
      </c>
      <c r="I113" t="s">
        <v>14</v>
      </c>
      <c r="J113" t="s">
        <v>14</v>
      </c>
      <c r="K113" t="s">
        <v>15</v>
      </c>
      <c r="N113" s="1">
        <v>100</v>
      </c>
      <c r="O113" s="60">
        <f>IF(B113="DEPARTAMENTO",IF(C113="3D1B",N113*(100%-13%),N113*(100%-VLOOKUP(A113,'Condiciones Comerciales'!B:M,4,FALSE))),N113)</f>
        <v>100</v>
      </c>
      <c r="P113" s="60">
        <f t="shared" si="1"/>
        <v>112.5</v>
      </c>
      <c r="Q113" s="62"/>
    </row>
    <row r="114" spans="1:17" x14ac:dyDescent="0.3">
      <c r="A114" s="1" t="s">
        <v>402</v>
      </c>
      <c r="B114" t="s">
        <v>13</v>
      </c>
      <c r="C114" t="s">
        <v>13</v>
      </c>
      <c r="D114" s="63">
        <v>7</v>
      </c>
      <c r="E114" s="5">
        <v>-1</v>
      </c>
      <c r="G114" s="64">
        <v>3.98</v>
      </c>
      <c r="H114" s="64">
        <v>0</v>
      </c>
      <c r="I114" t="s">
        <v>14</v>
      </c>
      <c r="J114" t="s">
        <v>14</v>
      </c>
      <c r="K114" t="s">
        <v>15</v>
      </c>
      <c r="N114" s="1">
        <v>70</v>
      </c>
      <c r="O114" s="60">
        <f>IF(B114="DEPARTAMENTO",IF(C114="3D1B",N114*(100%-13%),N114*(100%-VLOOKUP(A114,'Condiciones Comerciales'!B:M,4,FALSE))),N114)</f>
        <v>70</v>
      </c>
      <c r="P114" s="60">
        <f t="shared" si="1"/>
        <v>78.75</v>
      </c>
      <c r="Q114" s="62"/>
    </row>
    <row r="115" spans="1:17" x14ac:dyDescent="0.3">
      <c r="A115" s="1" t="s">
        <v>402</v>
      </c>
      <c r="B115" t="s">
        <v>13</v>
      </c>
      <c r="C115" t="s">
        <v>13</v>
      </c>
      <c r="D115" s="63">
        <v>8</v>
      </c>
      <c r="E115" s="5">
        <v>-1</v>
      </c>
      <c r="G115" s="64">
        <v>3.98</v>
      </c>
      <c r="H115" s="64">
        <v>0</v>
      </c>
      <c r="I115" t="s">
        <v>14</v>
      </c>
      <c r="J115" t="s">
        <v>14</v>
      </c>
      <c r="K115" t="s">
        <v>15</v>
      </c>
      <c r="N115" s="1">
        <v>70</v>
      </c>
      <c r="O115" s="60">
        <f>IF(B115="DEPARTAMENTO",IF(C115="3D1B",N115*(100%-13%),N115*(100%-VLOOKUP(A115,'Condiciones Comerciales'!B:M,4,FALSE))),N115)</f>
        <v>70</v>
      </c>
      <c r="P115" s="60">
        <f t="shared" si="1"/>
        <v>78.75</v>
      </c>
      <c r="Q115" s="62"/>
    </row>
    <row r="116" spans="1:17" x14ac:dyDescent="0.3">
      <c r="A116" s="1" t="s">
        <v>402</v>
      </c>
      <c r="B116" t="s">
        <v>13</v>
      </c>
      <c r="C116" t="s">
        <v>13</v>
      </c>
      <c r="D116" s="63">
        <v>10</v>
      </c>
      <c r="E116" s="5">
        <v>-1</v>
      </c>
      <c r="G116" s="64">
        <v>10.84</v>
      </c>
      <c r="H116" s="64">
        <v>0</v>
      </c>
      <c r="I116" t="s">
        <v>14</v>
      </c>
      <c r="J116" t="s">
        <v>14</v>
      </c>
      <c r="K116" t="s">
        <v>15</v>
      </c>
      <c r="L116" t="s">
        <v>736</v>
      </c>
      <c r="N116" s="1">
        <v>187</v>
      </c>
      <c r="O116" s="60">
        <f>IF(B116="DEPARTAMENTO",IF(C116="3D1B",N116*(100%-13%),N116*(100%-VLOOKUP(A116,'Condiciones Comerciales'!B:M,4,FALSE))),N116)</f>
        <v>187</v>
      </c>
      <c r="P116" s="60">
        <f t="shared" si="1"/>
        <v>210.375</v>
      </c>
      <c r="Q116" s="62"/>
    </row>
    <row r="117" spans="1:17" x14ac:dyDescent="0.3">
      <c r="A117" s="1" t="s">
        <v>402</v>
      </c>
      <c r="B117" t="s">
        <v>13</v>
      </c>
      <c r="C117" t="s">
        <v>13</v>
      </c>
      <c r="D117" s="63">
        <v>11</v>
      </c>
      <c r="E117" s="5">
        <v>-1</v>
      </c>
      <c r="G117" s="64">
        <v>5.82</v>
      </c>
      <c r="H117" s="64">
        <v>0</v>
      </c>
      <c r="I117" t="s">
        <v>14</v>
      </c>
      <c r="J117" t="s">
        <v>14</v>
      </c>
      <c r="K117" t="s">
        <v>15</v>
      </c>
      <c r="N117" s="1">
        <v>80</v>
      </c>
      <c r="O117" s="60">
        <f>IF(B117="DEPARTAMENTO",IF(C117="3D1B",N117*(100%-13%),N117*(100%-VLOOKUP(A117,'Condiciones Comerciales'!B:M,4,FALSE))),N117)</f>
        <v>80</v>
      </c>
      <c r="P117" s="60">
        <f t="shared" si="1"/>
        <v>90</v>
      </c>
      <c r="Q117" s="62"/>
    </row>
    <row r="118" spans="1:17" x14ac:dyDescent="0.3">
      <c r="A118" s="1" t="s">
        <v>402</v>
      </c>
      <c r="B118" t="s">
        <v>13</v>
      </c>
      <c r="C118" t="s">
        <v>13</v>
      </c>
      <c r="D118" s="63">
        <v>12</v>
      </c>
      <c r="E118" s="5">
        <v>-1</v>
      </c>
      <c r="G118" s="64">
        <v>8.7100000000000009</v>
      </c>
      <c r="H118" s="64">
        <v>0</v>
      </c>
      <c r="I118" t="s">
        <v>14</v>
      </c>
      <c r="J118" t="s">
        <v>14</v>
      </c>
      <c r="K118" t="s">
        <v>15</v>
      </c>
      <c r="L118" t="s">
        <v>433</v>
      </c>
      <c r="N118" s="1">
        <v>110</v>
      </c>
      <c r="O118" s="60">
        <f>IF(B118="DEPARTAMENTO",IF(C118="3D1B",N118*(100%-13%),N118*(100%-VLOOKUP(A118,'Condiciones Comerciales'!B:M,4,FALSE))),N118)</f>
        <v>110</v>
      </c>
      <c r="P118" s="60">
        <f t="shared" si="1"/>
        <v>123.75</v>
      </c>
      <c r="Q118" s="62"/>
    </row>
    <row r="119" spans="1:17" x14ac:dyDescent="0.3">
      <c r="A119" s="1" t="s">
        <v>402</v>
      </c>
      <c r="B119" t="s">
        <v>13</v>
      </c>
      <c r="C119" t="s">
        <v>13</v>
      </c>
      <c r="D119" s="63">
        <v>13</v>
      </c>
      <c r="E119" s="5">
        <v>-1</v>
      </c>
      <c r="G119" s="64">
        <v>8.64</v>
      </c>
      <c r="H119" s="64">
        <v>0</v>
      </c>
      <c r="I119" t="s">
        <v>14</v>
      </c>
      <c r="J119" t="s">
        <v>14</v>
      </c>
      <c r="K119" t="s">
        <v>15</v>
      </c>
      <c r="L119" t="s">
        <v>420</v>
      </c>
      <c r="N119" s="1">
        <v>120</v>
      </c>
      <c r="O119" s="60">
        <f>IF(B119="DEPARTAMENTO",IF(C119="3D1B",N119*(100%-13%),N119*(100%-VLOOKUP(A119,'Condiciones Comerciales'!B:M,4,FALSE))),N119)</f>
        <v>120</v>
      </c>
      <c r="P119" s="60">
        <f t="shared" si="1"/>
        <v>135</v>
      </c>
      <c r="Q119" s="62"/>
    </row>
    <row r="120" spans="1:17" x14ac:dyDescent="0.3">
      <c r="A120" s="1" t="s">
        <v>402</v>
      </c>
      <c r="B120" t="s">
        <v>13</v>
      </c>
      <c r="C120" t="s">
        <v>13</v>
      </c>
      <c r="D120" s="63">
        <v>14</v>
      </c>
      <c r="E120" s="5">
        <v>-2</v>
      </c>
      <c r="G120" s="64">
        <v>12.67</v>
      </c>
      <c r="H120" s="64">
        <v>0</v>
      </c>
      <c r="I120" t="s">
        <v>14</v>
      </c>
      <c r="J120" t="s">
        <v>14</v>
      </c>
      <c r="K120" t="s">
        <v>15</v>
      </c>
      <c r="L120" t="s">
        <v>441</v>
      </c>
      <c r="N120" s="1">
        <v>170</v>
      </c>
      <c r="O120" s="60">
        <f>IF(B120="DEPARTAMENTO",IF(C120="3D1B",N120*(100%-13%),N120*(100%-VLOOKUP(A120,'Condiciones Comerciales'!B:M,4,FALSE))),N120)</f>
        <v>170</v>
      </c>
      <c r="P120" s="60">
        <f t="shared" si="1"/>
        <v>191.25</v>
      </c>
      <c r="Q120" s="62"/>
    </row>
    <row r="121" spans="1:17" x14ac:dyDescent="0.3">
      <c r="A121" s="1" t="s">
        <v>402</v>
      </c>
      <c r="B121" t="s">
        <v>13</v>
      </c>
      <c r="C121" t="s">
        <v>13</v>
      </c>
      <c r="D121" s="63">
        <v>15</v>
      </c>
      <c r="E121" s="5">
        <v>-2</v>
      </c>
      <c r="G121" s="64">
        <v>13.36</v>
      </c>
      <c r="H121" s="64">
        <v>0</v>
      </c>
      <c r="I121" t="s">
        <v>14</v>
      </c>
      <c r="J121" t="s">
        <v>14</v>
      </c>
      <c r="K121" t="s">
        <v>15</v>
      </c>
      <c r="L121" t="s">
        <v>434</v>
      </c>
      <c r="N121" s="1">
        <v>180</v>
      </c>
      <c r="O121" s="60">
        <f>IF(B121="DEPARTAMENTO",IF(C121="3D1B",N121*(100%-13%),N121*(100%-VLOOKUP(A121,'Condiciones Comerciales'!B:M,4,FALSE))),N121)</f>
        <v>180</v>
      </c>
      <c r="P121" s="60">
        <f t="shared" si="1"/>
        <v>202.5</v>
      </c>
      <c r="Q121" s="62"/>
    </row>
    <row r="122" spans="1:17" x14ac:dyDescent="0.3">
      <c r="A122" s="1" t="s">
        <v>402</v>
      </c>
      <c r="B122" t="s">
        <v>13</v>
      </c>
      <c r="C122" t="s">
        <v>13</v>
      </c>
      <c r="D122" s="63">
        <v>16</v>
      </c>
      <c r="E122" s="5">
        <v>-2</v>
      </c>
      <c r="G122" s="64">
        <v>5.84</v>
      </c>
      <c r="H122" s="64">
        <v>0</v>
      </c>
      <c r="I122" t="s">
        <v>14</v>
      </c>
      <c r="J122" t="s">
        <v>14</v>
      </c>
      <c r="K122" t="s">
        <v>15</v>
      </c>
      <c r="L122" t="s">
        <v>421</v>
      </c>
      <c r="N122" s="1">
        <v>80</v>
      </c>
      <c r="O122" s="60">
        <f>IF(B122="DEPARTAMENTO",IF(C122="3D1B",N122*(100%-13%),N122*(100%-VLOOKUP(A122,'Condiciones Comerciales'!B:M,4,FALSE))),N122)</f>
        <v>80</v>
      </c>
      <c r="P122" s="60">
        <f t="shared" si="1"/>
        <v>90</v>
      </c>
      <c r="Q122" s="62"/>
    </row>
    <row r="123" spans="1:17" x14ac:dyDescent="0.3">
      <c r="A123" s="1" t="s">
        <v>402</v>
      </c>
      <c r="B123" t="s">
        <v>13</v>
      </c>
      <c r="C123" t="s">
        <v>13</v>
      </c>
      <c r="D123" s="63">
        <v>17</v>
      </c>
      <c r="E123" s="5">
        <v>-2</v>
      </c>
      <c r="G123" s="64">
        <v>5.68</v>
      </c>
      <c r="H123" s="64">
        <v>0</v>
      </c>
      <c r="I123" t="s">
        <v>14</v>
      </c>
      <c r="J123" t="s">
        <v>14</v>
      </c>
      <c r="K123" t="s">
        <v>15</v>
      </c>
      <c r="N123" s="1">
        <v>80</v>
      </c>
      <c r="O123" s="60">
        <f>IF(B123="DEPARTAMENTO",IF(C123="3D1B",N123*(100%-13%),N123*(100%-VLOOKUP(A123,'Condiciones Comerciales'!B:M,4,FALSE))),N123)</f>
        <v>80</v>
      </c>
      <c r="P123" s="60">
        <f t="shared" si="1"/>
        <v>90</v>
      </c>
      <c r="Q123" s="62"/>
    </row>
    <row r="124" spans="1:17" x14ac:dyDescent="0.3">
      <c r="A124" s="1" t="s">
        <v>402</v>
      </c>
      <c r="B124" t="s">
        <v>13</v>
      </c>
      <c r="C124" t="s">
        <v>13</v>
      </c>
      <c r="D124" s="63">
        <v>18</v>
      </c>
      <c r="E124" s="5">
        <v>-2</v>
      </c>
      <c r="G124" s="64">
        <v>8.52</v>
      </c>
      <c r="H124" s="64">
        <v>0</v>
      </c>
      <c r="I124" t="s">
        <v>14</v>
      </c>
      <c r="J124" t="s">
        <v>14</v>
      </c>
      <c r="K124" t="s">
        <v>15</v>
      </c>
      <c r="N124" s="1">
        <v>70</v>
      </c>
      <c r="O124" s="60">
        <f>IF(B124="DEPARTAMENTO",IF(C124="3D1B",N124*(100%-13%),N124*(100%-VLOOKUP(A124,'Condiciones Comerciales'!B:M,4,FALSE))),N124)</f>
        <v>70</v>
      </c>
      <c r="P124" s="60">
        <f t="shared" si="1"/>
        <v>78.75</v>
      </c>
      <c r="Q124" s="62"/>
    </row>
    <row r="125" spans="1:17" x14ac:dyDescent="0.3">
      <c r="A125" s="1" t="s">
        <v>402</v>
      </c>
      <c r="B125" t="s">
        <v>13</v>
      </c>
      <c r="C125" t="s">
        <v>13</v>
      </c>
      <c r="D125" s="63">
        <v>20</v>
      </c>
      <c r="E125" s="5">
        <v>-2</v>
      </c>
      <c r="G125" s="64">
        <v>2.8</v>
      </c>
      <c r="H125" s="64">
        <v>0</v>
      </c>
      <c r="I125" t="s">
        <v>14</v>
      </c>
      <c r="J125" t="s">
        <v>14</v>
      </c>
      <c r="K125" t="s">
        <v>15</v>
      </c>
      <c r="L125" t="s">
        <v>260</v>
      </c>
      <c r="N125" s="1">
        <v>110</v>
      </c>
      <c r="O125" s="60">
        <f>IF(B125="DEPARTAMENTO",IF(C125="3D1B",N125*(100%-13%),N125*(100%-VLOOKUP(A125,'Condiciones Comerciales'!B:M,4,FALSE))),N125)</f>
        <v>110</v>
      </c>
      <c r="P125" s="60">
        <f t="shared" si="1"/>
        <v>123.75</v>
      </c>
      <c r="Q125" s="62"/>
    </row>
    <row r="126" spans="1:17" x14ac:dyDescent="0.3">
      <c r="A126" s="1" t="s">
        <v>402</v>
      </c>
      <c r="B126" t="s">
        <v>13</v>
      </c>
      <c r="C126" t="s">
        <v>13</v>
      </c>
      <c r="D126" s="63">
        <v>21</v>
      </c>
      <c r="E126" s="5">
        <v>-2</v>
      </c>
      <c r="G126" s="64">
        <v>2.68</v>
      </c>
      <c r="H126" s="64">
        <v>0</v>
      </c>
      <c r="I126" t="s">
        <v>14</v>
      </c>
      <c r="J126" t="s">
        <v>14</v>
      </c>
      <c r="K126" t="s">
        <v>15</v>
      </c>
      <c r="N126" s="1">
        <v>130</v>
      </c>
      <c r="O126" s="60">
        <f>IF(B126="DEPARTAMENTO",IF(C126="3D1B",N126*(100%-13%),N126*(100%-VLOOKUP(A126,'Condiciones Comerciales'!B:M,4,FALSE))),N126)</f>
        <v>130</v>
      </c>
      <c r="P126" s="60">
        <f t="shared" si="1"/>
        <v>146.25</v>
      </c>
      <c r="Q126" s="62"/>
    </row>
    <row r="127" spans="1:17" x14ac:dyDescent="0.3">
      <c r="A127" s="1" t="s">
        <v>402</v>
      </c>
      <c r="B127" t="s">
        <v>13</v>
      </c>
      <c r="C127" t="s">
        <v>13</v>
      </c>
      <c r="D127" s="63">
        <v>22</v>
      </c>
      <c r="E127" s="5">
        <v>-2</v>
      </c>
      <c r="G127" s="64">
        <v>3.98</v>
      </c>
      <c r="H127" s="64">
        <v>0</v>
      </c>
      <c r="I127" t="s">
        <v>14</v>
      </c>
      <c r="J127" t="s">
        <v>14</v>
      </c>
      <c r="K127" t="s">
        <v>15</v>
      </c>
      <c r="N127" s="1">
        <v>50</v>
      </c>
      <c r="O127" s="60">
        <f>IF(B127="DEPARTAMENTO",IF(C127="3D1B",N127*(100%-13%),N127*(100%-VLOOKUP(A127,'Condiciones Comerciales'!B:M,4,FALSE))),N127)</f>
        <v>50</v>
      </c>
      <c r="P127" s="60">
        <f t="shared" si="1"/>
        <v>56.25</v>
      </c>
      <c r="Q127" s="62"/>
    </row>
    <row r="128" spans="1:17" x14ac:dyDescent="0.3">
      <c r="A128" s="1" t="s">
        <v>402</v>
      </c>
      <c r="B128" t="s">
        <v>13</v>
      </c>
      <c r="C128" t="s">
        <v>13</v>
      </c>
      <c r="D128" s="63">
        <v>24</v>
      </c>
      <c r="E128" s="5">
        <v>-2</v>
      </c>
      <c r="G128" s="64">
        <v>10.84</v>
      </c>
      <c r="H128" s="64">
        <v>0</v>
      </c>
      <c r="I128" t="s">
        <v>14</v>
      </c>
      <c r="J128" t="s">
        <v>14</v>
      </c>
      <c r="K128" t="s">
        <v>15</v>
      </c>
      <c r="L128" t="s">
        <v>248</v>
      </c>
      <c r="N128" s="1">
        <v>70</v>
      </c>
      <c r="O128" s="60">
        <f>IF(B128="DEPARTAMENTO",IF(C128="3D1B",N128*(100%-13%),N128*(100%-VLOOKUP(A128,'Condiciones Comerciales'!B:M,4,FALSE))),N128)</f>
        <v>70</v>
      </c>
      <c r="P128" s="60">
        <f t="shared" si="1"/>
        <v>78.75</v>
      </c>
      <c r="Q128" s="62"/>
    </row>
    <row r="129" spans="1:17" x14ac:dyDescent="0.3">
      <c r="A129" s="1" t="s">
        <v>402</v>
      </c>
      <c r="B129" t="s">
        <v>13</v>
      </c>
      <c r="C129" t="s">
        <v>13</v>
      </c>
      <c r="D129" s="63">
        <v>25</v>
      </c>
      <c r="E129" s="5">
        <v>-2</v>
      </c>
      <c r="G129" s="64">
        <v>5.82</v>
      </c>
      <c r="H129" s="64">
        <v>0</v>
      </c>
      <c r="I129" t="s">
        <v>14</v>
      </c>
      <c r="J129" t="s">
        <v>14</v>
      </c>
      <c r="K129" t="s">
        <v>15</v>
      </c>
      <c r="N129" s="1">
        <v>70</v>
      </c>
      <c r="O129" s="60">
        <f>IF(B129="DEPARTAMENTO",IF(C129="3D1B",N129*(100%-13%),N129*(100%-VLOOKUP(A129,'Condiciones Comerciales'!B:M,4,FALSE))),N129)</f>
        <v>70</v>
      </c>
      <c r="P129" s="60">
        <f t="shared" si="1"/>
        <v>78.75</v>
      </c>
      <c r="Q129" s="62"/>
    </row>
    <row r="130" spans="1:17" x14ac:dyDescent="0.3">
      <c r="A130" s="1" t="s">
        <v>402</v>
      </c>
      <c r="B130" t="s">
        <v>13</v>
      </c>
      <c r="C130" t="s">
        <v>13</v>
      </c>
      <c r="D130" s="63">
        <v>26</v>
      </c>
      <c r="E130" s="5">
        <v>-2</v>
      </c>
      <c r="G130" s="64">
        <v>8.7100000000000009</v>
      </c>
      <c r="H130" s="64">
        <v>0</v>
      </c>
      <c r="I130" t="s">
        <v>14</v>
      </c>
      <c r="J130" t="s">
        <v>14</v>
      </c>
      <c r="K130" t="s">
        <v>15</v>
      </c>
      <c r="L130" t="s">
        <v>249</v>
      </c>
      <c r="N130" s="1">
        <v>140</v>
      </c>
      <c r="O130" s="60">
        <f>IF(B130="DEPARTAMENTO",IF(C130="3D1B",N130*(100%-13%),N130*(100%-VLOOKUP(A130,'Condiciones Comerciales'!B:M,4,FALSE))),N130)</f>
        <v>140</v>
      </c>
      <c r="P130" s="60">
        <f t="shared" ref="P130:P193" si="2">(O130-10%*O130)/80%</f>
        <v>157.5</v>
      </c>
      <c r="Q130" s="62"/>
    </row>
    <row r="131" spans="1:17" x14ac:dyDescent="0.3">
      <c r="A131" s="1" t="s">
        <v>402</v>
      </c>
      <c r="B131" t="s">
        <v>13</v>
      </c>
      <c r="C131" t="s">
        <v>13</v>
      </c>
      <c r="D131" s="63">
        <v>28</v>
      </c>
      <c r="E131" s="5">
        <v>-2</v>
      </c>
      <c r="G131" s="64">
        <v>7.18</v>
      </c>
      <c r="H131" s="64">
        <v>0</v>
      </c>
      <c r="I131" t="s">
        <v>14</v>
      </c>
      <c r="J131" t="s">
        <v>14</v>
      </c>
      <c r="K131" t="s">
        <v>15</v>
      </c>
      <c r="N131" s="1">
        <v>110</v>
      </c>
      <c r="O131" s="60">
        <f>IF(B131="DEPARTAMENTO",IF(C131="3D1B",N131*(100%-13%),N131*(100%-VLOOKUP(A131,'Condiciones Comerciales'!B:M,4,FALSE))),N131)</f>
        <v>110</v>
      </c>
      <c r="P131" s="60">
        <f t="shared" si="2"/>
        <v>123.75</v>
      </c>
      <c r="Q131" s="62"/>
    </row>
    <row r="132" spans="1:17" x14ac:dyDescent="0.3">
      <c r="A132" s="1" t="s">
        <v>402</v>
      </c>
      <c r="B132" t="s">
        <v>13</v>
      </c>
      <c r="C132" t="s">
        <v>13</v>
      </c>
      <c r="D132" s="63">
        <v>29</v>
      </c>
      <c r="E132" s="5">
        <v>-2</v>
      </c>
      <c r="G132" s="64">
        <v>9.68</v>
      </c>
      <c r="H132" s="64">
        <v>0</v>
      </c>
      <c r="I132" t="s">
        <v>14</v>
      </c>
      <c r="J132" t="s">
        <v>14</v>
      </c>
      <c r="K132" t="s">
        <v>15</v>
      </c>
      <c r="N132" s="1">
        <v>120</v>
      </c>
      <c r="O132" s="60">
        <f>IF(B132="DEPARTAMENTO",IF(C132="3D1B",N132*(100%-13%),N132*(100%-VLOOKUP(A132,'Condiciones Comerciales'!B:M,4,FALSE))),N132)</f>
        <v>120</v>
      </c>
      <c r="P132" s="60">
        <f t="shared" si="2"/>
        <v>135</v>
      </c>
      <c r="Q132" s="62"/>
    </row>
    <row r="133" spans="1:17" x14ac:dyDescent="0.3">
      <c r="A133" s="1" t="s">
        <v>402</v>
      </c>
      <c r="B133" t="s">
        <v>13</v>
      </c>
      <c r="C133" t="s">
        <v>13</v>
      </c>
      <c r="D133" s="63">
        <v>30</v>
      </c>
      <c r="E133" s="5">
        <v>-2</v>
      </c>
      <c r="G133" s="64">
        <v>2.44</v>
      </c>
      <c r="H133" s="64">
        <v>0</v>
      </c>
      <c r="I133" t="s">
        <v>14</v>
      </c>
      <c r="J133" t="s">
        <v>14</v>
      </c>
      <c r="K133" t="s">
        <v>15</v>
      </c>
      <c r="N133" s="1">
        <v>90</v>
      </c>
      <c r="O133" s="60">
        <f>IF(B133="DEPARTAMENTO",IF(C133="3D1B",N133*(100%-13%),N133*(100%-VLOOKUP(A133,'Condiciones Comerciales'!B:M,4,FALSE))),N133)</f>
        <v>90</v>
      </c>
      <c r="P133" s="60">
        <f t="shared" si="2"/>
        <v>101.25</v>
      </c>
      <c r="Q133" s="62"/>
    </row>
    <row r="134" spans="1:17" x14ac:dyDescent="0.3">
      <c r="A134" s="1" t="s">
        <v>402</v>
      </c>
      <c r="B134" t="s">
        <v>13</v>
      </c>
      <c r="C134" t="s">
        <v>13</v>
      </c>
      <c r="D134" s="63">
        <v>31</v>
      </c>
      <c r="E134" s="5">
        <v>-2</v>
      </c>
      <c r="G134" s="64">
        <v>1.65</v>
      </c>
      <c r="H134" s="64">
        <v>0</v>
      </c>
      <c r="I134" t="s">
        <v>14</v>
      </c>
      <c r="J134" t="s">
        <v>14</v>
      </c>
      <c r="K134" t="s">
        <v>15</v>
      </c>
      <c r="N134" s="1">
        <v>130</v>
      </c>
      <c r="O134" s="60">
        <f>IF(B134="DEPARTAMENTO",IF(C134="3D1B",N134*(100%-13%),N134*(100%-VLOOKUP(A134,'Condiciones Comerciales'!B:M,4,FALSE))),N134)</f>
        <v>130</v>
      </c>
      <c r="P134" s="60">
        <f t="shared" si="2"/>
        <v>146.25</v>
      </c>
      <c r="Q134" s="62"/>
    </row>
    <row r="135" spans="1:17" x14ac:dyDescent="0.3">
      <c r="A135" s="1" t="s">
        <v>402</v>
      </c>
      <c r="B135" t="s">
        <v>13</v>
      </c>
      <c r="C135" t="s">
        <v>13</v>
      </c>
      <c r="D135" s="63">
        <v>34</v>
      </c>
      <c r="E135" s="5">
        <v>-3</v>
      </c>
      <c r="G135" s="64">
        <v>12.67</v>
      </c>
      <c r="H135" s="64">
        <v>0</v>
      </c>
      <c r="I135" t="s">
        <v>14</v>
      </c>
      <c r="J135" t="s">
        <v>14</v>
      </c>
      <c r="K135" t="s">
        <v>15</v>
      </c>
      <c r="L135" t="s">
        <v>335</v>
      </c>
      <c r="N135" s="1">
        <v>60</v>
      </c>
      <c r="O135" s="60">
        <f>IF(B135="DEPARTAMENTO",IF(C135="3D1B",N135*(100%-13%),N135*(100%-VLOOKUP(A135,'Condiciones Comerciales'!B:M,4,FALSE))),N135)</f>
        <v>60</v>
      </c>
      <c r="P135" s="60">
        <f t="shared" si="2"/>
        <v>67.5</v>
      </c>
      <c r="Q135" s="62"/>
    </row>
    <row r="136" spans="1:17" x14ac:dyDescent="0.3">
      <c r="A136" s="1" t="s">
        <v>402</v>
      </c>
      <c r="B136" t="s">
        <v>13</v>
      </c>
      <c r="C136" t="s">
        <v>13</v>
      </c>
      <c r="D136" s="63">
        <v>35</v>
      </c>
      <c r="E136" s="5">
        <v>-3</v>
      </c>
      <c r="G136" s="64">
        <v>13.36</v>
      </c>
      <c r="H136" s="64">
        <v>0</v>
      </c>
      <c r="I136" t="s">
        <v>14</v>
      </c>
      <c r="J136" t="s">
        <v>14</v>
      </c>
      <c r="K136" t="s">
        <v>15</v>
      </c>
      <c r="L136" t="s">
        <v>239</v>
      </c>
      <c r="N136" s="1">
        <v>30</v>
      </c>
      <c r="O136" s="60">
        <f>IF(B136="DEPARTAMENTO",IF(C136="3D1B",N136*(100%-13%),N136*(100%-VLOOKUP(A136,'Condiciones Comerciales'!B:M,4,FALSE))),N136)</f>
        <v>30</v>
      </c>
      <c r="P136" s="60">
        <f t="shared" si="2"/>
        <v>33.75</v>
      </c>
      <c r="Q136" s="62"/>
    </row>
    <row r="137" spans="1:17" x14ac:dyDescent="0.3">
      <c r="A137" s="1" t="s">
        <v>402</v>
      </c>
      <c r="B137" t="s">
        <v>13</v>
      </c>
      <c r="C137" t="s">
        <v>13</v>
      </c>
      <c r="D137" s="63">
        <v>36</v>
      </c>
      <c r="E137" s="5">
        <v>-3</v>
      </c>
      <c r="G137" s="64">
        <v>5.84</v>
      </c>
      <c r="H137" s="64">
        <v>0</v>
      </c>
      <c r="I137" t="s">
        <v>14</v>
      </c>
      <c r="J137" t="s">
        <v>14</v>
      </c>
      <c r="K137" t="s">
        <v>15</v>
      </c>
      <c r="L137" t="s">
        <v>242</v>
      </c>
      <c r="N137" s="1">
        <v>170</v>
      </c>
      <c r="O137" s="60">
        <f>IF(B137="DEPARTAMENTO",IF(C137="3D1B",N137*(100%-13%),N137*(100%-VLOOKUP(A137,'Condiciones Comerciales'!B:M,4,FALSE))),N137)</f>
        <v>170</v>
      </c>
      <c r="P137" s="60">
        <f t="shared" si="2"/>
        <v>191.25</v>
      </c>
      <c r="Q137" s="62"/>
    </row>
    <row r="138" spans="1:17" x14ac:dyDescent="0.3">
      <c r="A138" s="1" t="s">
        <v>402</v>
      </c>
      <c r="B138" t="s">
        <v>13</v>
      </c>
      <c r="C138" t="s">
        <v>13</v>
      </c>
      <c r="D138" s="63">
        <v>37</v>
      </c>
      <c r="E138" s="5">
        <v>-3</v>
      </c>
      <c r="G138" s="64">
        <v>5.68</v>
      </c>
      <c r="H138" s="64">
        <v>0</v>
      </c>
      <c r="I138" t="s">
        <v>14</v>
      </c>
      <c r="J138" t="s">
        <v>14</v>
      </c>
      <c r="K138" t="s">
        <v>15</v>
      </c>
      <c r="N138" s="1">
        <v>180</v>
      </c>
      <c r="O138" s="60">
        <f>IF(B138="DEPARTAMENTO",IF(C138="3D1B",N138*(100%-13%),N138*(100%-VLOOKUP(A138,'Condiciones Comerciales'!B:M,4,FALSE))),N138)</f>
        <v>180</v>
      </c>
      <c r="P138" s="60">
        <f t="shared" si="2"/>
        <v>202.5</v>
      </c>
      <c r="Q138" s="62"/>
    </row>
    <row r="139" spans="1:17" x14ac:dyDescent="0.3">
      <c r="A139" s="1" t="s">
        <v>402</v>
      </c>
      <c r="B139" t="s">
        <v>13</v>
      </c>
      <c r="C139" t="s">
        <v>13</v>
      </c>
      <c r="D139" s="63">
        <v>38</v>
      </c>
      <c r="E139" s="5">
        <v>-3</v>
      </c>
      <c r="G139" s="64">
        <v>3.43</v>
      </c>
      <c r="H139" s="64">
        <v>0</v>
      </c>
      <c r="I139" t="s">
        <v>14</v>
      </c>
      <c r="J139" t="s">
        <v>14</v>
      </c>
      <c r="K139" t="s">
        <v>15</v>
      </c>
      <c r="N139" s="1">
        <v>80</v>
      </c>
      <c r="O139" s="60">
        <f>IF(B139="DEPARTAMENTO",IF(C139="3D1B",N139*(100%-13%),N139*(100%-VLOOKUP(A139,'Condiciones Comerciales'!B:M,4,FALSE))),N139)</f>
        <v>80</v>
      </c>
      <c r="P139" s="60">
        <f t="shared" si="2"/>
        <v>90</v>
      </c>
      <c r="Q139" s="62"/>
    </row>
    <row r="140" spans="1:17" x14ac:dyDescent="0.3">
      <c r="A140" s="1" t="s">
        <v>402</v>
      </c>
      <c r="B140" t="s">
        <v>13</v>
      </c>
      <c r="C140" t="s">
        <v>13</v>
      </c>
      <c r="D140" s="63">
        <v>39</v>
      </c>
      <c r="E140" s="5">
        <v>-3</v>
      </c>
      <c r="G140" s="64">
        <v>9.08</v>
      </c>
      <c r="H140" s="64">
        <v>0</v>
      </c>
      <c r="I140" t="s">
        <v>14</v>
      </c>
      <c r="J140" t="s">
        <v>14</v>
      </c>
      <c r="K140" t="s">
        <v>15</v>
      </c>
      <c r="N140" s="1">
        <v>80</v>
      </c>
      <c r="O140" s="60">
        <f>IF(B140="DEPARTAMENTO",IF(C140="3D1B",N140*(100%-13%),N140*(100%-VLOOKUP(A140,'Condiciones Comerciales'!B:M,4,FALSE))),N140)</f>
        <v>80</v>
      </c>
      <c r="P140" s="60">
        <f t="shared" si="2"/>
        <v>90</v>
      </c>
      <c r="Q140" s="62"/>
    </row>
    <row r="141" spans="1:17" x14ac:dyDescent="0.3">
      <c r="A141" s="1" t="s">
        <v>402</v>
      </c>
      <c r="B141" t="s">
        <v>13</v>
      </c>
      <c r="C141" t="s">
        <v>13</v>
      </c>
      <c r="D141" s="63">
        <v>40</v>
      </c>
      <c r="E141" s="5">
        <v>-3</v>
      </c>
      <c r="G141" s="64">
        <v>4.5999999999999996</v>
      </c>
      <c r="H141" s="64">
        <v>0</v>
      </c>
      <c r="I141" t="s">
        <v>14</v>
      </c>
      <c r="J141" t="s">
        <v>14</v>
      </c>
      <c r="K141" t="s">
        <v>15</v>
      </c>
      <c r="N141" s="1">
        <v>140</v>
      </c>
      <c r="O141" s="60">
        <f>IF(B141="DEPARTAMENTO",IF(C141="3D1B",N141*(100%-13%),N141*(100%-VLOOKUP(A141,'Condiciones Comerciales'!B:M,4,FALSE))),N141)</f>
        <v>140</v>
      </c>
      <c r="P141" s="60">
        <f t="shared" si="2"/>
        <v>157.5</v>
      </c>
      <c r="Q141" s="62"/>
    </row>
    <row r="142" spans="1:17" x14ac:dyDescent="0.3">
      <c r="A142" s="1" t="s">
        <v>402</v>
      </c>
      <c r="B142" t="s">
        <v>13</v>
      </c>
      <c r="C142" t="s">
        <v>13</v>
      </c>
      <c r="D142" s="63">
        <v>41</v>
      </c>
      <c r="E142" s="5">
        <v>-3</v>
      </c>
      <c r="G142" s="64">
        <v>9.4499999999999993</v>
      </c>
      <c r="H142" s="64">
        <v>0</v>
      </c>
      <c r="I142" t="s">
        <v>14</v>
      </c>
      <c r="J142" t="s">
        <v>14</v>
      </c>
      <c r="K142" t="s">
        <v>15</v>
      </c>
      <c r="N142" s="1">
        <v>130</v>
      </c>
      <c r="O142" s="60">
        <f>IF(B142="DEPARTAMENTO",IF(C142="3D1B",N142*(100%-13%),N142*(100%-VLOOKUP(A142,'Condiciones Comerciales'!B:M,4,FALSE))),N142)</f>
        <v>130</v>
      </c>
      <c r="P142" s="60">
        <f t="shared" si="2"/>
        <v>146.25</v>
      </c>
      <c r="Q142" s="62"/>
    </row>
    <row r="143" spans="1:17" x14ac:dyDescent="0.3">
      <c r="A143" s="1" t="s">
        <v>402</v>
      </c>
      <c r="B143" t="s">
        <v>13</v>
      </c>
      <c r="C143" t="s">
        <v>13</v>
      </c>
      <c r="D143" s="63">
        <v>42</v>
      </c>
      <c r="E143" s="5">
        <v>-3</v>
      </c>
      <c r="G143" s="64">
        <v>9.5399999999999991</v>
      </c>
      <c r="H143" s="64">
        <v>0</v>
      </c>
      <c r="I143" t="s">
        <v>14</v>
      </c>
      <c r="J143" t="s">
        <v>14</v>
      </c>
      <c r="K143" t="s">
        <v>15</v>
      </c>
      <c r="L143" t="s">
        <v>153</v>
      </c>
      <c r="N143" s="1">
        <v>50</v>
      </c>
      <c r="O143" s="60">
        <f>IF(B143="DEPARTAMENTO",IF(C143="3D1B",N143*(100%-13%),N143*(100%-VLOOKUP(A143,'Condiciones Comerciales'!B:M,4,FALSE))),N143)</f>
        <v>50</v>
      </c>
      <c r="P143" s="60">
        <f t="shared" si="2"/>
        <v>56.25</v>
      </c>
      <c r="Q143" s="62"/>
    </row>
    <row r="144" spans="1:17" x14ac:dyDescent="0.3">
      <c r="A144" s="1" t="s">
        <v>402</v>
      </c>
      <c r="B144" t="s">
        <v>13</v>
      </c>
      <c r="C144" t="s">
        <v>13</v>
      </c>
      <c r="D144" s="63">
        <v>43</v>
      </c>
      <c r="E144" s="5">
        <v>-3</v>
      </c>
      <c r="G144" s="64">
        <v>2.8</v>
      </c>
      <c r="H144" s="64">
        <v>0</v>
      </c>
      <c r="I144" t="s">
        <v>14</v>
      </c>
      <c r="J144" t="s">
        <v>14</v>
      </c>
      <c r="K144" t="s">
        <v>15</v>
      </c>
      <c r="L144" t="s">
        <v>74</v>
      </c>
      <c r="N144" s="1">
        <v>40</v>
      </c>
      <c r="O144" s="60">
        <f>IF(B144="DEPARTAMENTO",IF(C144="3D1B",N144*(100%-13%),N144*(100%-VLOOKUP(A144,'Condiciones Comerciales'!B:M,4,FALSE))),N144)</f>
        <v>40</v>
      </c>
      <c r="P144" s="60">
        <f t="shared" si="2"/>
        <v>45</v>
      </c>
      <c r="Q144" s="62"/>
    </row>
    <row r="145" spans="1:17" x14ac:dyDescent="0.3">
      <c r="A145" s="1" t="s">
        <v>402</v>
      </c>
      <c r="B145" t="s">
        <v>13</v>
      </c>
      <c r="C145" t="s">
        <v>13</v>
      </c>
      <c r="D145" s="63">
        <v>44</v>
      </c>
      <c r="E145" s="5">
        <v>-3</v>
      </c>
      <c r="G145" s="64">
        <v>2.68</v>
      </c>
      <c r="H145" s="64">
        <v>0</v>
      </c>
      <c r="I145" t="s">
        <v>14</v>
      </c>
      <c r="J145" t="s">
        <v>14</v>
      </c>
      <c r="K145" t="s">
        <v>15</v>
      </c>
      <c r="N145" s="1">
        <v>70</v>
      </c>
      <c r="O145" s="60">
        <f>IF(B145="DEPARTAMENTO",IF(C145="3D1B",N145*(100%-13%),N145*(100%-VLOOKUP(A145,'Condiciones Comerciales'!B:M,4,FALSE))),N145)</f>
        <v>70</v>
      </c>
      <c r="P145" s="60">
        <f t="shared" si="2"/>
        <v>78.75</v>
      </c>
      <c r="Q145" s="62"/>
    </row>
    <row r="146" spans="1:17" x14ac:dyDescent="0.3">
      <c r="A146" s="1" t="s">
        <v>402</v>
      </c>
      <c r="B146" t="s">
        <v>13</v>
      </c>
      <c r="C146" t="s">
        <v>13</v>
      </c>
      <c r="D146" s="63">
        <v>45</v>
      </c>
      <c r="E146" s="5">
        <v>-3</v>
      </c>
      <c r="G146" s="64">
        <v>3.98</v>
      </c>
      <c r="H146" s="64">
        <v>0</v>
      </c>
      <c r="I146" t="s">
        <v>14</v>
      </c>
      <c r="J146" t="s">
        <v>14</v>
      </c>
      <c r="K146" t="s">
        <v>15</v>
      </c>
      <c r="N146" s="1">
        <v>70</v>
      </c>
      <c r="O146" s="60">
        <f>IF(B146="DEPARTAMENTO",IF(C146="3D1B",N146*(100%-13%),N146*(100%-VLOOKUP(A146,'Condiciones Comerciales'!B:M,4,FALSE))),N146)</f>
        <v>70</v>
      </c>
      <c r="P146" s="60">
        <f t="shared" si="2"/>
        <v>78.75</v>
      </c>
      <c r="Q146" s="62"/>
    </row>
    <row r="147" spans="1:17" x14ac:dyDescent="0.3">
      <c r="A147" s="1" t="s">
        <v>402</v>
      </c>
      <c r="B147" t="s">
        <v>13</v>
      </c>
      <c r="C147" t="s">
        <v>13</v>
      </c>
      <c r="D147" s="63">
        <v>46</v>
      </c>
      <c r="E147" s="5">
        <v>-3</v>
      </c>
      <c r="G147" s="64">
        <v>4.17</v>
      </c>
      <c r="H147" s="64">
        <v>0</v>
      </c>
      <c r="I147" t="s">
        <v>14</v>
      </c>
      <c r="J147" t="s">
        <v>14</v>
      </c>
      <c r="K147" t="s">
        <v>15</v>
      </c>
      <c r="L147" t="s">
        <v>43</v>
      </c>
      <c r="N147" s="1">
        <v>140</v>
      </c>
      <c r="O147" s="60">
        <f>IF(B147="DEPARTAMENTO",IF(C147="3D1B",N147*(100%-13%),N147*(100%-VLOOKUP(A147,'Condiciones Comerciales'!B:M,4,FALSE))),N147)</f>
        <v>140</v>
      </c>
      <c r="P147" s="60">
        <f t="shared" si="2"/>
        <v>157.5</v>
      </c>
      <c r="Q147" s="62"/>
    </row>
    <row r="148" spans="1:17" x14ac:dyDescent="0.3">
      <c r="A148" s="1" t="s">
        <v>402</v>
      </c>
      <c r="B148" t="s">
        <v>13</v>
      </c>
      <c r="C148" t="s">
        <v>13</v>
      </c>
      <c r="D148" s="63">
        <v>47</v>
      </c>
      <c r="E148" s="5">
        <v>-3</v>
      </c>
      <c r="G148" s="64">
        <v>10.84</v>
      </c>
      <c r="H148" s="64">
        <v>0</v>
      </c>
      <c r="I148" t="s">
        <v>14</v>
      </c>
      <c r="J148" t="s">
        <v>14</v>
      </c>
      <c r="K148" t="s">
        <v>15</v>
      </c>
      <c r="L148" t="s">
        <v>240</v>
      </c>
      <c r="N148" s="1">
        <v>80</v>
      </c>
      <c r="O148" s="60">
        <f>IF(B148="DEPARTAMENTO",IF(C148="3D1B",N148*(100%-13%),N148*(100%-VLOOKUP(A148,'Condiciones Comerciales'!B:M,4,FALSE))),N148)</f>
        <v>80</v>
      </c>
      <c r="P148" s="60">
        <f t="shared" si="2"/>
        <v>90</v>
      </c>
      <c r="Q148" s="62"/>
    </row>
    <row r="149" spans="1:17" x14ac:dyDescent="0.3">
      <c r="A149" s="1" t="s">
        <v>402</v>
      </c>
      <c r="B149" t="s">
        <v>13</v>
      </c>
      <c r="C149" t="s">
        <v>13</v>
      </c>
      <c r="D149" s="63">
        <v>48</v>
      </c>
      <c r="E149" s="5">
        <v>-3</v>
      </c>
      <c r="G149" s="64">
        <v>5.98</v>
      </c>
      <c r="H149" s="64">
        <v>0</v>
      </c>
      <c r="I149" t="s">
        <v>14</v>
      </c>
      <c r="J149" t="s">
        <v>14</v>
      </c>
      <c r="K149" t="s">
        <v>15</v>
      </c>
      <c r="N149" s="1">
        <v>110</v>
      </c>
      <c r="O149" s="60">
        <f>IF(B149="DEPARTAMENTO",IF(C149="3D1B",N149*(100%-13%),N149*(100%-VLOOKUP(A149,'Condiciones Comerciales'!B:M,4,FALSE))),N149)</f>
        <v>110</v>
      </c>
      <c r="P149" s="60">
        <f t="shared" si="2"/>
        <v>123.75</v>
      </c>
      <c r="Q149" s="62"/>
    </row>
    <row r="150" spans="1:17" x14ac:dyDescent="0.3">
      <c r="A150" s="1" t="s">
        <v>402</v>
      </c>
      <c r="B150" t="s">
        <v>13</v>
      </c>
      <c r="C150" t="s">
        <v>13</v>
      </c>
      <c r="D150" s="63">
        <v>49</v>
      </c>
      <c r="E150" s="5">
        <v>-3</v>
      </c>
      <c r="G150" s="64">
        <v>8.7100000000000009</v>
      </c>
      <c r="H150" s="64">
        <v>0</v>
      </c>
      <c r="I150" t="s">
        <v>14</v>
      </c>
      <c r="J150" t="s">
        <v>14</v>
      </c>
      <c r="K150" t="s">
        <v>15</v>
      </c>
      <c r="L150" t="s">
        <v>256</v>
      </c>
      <c r="N150" s="1">
        <v>120</v>
      </c>
      <c r="O150" s="60">
        <f>IF(B150="DEPARTAMENTO",IF(C150="3D1B",N150*(100%-13%),N150*(100%-VLOOKUP(A150,'Condiciones Comerciales'!B:M,4,FALSE))),N150)</f>
        <v>120</v>
      </c>
      <c r="P150" s="60">
        <f t="shared" si="2"/>
        <v>135</v>
      </c>
      <c r="Q150" s="62"/>
    </row>
    <row r="151" spans="1:17" x14ac:dyDescent="0.3">
      <c r="A151" s="1" t="s">
        <v>402</v>
      </c>
      <c r="B151" t="s">
        <v>13</v>
      </c>
      <c r="C151" t="s">
        <v>13</v>
      </c>
      <c r="D151" s="63">
        <v>50</v>
      </c>
      <c r="E151" s="5">
        <v>-3</v>
      </c>
      <c r="G151" s="64">
        <v>8.64</v>
      </c>
      <c r="H151" s="64">
        <v>0</v>
      </c>
      <c r="I151" t="s">
        <v>14</v>
      </c>
      <c r="J151" t="s">
        <v>14</v>
      </c>
      <c r="K151" t="s">
        <v>15</v>
      </c>
      <c r="L151" t="s">
        <v>139</v>
      </c>
      <c r="N151" s="1">
        <v>90</v>
      </c>
      <c r="O151" s="60">
        <f>IF(B151="DEPARTAMENTO",IF(C151="3D1B",N151*(100%-13%),N151*(100%-VLOOKUP(A151,'Condiciones Comerciales'!B:M,4,FALSE))),N151)</f>
        <v>90</v>
      </c>
      <c r="P151" s="60">
        <f t="shared" si="2"/>
        <v>101.25</v>
      </c>
      <c r="Q151" s="62"/>
    </row>
    <row r="152" spans="1:17" x14ac:dyDescent="0.3">
      <c r="A152" s="1" t="s">
        <v>402</v>
      </c>
      <c r="B152" t="s">
        <v>13</v>
      </c>
      <c r="C152" t="s">
        <v>13</v>
      </c>
      <c r="D152" s="63">
        <v>63</v>
      </c>
      <c r="E152" s="5">
        <v>1</v>
      </c>
      <c r="G152" s="64">
        <v>2.12</v>
      </c>
      <c r="H152" s="64">
        <v>0</v>
      </c>
      <c r="I152" t="s">
        <v>14</v>
      </c>
      <c r="J152" t="s">
        <v>14</v>
      </c>
      <c r="K152" t="s">
        <v>15</v>
      </c>
      <c r="N152" s="1">
        <v>140</v>
      </c>
      <c r="O152" s="60">
        <f>IF(B152="DEPARTAMENTO",IF(C152="3D1B",N152*(100%-13%),N152*(100%-VLOOKUP(A152,'Condiciones Comerciales'!B:M,4,FALSE))),N152)</f>
        <v>140</v>
      </c>
      <c r="P152" s="60">
        <f t="shared" si="2"/>
        <v>157.5</v>
      </c>
      <c r="Q152" s="62"/>
    </row>
    <row r="153" spans="1:17" x14ac:dyDescent="0.3">
      <c r="A153" s="1" t="s">
        <v>402</v>
      </c>
      <c r="B153" t="s">
        <v>13</v>
      </c>
      <c r="C153" t="s">
        <v>13</v>
      </c>
      <c r="D153" s="63">
        <v>64</v>
      </c>
      <c r="E153" s="5">
        <v>1</v>
      </c>
      <c r="G153" s="64">
        <v>10.39</v>
      </c>
      <c r="H153" s="64">
        <v>0</v>
      </c>
      <c r="I153" t="s">
        <v>14</v>
      </c>
      <c r="J153" t="s">
        <v>14</v>
      </c>
      <c r="K153" t="s">
        <v>15</v>
      </c>
      <c r="L153" t="s">
        <v>406</v>
      </c>
      <c r="N153" s="1">
        <v>130</v>
      </c>
      <c r="O153" s="60">
        <f>IF(B153="DEPARTAMENTO",IF(C153="3D1B",N153*(100%-13%),N153*(100%-VLOOKUP(A153,'Condiciones Comerciales'!B:M,4,FALSE))),N153)</f>
        <v>130</v>
      </c>
      <c r="P153" s="60">
        <f t="shared" si="2"/>
        <v>146.25</v>
      </c>
      <c r="Q153" s="62"/>
    </row>
    <row r="154" spans="1:17" x14ac:dyDescent="0.3">
      <c r="A154" s="1" t="s">
        <v>402</v>
      </c>
      <c r="B154" t="s">
        <v>13</v>
      </c>
      <c r="C154" t="s">
        <v>13</v>
      </c>
      <c r="D154" s="63">
        <v>66</v>
      </c>
      <c r="E154" s="5">
        <v>3</v>
      </c>
      <c r="G154" s="64">
        <v>9.67</v>
      </c>
      <c r="H154" s="64">
        <v>0</v>
      </c>
      <c r="I154" t="s">
        <v>14</v>
      </c>
      <c r="J154" t="s">
        <v>14</v>
      </c>
      <c r="K154" t="s">
        <v>15</v>
      </c>
      <c r="L154" t="s">
        <v>456</v>
      </c>
      <c r="N154" s="1">
        <v>130</v>
      </c>
      <c r="O154" s="60">
        <f>IF(B154="DEPARTAMENTO",IF(C154="3D1B",N154*(100%-13%),N154*(100%-VLOOKUP(A154,'Condiciones Comerciales'!B:M,4,FALSE))),N154)</f>
        <v>130</v>
      </c>
      <c r="P154" s="60">
        <f t="shared" si="2"/>
        <v>146.25</v>
      </c>
      <c r="Q154" s="62"/>
    </row>
    <row r="155" spans="1:17" x14ac:dyDescent="0.3">
      <c r="A155" s="1" t="s">
        <v>402</v>
      </c>
      <c r="B155" t="s">
        <v>13</v>
      </c>
      <c r="C155" t="s">
        <v>13</v>
      </c>
      <c r="D155" s="63">
        <v>69</v>
      </c>
      <c r="E155" s="5">
        <v>7</v>
      </c>
      <c r="G155" s="64">
        <v>7.51</v>
      </c>
      <c r="H155" s="64">
        <v>0</v>
      </c>
      <c r="I155" t="s">
        <v>14</v>
      </c>
      <c r="J155" t="s">
        <v>14</v>
      </c>
      <c r="K155" t="s">
        <v>15</v>
      </c>
      <c r="L155" t="s">
        <v>453</v>
      </c>
      <c r="N155" s="1">
        <v>100</v>
      </c>
      <c r="O155" s="60">
        <f>IF(B155="DEPARTAMENTO",IF(C155="3D1B",N155*(100%-13%),N155*(100%-VLOOKUP(A155,'Condiciones Comerciales'!B:M,4,FALSE))),N155)</f>
        <v>100</v>
      </c>
      <c r="P155" s="60">
        <f t="shared" si="2"/>
        <v>112.5</v>
      </c>
      <c r="Q155" s="62"/>
    </row>
    <row r="156" spans="1:17" x14ac:dyDescent="0.3">
      <c r="A156" s="1" t="s">
        <v>402</v>
      </c>
      <c r="B156" t="s">
        <v>13</v>
      </c>
      <c r="C156" t="s">
        <v>13</v>
      </c>
      <c r="D156" s="63">
        <v>70</v>
      </c>
      <c r="E156" s="5">
        <v>8</v>
      </c>
      <c r="G156" s="64">
        <v>7.51</v>
      </c>
      <c r="H156" s="64">
        <v>0</v>
      </c>
      <c r="I156" t="s">
        <v>14</v>
      </c>
      <c r="J156" t="s">
        <v>14</v>
      </c>
      <c r="K156" t="s">
        <v>15</v>
      </c>
      <c r="L156" t="s">
        <v>411</v>
      </c>
      <c r="N156" s="1">
        <v>100</v>
      </c>
      <c r="O156" s="60">
        <f>IF(B156="DEPARTAMENTO",IF(C156="3D1B",N156*(100%-13%),N156*(100%-VLOOKUP(A156,'Condiciones Comerciales'!B:M,4,FALSE))),N156)</f>
        <v>100</v>
      </c>
      <c r="P156" s="60">
        <f t="shared" si="2"/>
        <v>112.5</v>
      </c>
      <c r="Q156" s="62"/>
    </row>
    <row r="157" spans="1:17" x14ac:dyDescent="0.3">
      <c r="A157" s="1" t="s">
        <v>402</v>
      </c>
      <c r="B157" t="s">
        <v>13</v>
      </c>
      <c r="C157" t="s">
        <v>13</v>
      </c>
      <c r="D157" s="63">
        <v>71</v>
      </c>
      <c r="E157" s="5">
        <v>9</v>
      </c>
      <c r="G157" s="64">
        <v>7.51</v>
      </c>
      <c r="H157" s="64">
        <v>0</v>
      </c>
      <c r="I157" t="s">
        <v>14</v>
      </c>
      <c r="J157" t="s">
        <v>14</v>
      </c>
      <c r="K157" t="s">
        <v>15</v>
      </c>
      <c r="L157" t="s">
        <v>442</v>
      </c>
      <c r="N157" s="1">
        <v>100</v>
      </c>
      <c r="O157" s="60">
        <f>IF(B157="DEPARTAMENTO",IF(C157="3D1B",N157*(100%-13%),N157*(100%-VLOOKUP(A157,'Condiciones Comerciales'!B:M,4,FALSE))),N157)</f>
        <v>100</v>
      </c>
      <c r="P157" s="60">
        <f t="shared" si="2"/>
        <v>112.5</v>
      </c>
      <c r="Q157" s="62"/>
    </row>
    <row r="158" spans="1:17" x14ac:dyDescent="0.3">
      <c r="A158" s="1" t="s">
        <v>402</v>
      </c>
      <c r="B158" t="s">
        <v>13</v>
      </c>
      <c r="C158" t="s">
        <v>13</v>
      </c>
      <c r="D158" s="63">
        <v>72</v>
      </c>
      <c r="E158" s="5">
        <v>10</v>
      </c>
      <c r="G158" s="64">
        <v>7.51</v>
      </c>
      <c r="H158" s="64">
        <v>0</v>
      </c>
      <c r="I158" t="s">
        <v>14</v>
      </c>
      <c r="J158" t="s">
        <v>14</v>
      </c>
      <c r="K158" t="s">
        <v>15</v>
      </c>
      <c r="L158" t="s">
        <v>457</v>
      </c>
      <c r="N158" s="1">
        <v>100</v>
      </c>
      <c r="O158" s="60">
        <f>IF(B158="DEPARTAMENTO",IF(C158="3D1B",N158*(100%-13%),N158*(100%-VLOOKUP(A158,'Condiciones Comerciales'!B:M,4,FALSE))),N158)</f>
        <v>100</v>
      </c>
      <c r="P158" s="60">
        <f t="shared" si="2"/>
        <v>112.5</v>
      </c>
      <c r="Q158" s="62"/>
    </row>
    <row r="159" spans="1:17" x14ac:dyDescent="0.3">
      <c r="A159" s="1" t="s">
        <v>402</v>
      </c>
      <c r="B159" t="s">
        <v>13</v>
      </c>
      <c r="C159" t="s">
        <v>13</v>
      </c>
      <c r="D159" s="63">
        <v>74</v>
      </c>
      <c r="E159" s="5">
        <v>12</v>
      </c>
      <c r="G159" s="64">
        <v>7.51</v>
      </c>
      <c r="H159" s="64">
        <v>0</v>
      </c>
      <c r="I159" t="s">
        <v>14</v>
      </c>
      <c r="J159" t="s">
        <v>14</v>
      </c>
      <c r="K159" t="s">
        <v>15</v>
      </c>
      <c r="L159" t="s">
        <v>443</v>
      </c>
      <c r="N159" s="1">
        <v>100</v>
      </c>
      <c r="O159" s="60">
        <f>IF(B159="DEPARTAMENTO",IF(C159="3D1B",N159*(100%-13%),N159*(100%-VLOOKUP(A159,'Condiciones Comerciales'!B:M,4,FALSE))),N159)</f>
        <v>100</v>
      </c>
      <c r="P159" s="60">
        <f t="shared" si="2"/>
        <v>112.5</v>
      </c>
      <c r="Q159" s="62"/>
    </row>
    <row r="160" spans="1:17" x14ac:dyDescent="0.3">
      <c r="A160" s="1" t="s">
        <v>402</v>
      </c>
      <c r="B160" t="s">
        <v>13</v>
      </c>
      <c r="C160" t="s">
        <v>13</v>
      </c>
      <c r="D160" s="63">
        <v>75</v>
      </c>
      <c r="E160" s="5">
        <v>13</v>
      </c>
      <c r="G160" s="64">
        <v>7.51</v>
      </c>
      <c r="H160" s="64">
        <v>0</v>
      </c>
      <c r="I160" t="s">
        <v>14</v>
      </c>
      <c r="J160" t="s">
        <v>14</v>
      </c>
      <c r="K160" t="s">
        <v>15</v>
      </c>
      <c r="L160" t="s">
        <v>435</v>
      </c>
      <c r="N160" s="1">
        <v>100</v>
      </c>
      <c r="O160" s="60">
        <f>IF(B160="DEPARTAMENTO",IF(C160="3D1B",N160*(100%-13%),N160*(100%-VLOOKUP(A160,'Condiciones Comerciales'!B:M,4,FALSE))),N160)</f>
        <v>100</v>
      </c>
      <c r="P160" s="60">
        <f t="shared" si="2"/>
        <v>112.5</v>
      </c>
      <c r="Q160" s="62"/>
    </row>
    <row r="161" spans="1:17" x14ac:dyDescent="0.3">
      <c r="A161" s="1" t="s">
        <v>402</v>
      </c>
      <c r="B161" t="s">
        <v>13</v>
      </c>
      <c r="C161" t="s">
        <v>13</v>
      </c>
      <c r="D161" s="63">
        <v>76</v>
      </c>
      <c r="E161" s="5">
        <v>14</v>
      </c>
      <c r="G161" s="64">
        <v>7.51</v>
      </c>
      <c r="H161" s="64">
        <v>0</v>
      </c>
      <c r="I161" t="s">
        <v>14</v>
      </c>
      <c r="J161" t="s">
        <v>14</v>
      </c>
      <c r="K161" t="s">
        <v>15</v>
      </c>
      <c r="L161" t="s">
        <v>422</v>
      </c>
      <c r="N161" s="1">
        <v>100</v>
      </c>
      <c r="O161" s="60">
        <f>IF(B161="DEPARTAMENTO",IF(C161="3D1B",N161*(100%-13%),N161*(100%-VLOOKUP(A161,'Condiciones Comerciales'!B:M,4,FALSE))),N161)</f>
        <v>100</v>
      </c>
      <c r="P161" s="60">
        <f t="shared" si="2"/>
        <v>112.5</v>
      </c>
      <c r="Q161" s="62"/>
    </row>
    <row r="162" spans="1:17" x14ac:dyDescent="0.3">
      <c r="A162" s="1" t="s">
        <v>402</v>
      </c>
      <c r="B162" t="s">
        <v>13</v>
      </c>
      <c r="C162" t="s">
        <v>13</v>
      </c>
      <c r="D162" s="63">
        <v>77</v>
      </c>
      <c r="E162" s="5">
        <v>15</v>
      </c>
      <c r="G162" s="64">
        <v>7.51</v>
      </c>
      <c r="H162" s="64">
        <v>0</v>
      </c>
      <c r="I162" t="s">
        <v>14</v>
      </c>
      <c r="J162" t="s">
        <v>14</v>
      </c>
      <c r="K162" t="s">
        <v>15</v>
      </c>
      <c r="L162" t="s">
        <v>444</v>
      </c>
      <c r="N162" s="1">
        <v>100</v>
      </c>
      <c r="O162" s="60">
        <f>IF(B162="DEPARTAMENTO",IF(C162="3D1B",N162*(100%-13%),N162*(100%-VLOOKUP(A162,'Condiciones Comerciales'!B:M,4,FALSE))),N162)</f>
        <v>100</v>
      </c>
      <c r="P162" s="60">
        <f t="shared" si="2"/>
        <v>112.5</v>
      </c>
      <c r="Q162" s="62"/>
    </row>
    <row r="163" spans="1:17" x14ac:dyDescent="0.3">
      <c r="A163" s="1" t="s">
        <v>402</v>
      </c>
      <c r="B163" t="s">
        <v>13</v>
      </c>
      <c r="C163" t="s">
        <v>13</v>
      </c>
      <c r="D163" s="63">
        <v>78</v>
      </c>
      <c r="E163" s="5">
        <v>16</v>
      </c>
      <c r="G163" s="64">
        <v>7.51</v>
      </c>
      <c r="H163" s="64">
        <v>0</v>
      </c>
      <c r="I163" t="s">
        <v>14</v>
      </c>
      <c r="J163" t="s">
        <v>14</v>
      </c>
      <c r="K163" t="s">
        <v>15</v>
      </c>
      <c r="L163" t="s">
        <v>436</v>
      </c>
      <c r="N163" s="1">
        <v>100</v>
      </c>
      <c r="O163" s="60">
        <f>IF(B163="DEPARTAMENTO",IF(C163="3D1B",N163*(100%-13%),N163*(100%-VLOOKUP(A163,'Condiciones Comerciales'!B:M,4,FALSE))),N163)</f>
        <v>100</v>
      </c>
      <c r="P163" s="60">
        <f t="shared" si="2"/>
        <v>112.5</v>
      </c>
      <c r="Q163" s="62"/>
    </row>
    <row r="164" spans="1:17" x14ac:dyDescent="0.3">
      <c r="A164" s="1" t="s">
        <v>402</v>
      </c>
      <c r="B164" t="s">
        <v>13</v>
      </c>
      <c r="C164" t="s">
        <v>13</v>
      </c>
      <c r="D164" s="63">
        <v>79</v>
      </c>
      <c r="E164" s="5">
        <v>17</v>
      </c>
      <c r="G164" s="64">
        <v>7.51</v>
      </c>
      <c r="H164" s="64">
        <v>0</v>
      </c>
      <c r="I164" t="s">
        <v>14</v>
      </c>
      <c r="J164" t="s">
        <v>14</v>
      </c>
      <c r="K164" t="s">
        <v>15</v>
      </c>
      <c r="L164" t="s">
        <v>423</v>
      </c>
      <c r="N164" s="1">
        <v>100</v>
      </c>
      <c r="O164" s="60">
        <f>IF(B164="DEPARTAMENTO",IF(C164="3D1B",N164*(100%-13%),N164*(100%-VLOOKUP(A164,'Condiciones Comerciales'!B:M,4,FALSE))),N164)</f>
        <v>100</v>
      </c>
      <c r="P164" s="60">
        <f t="shared" si="2"/>
        <v>112.5</v>
      </c>
      <c r="Q164" s="62"/>
    </row>
    <row r="165" spans="1:17" x14ac:dyDescent="0.3">
      <c r="A165" s="1" t="s">
        <v>402</v>
      </c>
      <c r="B165" t="s">
        <v>13</v>
      </c>
      <c r="C165" t="s">
        <v>13</v>
      </c>
      <c r="D165" s="63">
        <v>80</v>
      </c>
      <c r="E165" s="5">
        <v>18</v>
      </c>
      <c r="G165" s="64">
        <v>7.51</v>
      </c>
      <c r="H165" s="64">
        <v>0</v>
      </c>
      <c r="I165" t="s">
        <v>14</v>
      </c>
      <c r="J165" t="s">
        <v>14</v>
      </c>
      <c r="K165" t="s">
        <v>15</v>
      </c>
      <c r="L165" t="s">
        <v>449</v>
      </c>
      <c r="N165" s="1">
        <v>100</v>
      </c>
      <c r="O165" s="60">
        <f>IF(B165="DEPARTAMENTO",IF(C165="3D1B",N165*(100%-13%),N165*(100%-VLOOKUP(A165,'Condiciones Comerciales'!B:M,4,FALSE))),N165)</f>
        <v>100</v>
      </c>
      <c r="P165" s="60">
        <f t="shared" si="2"/>
        <v>112.5</v>
      </c>
      <c r="Q165" s="62"/>
    </row>
    <row r="166" spans="1:17" x14ac:dyDescent="0.3">
      <c r="A166" s="1" t="s">
        <v>402</v>
      </c>
      <c r="B166" t="s">
        <v>13</v>
      </c>
      <c r="C166" t="s">
        <v>13</v>
      </c>
      <c r="D166" s="63">
        <v>81</v>
      </c>
      <c r="E166" s="5">
        <v>19</v>
      </c>
      <c r="G166" s="64">
        <v>7.51</v>
      </c>
      <c r="H166" s="64">
        <v>0</v>
      </c>
      <c r="I166" t="s">
        <v>14</v>
      </c>
      <c r="J166" t="s">
        <v>14</v>
      </c>
      <c r="K166" t="s">
        <v>15</v>
      </c>
      <c r="L166" t="s">
        <v>407</v>
      </c>
      <c r="N166" s="1">
        <v>100</v>
      </c>
      <c r="O166" s="60">
        <f>IF(B166="DEPARTAMENTO",IF(C166="3D1B",N166*(100%-13%),N166*(100%-VLOOKUP(A166,'Condiciones Comerciales'!B:M,4,FALSE))),N166)</f>
        <v>100</v>
      </c>
      <c r="P166" s="60">
        <f t="shared" si="2"/>
        <v>112.5</v>
      </c>
      <c r="Q166" s="62"/>
    </row>
    <row r="167" spans="1:17" x14ac:dyDescent="0.3">
      <c r="A167" s="1" t="s">
        <v>402</v>
      </c>
      <c r="B167" t="s">
        <v>13</v>
      </c>
      <c r="C167" t="s">
        <v>13</v>
      </c>
      <c r="D167" s="63">
        <v>82</v>
      </c>
      <c r="E167" s="5">
        <v>20</v>
      </c>
      <c r="F167" s="5" t="s">
        <v>17</v>
      </c>
      <c r="G167" s="64">
        <v>7.51</v>
      </c>
      <c r="H167" s="64">
        <v>0</v>
      </c>
      <c r="I167" t="s">
        <v>14</v>
      </c>
      <c r="J167" t="s">
        <v>14</v>
      </c>
      <c r="K167" t="s">
        <v>15</v>
      </c>
      <c r="L167" t="s">
        <v>448</v>
      </c>
      <c r="N167" s="1">
        <v>100</v>
      </c>
      <c r="O167" s="60">
        <f>IF(B167="DEPARTAMENTO",IF(C167="3D1B",N167*(100%-13%),N167*(100%-VLOOKUP(A167,'Condiciones Comerciales'!B:M,4,FALSE))),N167)</f>
        <v>100</v>
      </c>
      <c r="P167" s="60">
        <f t="shared" si="2"/>
        <v>112.5</v>
      </c>
      <c r="Q167" s="62"/>
    </row>
    <row r="168" spans="1:17" x14ac:dyDescent="0.3">
      <c r="A168" s="1" t="s">
        <v>402</v>
      </c>
      <c r="B168" t="s">
        <v>16</v>
      </c>
      <c r="C168" t="s">
        <v>16</v>
      </c>
      <c r="D168" s="63">
        <v>1</v>
      </c>
      <c r="E168" s="5">
        <v>-1</v>
      </c>
      <c r="G168" s="64">
        <v>12.5</v>
      </c>
      <c r="H168" s="64">
        <v>0</v>
      </c>
      <c r="I168" t="s">
        <v>14</v>
      </c>
      <c r="J168" t="s">
        <v>14</v>
      </c>
      <c r="K168" t="s">
        <v>15</v>
      </c>
      <c r="N168" s="1">
        <v>350</v>
      </c>
      <c r="O168" s="60">
        <f>IF(B168="DEPARTAMENTO",IF(C168="3D1B",N168*(100%-13%),N168*(100%-VLOOKUP(A168,'Condiciones Comerciales'!B:M,4,FALSE))),N168)</f>
        <v>350</v>
      </c>
      <c r="P168" s="60">
        <f t="shared" si="2"/>
        <v>393.75</v>
      </c>
      <c r="Q168" s="62"/>
    </row>
    <row r="169" spans="1:17" x14ac:dyDescent="0.3">
      <c r="A169" s="1" t="s">
        <v>402</v>
      </c>
      <c r="B169" t="s">
        <v>16</v>
      </c>
      <c r="C169" t="s">
        <v>16</v>
      </c>
      <c r="D169" s="63">
        <v>2</v>
      </c>
      <c r="E169" s="5">
        <v>-1</v>
      </c>
      <c r="G169" s="64">
        <v>12.5</v>
      </c>
      <c r="H169" s="64">
        <v>0</v>
      </c>
      <c r="I169" t="s">
        <v>14</v>
      </c>
      <c r="J169" t="s">
        <v>14</v>
      </c>
      <c r="K169" t="s">
        <v>15</v>
      </c>
      <c r="N169" s="1">
        <v>350</v>
      </c>
      <c r="O169" s="60">
        <f>IF(B169="DEPARTAMENTO",IF(C169="3D1B",N169*(100%-13%),N169*(100%-VLOOKUP(A169,'Condiciones Comerciales'!B:M,4,FALSE))),N169)</f>
        <v>350</v>
      </c>
      <c r="P169" s="60">
        <f t="shared" si="2"/>
        <v>393.75</v>
      </c>
      <c r="Q169" s="62"/>
    </row>
    <row r="170" spans="1:17" x14ac:dyDescent="0.3">
      <c r="A170" s="1" t="s">
        <v>402</v>
      </c>
      <c r="B170" t="s">
        <v>16</v>
      </c>
      <c r="C170" t="s">
        <v>16</v>
      </c>
      <c r="D170" s="63">
        <v>5</v>
      </c>
      <c r="E170" s="5">
        <v>-1</v>
      </c>
      <c r="G170" s="64">
        <v>12.5</v>
      </c>
      <c r="H170" s="64">
        <v>0</v>
      </c>
      <c r="I170" t="s">
        <v>14</v>
      </c>
      <c r="J170" t="s">
        <v>14</v>
      </c>
      <c r="K170" t="s">
        <v>15</v>
      </c>
      <c r="L170" t="s">
        <v>368</v>
      </c>
      <c r="N170" s="1">
        <v>350</v>
      </c>
      <c r="O170" s="60">
        <f>IF(B170="DEPARTAMENTO",IF(C170="3D1B",N170*(100%-13%),N170*(100%-VLOOKUP(A170,'Condiciones Comerciales'!B:M,4,FALSE))),N170)</f>
        <v>350</v>
      </c>
      <c r="P170" s="60">
        <f t="shared" si="2"/>
        <v>393.75</v>
      </c>
      <c r="Q170" s="62"/>
    </row>
    <row r="171" spans="1:17" x14ac:dyDescent="0.3">
      <c r="A171" s="1" t="s">
        <v>402</v>
      </c>
      <c r="B171" t="s">
        <v>16</v>
      </c>
      <c r="C171" t="s">
        <v>16</v>
      </c>
      <c r="D171" s="63">
        <v>7</v>
      </c>
      <c r="E171" s="5">
        <v>-1</v>
      </c>
      <c r="G171" s="64">
        <v>12.5</v>
      </c>
      <c r="H171" s="64">
        <v>0</v>
      </c>
      <c r="I171" t="s">
        <v>14</v>
      </c>
      <c r="J171" t="s">
        <v>14</v>
      </c>
      <c r="K171" t="s">
        <v>15</v>
      </c>
      <c r="N171" s="1">
        <v>350</v>
      </c>
      <c r="O171" s="60">
        <f>IF(B171="DEPARTAMENTO",IF(C171="3D1B",N171*(100%-13%),N171*(100%-VLOOKUP(A171,'Condiciones Comerciales'!B:M,4,FALSE))),N171)</f>
        <v>350</v>
      </c>
      <c r="P171" s="60">
        <f t="shared" si="2"/>
        <v>393.75</v>
      </c>
      <c r="Q171" s="62"/>
    </row>
    <row r="172" spans="1:17" x14ac:dyDescent="0.3">
      <c r="A172" s="1" t="s">
        <v>402</v>
      </c>
      <c r="B172" t="s">
        <v>16</v>
      </c>
      <c r="C172" t="s">
        <v>16</v>
      </c>
      <c r="D172" s="63">
        <v>8</v>
      </c>
      <c r="E172" s="5">
        <v>-1</v>
      </c>
      <c r="G172" s="64">
        <v>12.5</v>
      </c>
      <c r="H172" s="64">
        <v>0</v>
      </c>
      <c r="I172" t="s">
        <v>14</v>
      </c>
      <c r="J172" t="s">
        <v>14</v>
      </c>
      <c r="K172" t="s">
        <v>15</v>
      </c>
      <c r="L172" t="s">
        <v>429</v>
      </c>
      <c r="N172" s="1">
        <v>350</v>
      </c>
      <c r="O172" s="60">
        <f>IF(B172="DEPARTAMENTO",IF(C172="3D1B",N172*(100%-13%),N172*(100%-VLOOKUP(A172,'Condiciones Comerciales'!B:M,4,FALSE))),N172)</f>
        <v>350</v>
      </c>
      <c r="P172" s="60">
        <f t="shared" si="2"/>
        <v>393.75</v>
      </c>
      <c r="Q172" s="62"/>
    </row>
    <row r="173" spans="1:17" x14ac:dyDescent="0.3">
      <c r="A173" s="1" t="s">
        <v>402</v>
      </c>
      <c r="B173" t="s">
        <v>16</v>
      </c>
      <c r="C173" t="s">
        <v>16</v>
      </c>
      <c r="D173" s="63">
        <v>9</v>
      </c>
      <c r="E173" s="5">
        <v>-1</v>
      </c>
      <c r="G173" s="64">
        <v>12.5</v>
      </c>
      <c r="H173" s="64">
        <v>0</v>
      </c>
      <c r="I173" t="s">
        <v>14</v>
      </c>
      <c r="J173" t="s">
        <v>14</v>
      </c>
      <c r="K173" t="s">
        <v>15</v>
      </c>
      <c r="L173" t="s">
        <v>416</v>
      </c>
      <c r="N173" s="1">
        <v>350</v>
      </c>
      <c r="O173" s="60">
        <f>IF(B173="DEPARTAMENTO",IF(C173="3D1B",N173*(100%-13%),N173*(100%-VLOOKUP(A173,'Condiciones Comerciales'!B:M,4,FALSE))),N173)</f>
        <v>350</v>
      </c>
      <c r="P173" s="60">
        <f t="shared" si="2"/>
        <v>393.75</v>
      </c>
      <c r="Q173" s="62"/>
    </row>
    <row r="174" spans="1:17" x14ac:dyDescent="0.3">
      <c r="A174" s="1" t="s">
        <v>402</v>
      </c>
      <c r="B174" t="s">
        <v>16</v>
      </c>
      <c r="C174" t="s">
        <v>16</v>
      </c>
      <c r="D174" s="63">
        <v>11</v>
      </c>
      <c r="E174" s="5">
        <v>-1</v>
      </c>
      <c r="G174" s="64">
        <v>12.5</v>
      </c>
      <c r="H174" s="64">
        <v>0</v>
      </c>
      <c r="I174" t="s">
        <v>14</v>
      </c>
      <c r="J174" t="s">
        <v>14</v>
      </c>
      <c r="K174" t="s">
        <v>15</v>
      </c>
      <c r="N174" s="1">
        <v>350</v>
      </c>
      <c r="O174" s="60">
        <f>IF(B174="DEPARTAMENTO",IF(C174="3D1B",N174*(100%-13%),N174*(100%-VLOOKUP(A174,'Condiciones Comerciales'!B:M,4,FALSE))),N174)</f>
        <v>350</v>
      </c>
      <c r="P174" s="60">
        <f t="shared" si="2"/>
        <v>393.75</v>
      </c>
      <c r="Q174" s="62"/>
    </row>
    <row r="175" spans="1:17" x14ac:dyDescent="0.3">
      <c r="A175" s="1" t="s">
        <v>402</v>
      </c>
      <c r="B175" t="s">
        <v>16</v>
      </c>
      <c r="C175" t="s">
        <v>16</v>
      </c>
      <c r="D175" s="63">
        <v>14</v>
      </c>
      <c r="E175" s="5">
        <v>-1</v>
      </c>
      <c r="G175" s="64">
        <v>12.5</v>
      </c>
      <c r="H175" s="64">
        <v>0</v>
      </c>
      <c r="I175" t="s">
        <v>14</v>
      </c>
      <c r="J175" t="s">
        <v>14</v>
      </c>
      <c r="K175" t="s">
        <v>15</v>
      </c>
      <c r="L175" t="s">
        <v>484</v>
      </c>
      <c r="N175" s="1">
        <v>450</v>
      </c>
      <c r="O175" s="60">
        <f>IF(B175="DEPARTAMENTO",IF(C175="3D1B",N175*(100%-13%),N175*(100%-VLOOKUP(A175,'Condiciones Comerciales'!B:M,4,FALSE))),N175)</f>
        <v>450</v>
      </c>
      <c r="P175" s="60">
        <f t="shared" si="2"/>
        <v>506.25</v>
      </c>
      <c r="Q175" s="62"/>
    </row>
    <row r="176" spans="1:17" x14ac:dyDescent="0.3">
      <c r="A176" s="1" t="s">
        <v>402</v>
      </c>
      <c r="B176" t="s">
        <v>16</v>
      </c>
      <c r="C176" t="s">
        <v>16</v>
      </c>
      <c r="D176" s="63">
        <v>15</v>
      </c>
      <c r="E176" s="5">
        <v>-1</v>
      </c>
      <c r="G176" s="64">
        <v>12.5</v>
      </c>
      <c r="H176" s="64">
        <v>0</v>
      </c>
      <c r="I176" t="s">
        <v>14</v>
      </c>
      <c r="J176" t="s">
        <v>14</v>
      </c>
      <c r="K176" t="s">
        <v>15</v>
      </c>
      <c r="L176" t="s">
        <v>417</v>
      </c>
      <c r="N176" s="1">
        <v>350</v>
      </c>
      <c r="O176" s="60">
        <f>IF(B176="DEPARTAMENTO",IF(C176="3D1B",N176*(100%-13%),N176*(100%-VLOOKUP(A176,'Condiciones Comerciales'!B:M,4,FALSE))),N176)</f>
        <v>350</v>
      </c>
      <c r="P176" s="60">
        <f t="shared" si="2"/>
        <v>393.75</v>
      </c>
      <c r="Q176" s="62"/>
    </row>
    <row r="177" spans="1:17" x14ac:dyDescent="0.3">
      <c r="A177" s="1" t="s">
        <v>402</v>
      </c>
      <c r="B177" t="s">
        <v>16</v>
      </c>
      <c r="C177" t="s">
        <v>16</v>
      </c>
      <c r="D177" s="63">
        <v>17</v>
      </c>
      <c r="E177" s="5">
        <v>-1</v>
      </c>
      <c r="G177" s="64">
        <v>12.5</v>
      </c>
      <c r="H177" s="64">
        <v>0</v>
      </c>
      <c r="I177" t="s">
        <v>14</v>
      </c>
      <c r="J177" t="s">
        <v>14</v>
      </c>
      <c r="K177" t="s">
        <v>15</v>
      </c>
      <c r="N177" s="1">
        <v>350</v>
      </c>
      <c r="O177" s="60">
        <f>IF(B177="DEPARTAMENTO",IF(C177="3D1B",N177*(100%-13%),N177*(100%-VLOOKUP(A177,'Condiciones Comerciales'!B:M,4,FALSE))),N177)</f>
        <v>350</v>
      </c>
      <c r="P177" s="60">
        <f t="shared" si="2"/>
        <v>393.75</v>
      </c>
      <c r="Q177" s="62"/>
    </row>
    <row r="178" spans="1:17" x14ac:dyDescent="0.3">
      <c r="A178" s="1" t="s">
        <v>402</v>
      </c>
      <c r="B178" t="s">
        <v>16</v>
      </c>
      <c r="C178" t="s">
        <v>16</v>
      </c>
      <c r="D178" s="63">
        <v>19</v>
      </c>
      <c r="E178" s="5">
        <v>-1</v>
      </c>
      <c r="G178" s="64">
        <v>12.5</v>
      </c>
      <c r="H178" s="64">
        <v>0</v>
      </c>
      <c r="I178" t="s">
        <v>14</v>
      </c>
      <c r="J178" t="s">
        <v>14</v>
      </c>
      <c r="K178" t="s">
        <v>15</v>
      </c>
      <c r="L178" t="s">
        <v>446</v>
      </c>
      <c r="N178" s="1">
        <v>350</v>
      </c>
      <c r="O178" s="60">
        <f>IF(B178="DEPARTAMENTO",IF(C178="3D1B",N178*(100%-13%),N178*(100%-VLOOKUP(A178,'Condiciones Comerciales'!B:M,4,FALSE))),N178)</f>
        <v>350</v>
      </c>
      <c r="P178" s="60">
        <f t="shared" si="2"/>
        <v>393.75</v>
      </c>
      <c r="Q178" s="62"/>
    </row>
    <row r="179" spans="1:17" x14ac:dyDescent="0.3">
      <c r="A179" s="1" t="s">
        <v>402</v>
      </c>
      <c r="B179" t="s">
        <v>16</v>
      </c>
      <c r="C179" t="s">
        <v>16</v>
      </c>
      <c r="D179" s="63">
        <v>20</v>
      </c>
      <c r="E179" s="5">
        <v>-1</v>
      </c>
      <c r="G179" s="64">
        <v>12.5</v>
      </c>
      <c r="H179" s="64">
        <v>0</v>
      </c>
      <c r="I179" t="s">
        <v>14</v>
      </c>
      <c r="J179" t="s">
        <v>14</v>
      </c>
      <c r="K179" t="s">
        <v>15</v>
      </c>
      <c r="N179" s="1">
        <v>350</v>
      </c>
      <c r="O179" s="60">
        <f>IF(B179="DEPARTAMENTO",IF(C179="3D1B",N179*(100%-13%),N179*(100%-VLOOKUP(A179,'Condiciones Comerciales'!B:M,4,FALSE))),N179)</f>
        <v>350</v>
      </c>
      <c r="P179" s="60">
        <f t="shared" si="2"/>
        <v>393.75</v>
      </c>
      <c r="Q179" s="62"/>
    </row>
    <row r="180" spans="1:17" x14ac:dyDescent="0.3">
      <c r="A180" s="1" t="s">
        <v>402</v>
      </c>
      <c r="B180" t="s">
        <v>16</v>
      </c>
      <c r="C180" t="s">
        <v>16</v>
      </c>
      <c r="D180" s="63">
        <v>27</v>
      </c>
      <c r="E180" s="5">
        <v>-1</v>
      </c>
      <c r="G180" s="64">
        <v>12.5</v>
      </c>
      <c r="H180" s="64">
        <v>0</v>
      </c>
      <c r="I180" t="s">
        <v>14</v>
      </c>
      <c r="J180" t="s">
        <v>14</v>
      </c>
      <c r="K180" t="s">
        <v>15</v>
      </c>
      <c r="N180" s="1">
        <v>350</v>
      </c>
      <c r="O180" s="60">
        <f>IF(B180="DEPARTAMENTO",IF(C180="3D1B",N180*(100%-13%),N180*(100%-VLOOKUP(A180,'Condiciones Comerciales'!B:M,4,FALSE))),N180)</f>
        <v>350</v>
      </c>
      <c r="P180" s="60">
        <f t="shared" si="2"/>
        <v>393.75</v>
      </c>
      <c r="Q180" s="62"/>
    </row>
    <row r="181" spans="1:17" x14ac:dyDescent="0.3">
      <c r="A181" s="1" t="s">
        <v>402</v>
      </c>
      <c r="B181" t="s">
        <v>16</v>
      </c>
      <c r="C181" t="s">
        <v>16</v>
      </c>
      <c r="D181" s="63">
        <v>28</v>
      </c>
      <c r="E181" s="5">
        <v>-1</v>
      </c>
      <c r="G181" s="64">
        <v>12.5</v>
      </c>
      <c r="H181" s="64">
        <v>0</v>
      </c>
      <c r="I181" t="s">
        <v>14</v>
      </c>
      <c r="J181" t="s">
        <v>14</v>
      </c>
      <c r="K181" t="s">
        <v>15</v>
      </c>
      <c r="N181" s="1">
        <v>350</v>
      </c>
      <c r="O181" s="60">
        <f>IF(B181="DEPARTAMENTO",IF(C181="3D1B",N181*(100%-13%),N181*(100%-VLOOKUP(A181,'Condiciones Comerciales'!B:M,4,FALSE))),N181)</f>
        <v>350</v>
      </c>
      <c r="P181" s="60">
        <f t="shared" si="2"/>
        <v>393.75</v>
      </c>
      <c r="Q181" s="62"/>
    </row>
    <row r="182" spans="1:17" x14ac:dyDescent="0.3">
      <c r="A182" s="1" t="s">
        <v>402</v>
      </c>
      <c r="B182" t="s">
        <v>16</v>
      </c>
      <c r="C182" t="s">
        <v>16</v>
      </c>
      <c r="D182" s="63">
        <v>39</v>
      </c>
      <c r="E182" s="5">
        <v>-1</v>
      </c>
      <c r="G182" s="64">
        <v>12.5</v>
      </c>
      <c r="H182" s="64">
        <v>0</v>
      </c>
      <c r="I182" t="s">
        <v>14</v>
      </c>
      <c r="J182" t="s">
        <v>14</v>
      </c>
      <c r="K182" t="s">
        <v>15</v>
      </c>
      <c r="N182" s="1">
        <v>350</v>
      </c>
      <c r="O182" s="60">
        <f>IF(B182="DEPARTAMENTO",IF(C182="3D1B",N182*(100%-13%),N182*(100%-VLOOKUP(A182,'Condiciones Comerciales'!B:M,4,FALSE))),N182)</f>
        <v>350</v>
      </c>
      <c r="P182" s="60">
        <f t="shared" si="2"/>
        <v>393.75</v>
      </c>
      <c r="Q182" s="62"/>
    </row>
    <row r="183" spans="1:17" x14ac:dyDescent="0.3">
      <c r="A183" s="1" t="s">
        <v>402</v>
      </c>
      <c r="B183" t="s">
        <v>16</v>
      </c>
      <c r="C183" t="s">
        <v>16</v>
      </c>
      <c r="D183" s="63">
        <v>40</v>
      </c>
      <c r="E183" s="5">
        <v>-2</v>
      </c>
      <c r="G183" s="64">
        <v>12.5</v>
      </c>
      <c r="H183" s="64">
        <v>0</v>
      </c>
      <c r="I183" t="s">
        <v>14</v>
      </c>
      <c r="J183" t="s">
        <v>14</v>
      </c>
      <c r="K183" t="s">
        <v>15</v>
      </c>
      <c r="N183" s="1">
        <v>350</v>
      </c>
      <c r="O183" s="60">
        <f>IF(B183="DEPARTAMENTO",IF(C183="3D1B",N183*(100%-13%),N183*(100%-VLOOKUP(A183,'Condiciones Comerciales'!B:M,4,FALSE))),N183)</f>
        <v>350</v>
      </c>
      <c r="P183" s="60">
        <f t="shared" si="2"/>
        <v>393.75</v>
      </c>
      <c r="Q183" s="62"/>
    </row>
    <row r="184" spans="1:17" x14ac:dyDescent="0.3">
      <c r="A184" s="1" t="s">
        <v>402</v>
      </c>
      <c r="B184" t="s">
        <v>16</v>
      </c>
      <c r="C184" t="s">
        <v>16</v>
      </c>
      <c r="D184" s="63">
        <v>41</v>
      </c>
      <c r="E184" s="5">
        <v>-2</v>
      </c>
      <c r="G184" s="64">
        <v>12.5</v>
      </c>
      <c r="H184" s="64">
        <v>0</v>
      </c>
      <c r="I184" t="s">
        <v>14</v>
      </c>
      <c r="J184" t="s">
        <v>14</v>
      </c>
      <c r="K184" t="s">
        <v>15</v>
      </c>
      <c r="N184" s="1">
        <v>350</v>
      </c>
      <c r="O184" s="60">
        <f>IF(B184="DEPARTAMENTO",IF(C184="3D1B",N184*(100%-13%),N184*(100%-VLOOKUP(A184,'Condiciones Comerciales'!B:M,4,FALSE))),N184)</f>
        <v>350</v>
      </c>
      <c r="P184" s="60">
        <f t="shared" si="2"/>
        <v>393.75</v>
      </c>
      <c r="Q184" s="62"/>
    </row>
    <row r="185" spans="1:17" x14ac:dyDescent="0.3">
      <c r="A185" s="1" t="s">
        <v>402</v>
      </c>
      <c r="B185" t="s">
        <v>16</v>
      </c>
      <c r="C185" t="s">
        <v>16</v>
      </c>
      <c r="D185" s="63">
        <v>42</v>
      </c>
      <c r="E185" s="5">
        <v>-2</v>
      </c>
      <c r="G185" s="64">
        <v>12.5</v>
      </c>
      <c r="H185" s="64">
        <v>0</v>
      </c>
      <c r="I185" t="s">
        <v>14</v>
      </c>
      <c r="J185" t="s">
        <v>14</v>
      </c>
      <c r="K185" t="s">
        <v>15</v>
      </c>
      <c r="N185" s="1">
        <v>350</v>
      </c>
      <c r="O185" s="60">
        <f>IF(B185="DEPARTAMENTO",IF(C185="3D1B",N185*(100%-13%),N185*(100%-VLOOKUP(A185,'Condiciones Comerciales'!B:M,4,FALSE))),N185)</f>
        <v>350</v>
      </c>
      <c r="P185" s="60">
        <f t="shared" si="2"/>
        <v>393.75</v>
      </c>
      <c r="Q185" s="62"/>
    </row>
    <row r="186" spans="1:17" x14ac:dyDescent="0.3">
      <c r="A186" s="1" t="s">
        <v>402</v>
      </c>
      <c r="B186" t="s">
        <v>16</v>
      </c>
      <c r="C186" t="s">
        <v>16</v>
      </c>
      <c r="D186" s="63">
        <v>43</v>
      </c>
      <c r="E186" s="5">
        <v>-2</v>
      </c>
      <c r="G186" s="64">
        <v>12.5</v>
      </c>
      <c r="H186" s="64">
        <v>0</v>
      </c>
      <c r="I186" t="s">
        <v>14</v>
      </c>
      <c r="J186" t="s">
        <v>14</v>
      </c>
      <c r="K186" t="s">
        <v>15</v>
      </c>
      <c r="N186" s="1">
        <v>350</v>
      </c>
      <c r="O186" s="60">
        <f>IF(B186="DEPARTAMENTO",IF(C186="3D1B",N186*(100%-13%),N186*(100%-VLOOKUP(A186,'Condiciones Comerciales'!B:M,4,FALSE))),N186)</f>
        <v>350</v>
      </c>
      <c r="P186" s="60">
        <f t="shared" si="2"/>
        <v>393.75</v>
      </c>
      <c r="Q186" s="62"/>
    </row>
    <row r="187" spans="1:17" x14ac:dyDescent="0.3">
      <c r="A187" s="1" t="s">
        <v>402</v>
      </c>
      <c r="B187" t="s">
        <v>16</v>
      </c>
      <c r="C187" t="s">
        <v>16</v>
      </c>
      <c r="D187" s="63">
        <v>44</v>
      </c>
      <c r="E187" s="5">
        <v>-2</v>
      </c>
      <c r="G187" s="64">
        <v>12.5</v>
      </c>
      <c r="H187" s="64">
        <v>0</v>
      </c>
      <c r="I187" t="s">
        <v>14</v>
      </c>
      <c r="J187" t="s">
        <v>14</v>
      </c>
      <c r="K187" t="s">
        <v>15</v>
      </c>
      <c r="N187" s="1">
        <v>350</v>
      </c>
      <c r="O187" s="60">
        <f>IF(B187="DEPARTAMENTO",IF(C187="3D1B",N187*(100%-13%),N187*(100%-VLOOKUP(A187,'Condiciones Comerciales'!B:M,4,FALSE))),N187)</f>
        <v>350</v>
      </c>
      <c r="P187" s="60">
        <f t="shared" si="2"/>
        <v>393.75</v>
      </c>
      <c r="Q187" s="62"/>
    </row>
    <row r="188" spans="1:17" x14ac:dyDescent="0.3">
      <c r="A188" s="1" t="s">
        <v>402</v>
      </c>
      <c r="B188" t="s">
        <v>16</v>
      </c>
      <c r="C188" t="s">
        <v>16</v>
      </c>
      <c r="D188" s="63">
        <v>45</v>
      </c>
      <c r="E188" s="5">
        <v>-2</v>
      </c>
      <c r="G188" s="64">
        <v>12.5</v>
      </c>
      <c r="H188" s="64">
        <v>0</v>
      </c>
      <c r="I188" t="s">
        <v>14</v>
      </c>
      <c r="J188" t="s">
        <v>14</v>
      </c>
      <c r="K188" t="s">
        <v>15</v>
      </c>
      <c r="N188" s="1">
        <v>350</v>
      </c>
      <c r="O188" s="60">
        <f>IF(B188="DEPARTAMENTO",IF(C188="3D1B",N188*(100%-13%),N188*(100%-VLOOKUP(A188,'Condiciones Comerciales'!B:M,4,FALSE))),N188)</f>
        <v>350</v>
      </c>
      <c r="P188" s="60">
        <f t="shared" si="2"/>
        <v>393.75</v>
      </c>
      <c r="Q188" s="62"/>
    </row>
    <row r="189" spans="1:17" x14ac:dyDescent="0.3">
      <c r="A189" s="1" t="s">
        <v>402</v>
      </c>
      <c r="B189" t="s">
        <v>16</v>
      </c>
      <c r="C189" t="s">
        <v>16</v>
      </c>
      <c r="D189" s="63">
        <v>46</v>
      </c>
      <c r="E189" s="5">
        <v>-2</v>
      </c>
      <c r="G189" s="64">
        <v>12.5</v>
      </c>
      <c r="H189" s="64">
        <v>0</v>
      </c>
      <c r="I189" t="s">
        <v>14</v>
      </c>
      <c r="J189" t="s">
        <v>14</v>
      </c>
      <c r="K189" t="s">
        <v>15</v>
      </c>
      <c r="N189" s="1">
        <v>350</v>
      </c>
      <c r="O189" s="60">
        <f>IF(B189="DEPARTAMENTO",IF(C189="3D1B",N189*(100%-13%),N189*(100%-VLOOKUP(A189,'Condiciones Comerciales'!B:M,4,FALSE))),N189)</f>
        <v>350</v>
      </c>
      <c r="P189" s="60">
        <f t="shared" si="2"/>
        <v>393.75</v>
      </c>
      <c r="Q189" s="62"/>
    </row>
    <row r="190" spans="1:17" x14ac:dyDescent="0.3">
      <c r="A190" s="1" t="s">
        <v>402</v>
      </c>
      <c r="B190" t="s">
        <v>16</v>
      </c>
      <c r="C190" t="s">
        <v>16</v>
      </c>
      <c r="D190" s="63">
        <v>47</v>
      </c>
      <c r="E190" s="5">
        <v>-2</v>
      </c>
      <c r="G190" s="64">
        <v>12.5</v>
      </c>
      <c r="H190" s="64">
        <v>0</v>
      </c>
      <c r="I190" t="s">
        <v>14</v>
      </c>
      <c r="J190" t="s">
        <v>14</v>
      </c>
      <c r="K190" t="s">
        <v>15</v>
      </c>
      <c r="N190" s="1">
        <v>350</v>
      </c>
      <c r="O190" s="60">
        <f>IF(B190="DEPARTAMENTO",IF(C190="3D1B",N190*(100%-13%),N190*(100%-VLOOKUP(A190,'Condiciones Comerciales'!B:M,4,FALSE))),N190)</f>
        <v>350</v>
      </c>
      <c r="P190" s="60">
        <f t="shared" si="2"/>
        <v>393.75</v>
      </c>
      <c r="Q190" s="62"/>
    </row>
    <row r="191" spans="1:17" x14ac:dyDescent="0.3">
      <c r="A191" s="1" t="s">
        <v>402</v>
      </c>
      <c r="B191" t="s">
        <v>16</v>
      </c>
      <c r="C191" t="s">
        <v>16</v>
      </c>
      <c r="D191" s="63">
        <v>48</v>
      </c>
      <c r="E191" s="5">
        <v>-2</v>
      </c>
      <c r="G191" s="64">
        <v>12.5</v>
      </c>
      <c r="H191" s="64">
        <v>0</v>
      </c>
      <c r="I191" t="s">
        <v>14</v>
      </c>
      <c r="J191" t="s">
        <v>14</v>
      </c>
      <c r="K191" t="s">
        <v>15</v>
      </c>
      <c r="N191" s="1">
        <v>350</v>
      </c>
      <c r="O191" s="60">
        <f>IF(B191="DEPARTAMENTO",IF(C191="3D1B",N191*(100%-13%),N191*(100%-VLOOKUP(A191,'Condiciones Comerciales'!B:M,4,FALSE))),N191)</f>
        <v>350</v>
      </c>
      <c r="P191" s="60">
        <f t="shared" si="2"/>
        <v>393.75</v>
      </c>
      <c r="Q191" s="62"/>
    </row>
    <row r="192" spans="1:17" x14ac:dyDescent="0.3">
      <c r="A192" s="1" t="s">
        <v>402</v>
      </c>
      <c r="B192" t="s">
        <v>16</v>
      </c>
      <c r="C192" t="s">
        <v>16</v>
      </c>
      <c r="D192" s="63">
        <v>49</v>
      </c>
      <c r="E192" s="5">
        <v>-2</v>
      </c>
      <c r="G192" s="64">
        <v>12.5</v>
      </c>
      <c r="H192" s="64">
        <v>0</v>
      </c>
      <c r="I192" t="s">
        <v>14</v>
      </c>
      <c r="J192" t="s">
        <v>14</v>
      </c>
      <c r="K192" t="s">
        <v>15</v>
      </c>
      <c r="N192" s="1">
        <v>350</v>
      </c>
      <c r="O192" s="60">
        <f>IF(B192="DEPARTAMENTO",IF(C192="3D1B",N192*(100%-13%),N192*(100%-VLOOKUP(A192,'Condiciones Comerciales'!B:M,4,FALSE))),N192)</f>
        <v>350</v>
      </c>
      <c r="P192" s="60">
        <f t="shared" si="2"/>
        <v>393.75</v>
      </c>
      <c r="Q192" s="62"/>
    </row>
    <row r="193" spans="1:17" x14ac:dyDescent="0.3">
      <c r="A193" s="1" t="s">
        <v>402</v>
      </c>
      <c r="B193" t="s">
        <v>16</v>
      </c>
      <c r="C193" t="s">
        <v>16</v>
      </c>
      <c r="D193" s="63">
        <v>50</v>
      </c>
      <c r="E193" s="5">
        <v>-2</v>
      </c>
      <c r="G193" s="64">
        <v>12.5</v>
      </c>
      <c r="H193" s="64">
        <v>0</v>
      </c>
      <c r="I193" t="s">
        <v>14</v>
      </c>
      <c r="J193" t="s">
        <v>14</v>
      </c>
      <c r="K193" t="s">
        <v>15</v>
      </c>
      <c r="N193" s="1">
        <v>350</v>
      </c>
      <c r="O193" s="60">
        <f>IF(B193="DEPARTAMENTO",IF(C193="3D1B",N193*(100%-13%),N193*(100%-VLOOKUP(A193,'Condiciones Comerciales'!B:M,4,FALSE))),N193)</f>
        <v>350</v>
      </c>
      <c r="P193" s="60">
        <f t="shared" si="2"/>
        <v>393.75</v>
      </c>
      <c r="Q193" s="62"/>
    </row>
    <row r="194" spans="1:17" x14ac:dyDescent="0.3">
      <c r="A194" s="1" t="s">
        <v>402</v>
      </c>
      <c r="B194" t="s">
        <v>16</v>
      </c>
      <c r="C194" t="s">
        <v>16</v>
      </c>
      <c r="D194" s="63">
        <v>51</v>
      </c>
      <c r="E194" s="5">
        <v>-2</v>
      </c>
      <c r="G194" s="64">
        <v>12.5</v>
      </c>
      <c r="H194" s="64">
        <v>0</v>
      </c>
      <c r="I194" t="s">
        <v>14</v>
      </c>
      <c r="J194" t="s">
        <v>14</v>
      </c>
      <c r="K194" t="s">
        <v>15</v>
      </c>
      <c r="L194" t="s">
        <v>430</v>
      </c>
      <c r="N194" s="1">
        <v>350</v>
      </c>
      <c r="O194" s="60">
        <f>IF(B194="DEPARTAMENTO",IF(C194="3D1B",N194*(100%-13%),N194*(100%-VLOOKUP(A194,'Condiciones Comerciales'!B:M,4,FALSE))),N194)</f>
        <v>350</v>
      </c>
      <c r="P194" s="60">
        <f t="shared" ref="P194:P257" si="3">(O194-10%*O194)/80%</f>
        <v>393.75</v>
      </c>
      <c r="Q194" s="62"/>
    </row>
    <row r="195" spans="1:17" x14ac:dyDescent="0.3">
      <c r="A195" s="1" t="s">
        <v>402</v>
      </c>
      <c r="B195" t="s">
        <v>16</v>
      </c>
      <c r="C195" t="s">
        <v>16</v>
      </c>
      <c r="D195" s="63">
        <v>52</v>
      </c>
      <c r="E195" s="5">
        <v>-2</v>
      </c>
      <c r="G195" s="64">
        <v>12.5</v>
      </c>
      <c r="H195" s="64">
        <v>0</v>
      </c>
      <c r="I195" t="s">
        <v>14</v>
      </c>
      <c r="J195" t="s">
        <v>14</v>
      </c>
      <c r="K195" t="s">
        <v>15</v>
      </c>
      <c r="N195" s="1">
        <v>350</v>
      </c>
      <c r="O195" s="60">
        <f>IF(B195="DEPARTAMENTO",IF(C195="3D1B",N195*(100%-13%),N195*(100%-VLOOKUP(A195,'Condiciones Comerciales'!B:M,4,FALSE))),N195)</f>
        <v>350</v>
      </c>
      <c r="P195" s="60">
        <f t="shared" si="3"/>
        <v>393.75</v>
      </c>
      <c r="Q195" s="62"/>
    </row>
    <row r="196" spans="1:17" x14ac:dyDescent="0.3">
      <c r="A196" s="1" t="s">
        <v>402</v>
      </c>
      <c r="B196" t="s">
        <v>16</v>
      </c>
      <c r="C196" t="s">
        <v>16</v>
      </c>
      <c r="D196" s="63">
        <v>54</v>
      </c>
      <c r="E196" s="5">
        <v>-2</v>
      </c>
      <c r="G196" s="64">
        <v>12.5</v>
      </c>
      <c r="H196" s="64">
        <v>0</v>
      </c>
      <c r="I196" t="s">
        <v>14</v>
      </c>
      <c r="J196" t="s">
        <v>14</v>
      </c>
      <c r="K196" t="s">
        <v>15</v>
      </c>
      <c r="L196" t="s">
        <v>235</v>
      </c>
      <c r="N196" s="1">
        <v>350</v>
      </c>
      <c r="O196" s="60">
        <f>IF(B196="DEPARTAMENTO",IF(C196="3D1B",N196*(100%-13%),N196*(100%-VLOOKUP(A196,'Condiciones Comerciales'!B:M,4,FALSE))),N196)</f>
        <v>350</v>
      </c>
      <c r="P196" s="60">
        <f t="shared" si="3"/>
        <v>393.75</v>
      </c>
      <c r="Q196" s="62"/>
    </row>
    <row r="197" spans="1:17" x14ac:dyDescent="0.3">
      <c r="A197" s="1" t="s">
        <v>402</v>
      </c>
      <c r="B197" t="s">
        <v>16</v>
      </c>
      <c r="C197" t="s">
        <v>16</v>
      </c>
      <c r="D197" s="63">
        <v>55</v>
      </c>
      <c r="E197" s="5">
        <v>-2</v>
      </c>
      <c r="G197" s="64">
        <v>12.5</v>
      </c>
      <c r="H197" s="64">
        <v>0</v>
      </c>
      <c r="I197" t="s">
        <v>14</v>
      </c>
      <c r="J197" t="s">
        <v>14</v>
      </c>
      <c r="K197" t="s">
        <v>15</v>
      </c>
      <c r="L197" t="s">
        <v>418</v>
      </c>
      <c r="N197" s="1">
        <v>350</v>
      </c>
      <c r="O197" s="60">
        <f>IF(B197="DEPARTAMENTO",IF(C197="3D1B",N197*(100%-13%),N197*(100%-VLOOKUP(A197,'Condiciones Comerciales'!B:M,4,FALSE))),N197)</f>
        <v>350</v>
      </c>
      <c r="P197" s="60">
        <f t="shared" si="3"/>
        <v>393.75</v>
      </c>
      <c r="Q197" s="62"/>
    </row>
    <row r="198" spans="1:17" x14ac:dyDescent="0.3">
      <c r="A198" s="1" t="s">
        <v>402</v>
      </c>
      <c r="B198" t="s">
        <v>16</v>
      </c>
      <c r="C198" t="s">
        <v>16</v>
      </c>
      <c r="D198" s="63">
        <v>57</v>
      </c>
      <c r="E198" s="5">
        <v>-2</v>
      </c>
      <c r="G198" s="64">
        <v>12.5</v>
      </c>
      <c r="H198" s="64">
        <v>0</v>
      </c>
      <c r="I198" t="s">
        <v>14</v>
      </c>
      <c r="J198" t="s">
        <v>14</v>
      </c>
      <c r="K198" t="s">
        <v>15</v>
      </c>
      <c r="N198" s="1">
        <v>350</v>
      </c>
      <c r="O198" s="60">
        <f>IF(B198="DEPARTAMENTO",IF(C198="3D1B",N198*(100%-13%),N198*(100%-VLOOKUP(A198,'Condiciones Comerciales'!B:M,4,FALSE))),N198)</f>
        <v>350</v>
      </c>
      <c r="P198" s="60">
        <f t="shared" si="3"/>
        <v>393.75</v>
      </c>
      <c r="Q198" s="62"/>
    </row>
    <row r="199" spans="1:17" x14ac:dyDescent="0.3">
      <c r="A199" s="1" t="s">
        <v>402</v>
      </c>
      <c r="B199" t="s">
        <v>16</v>
      </c>
      <c r="C199" t="s">
        <v>16</v>
      </c>
      <c r="D199" s="63">
        <v>59</v>
      </c>
      <c r="E199" s="5">
        <v>-2</v>
      </c>
      <c r="G199" s="64">
        <v>12.5</v>
      </c>
      <c r="H199" s="64">
        <v>0</v>
      </c>
      <c r="I199" t="s">
        <v>14</v>
      </c>
      <c r="J199" t="s">
        <v>14</v>
      </c>
      <c r="K199" t="s">
        <v>15</v>
      </c>
      <c r="L199" t="s">
        <v>726</v>
      </c>
      <c r="N199" s="1">
        <v>350</v>
      </c>
      <c r="O199" s="60">
        <f>IF(B199="DEPARTAMENTO",IF(C199="3D1B",N199*(100%-13%),N199*(100%-VLOOKUP(A199,'Condiciones Comerciales'!B:M,4,FALSE))),N199)</f>
        <v>350</v>
      </c>
      <c r="P199" s="60">
        <f t="shared" si="3"/>
        <v>393.75</v>
      </c>
      <c r="Q199" s="62"/>
    </row>
    <row r="200" spans="1:17" x14ac:dyDescent="0.3">
      <c r="A200" s="1" t="s">
        <v>402</v>
      </c>
      <c r="B200" t="s">
        <v>16</v>
      </c>
      <c r="C200" t="s">
        <v>16</v>
      </c>
      <c r="D200" s="63">
        <v>61</v>
      </c>
      <c r="E200" s="5">
        <v>-2</v>
      </c>
      <c r="G200" s="64">
        <v>12.5</v>
      </c>
      <c r="H200" s="64">
        <v>0</v>
      </c>
      <c r="I200" t="s">
        <v>14</v>
      </c>
      <c r="J200" t="s">
        <v>14</v>
      </c>
      <c r="K200" t="s">
        <v>15</v>
      </c>
      <c r="L200" t="s">
        <v>238</v>
      </c>
      <c r="N200" s="1">
        <v>350</v>
      </c>
      <c r="O200" s="60">
        <f>IF(B200="DEPARTAMENTO",IF(C200="3D1B",N200*(100%-13%),N200*(100%-VLOOKUP(A200,'Condiciones Comerciales'!B:M,4,FALSE))),N200)</f>
        <v>350</v>
      </c>
      <c r="P200" s="60">
        <f t="shared" si="3"/>
        <v>393.75</v>
      </c>
      <c r="Q200" s="62"/>
    </row>
    <row r="201" spans="1:17" x14ac:dyDescent="0.3">
      <c r="A201" s="1" t="s">
        <v>402</v>
      </c>
      <c r="B201" t="s">
        <v>16</v>
      </c>
      <c r="C201" t="s">
        <v>16</v>
      </c>
      <c r="D201" s="63">
        <v>62</v>
      </c>
      <c r="E201" s="5">
        <v>-2</v>
      </c>
      <c r="G201" s="64">
        <v>12.5</v>
      </c>
      <c r="H201" s="64">
        <v>0</v>
      </c>
      <c r="I201" t="s">
        <v>14</v>
      </c>
      <c r="J201" t="s">
        <v>14</v>
      </c>
      <c r="K201" t="s">
        <v>15</v>
      </c>
      <c r="L201" t="s">
        <v>451</v>
      </c>
      <c r="N201" s="1">
        <v>350</v>
      </c>
      <c r="O201" s="60">
        <f>IF(B201="DEPARTAMENTO",IF(C201="3D1B",N201*(100%-13%),N201*(100%-VLOOKUP(A201,'Condiciones Comerciales'!B:M,4,FALSE))),N201)</f>
        <v>350</v>
      </c>
      <c r="P201" s="60">
        <f t="shared" si="3"/>
        <v>393.75</v>
      </c>
      <c r="Q201" s="62"/>
    </row>
    <row r="202" spans="1:17" x14ac:dyDescent="0.3">
      <c r="A202" s="1" t="s">
        <v>402</v>
      </c>
      <c r="B202" t="s">
        <v>16</v>
      </c>
      <c r="C202" t="s">
        <v>16</v>
      </c>
      <c r="D202" s="63">
        <v>65</v>
      </c>
      <c r="E202" s="5">
        <v>-2</v>
      </c>
      <c r="G202" s="64">
        <v>12.5</v>
      </c>
      <c r="H202" s="64">
        <v>0</v>
      </c>
      <c r="I202" t="s">
        <v>14</v>
      </c>
      <c r="J202" t="s">
        <v>14</v>
      </c>
      <c r="K202" t="s">
        <v>15</v>
      </c>
      <c r="N202" s="1">
        <v>350</v>
      </c>
      <c r="O202" s="60">
        <f>IF(B202="DEPARTAMENTO",IF(C202="3D1B",N202*(100%-13%),N202*(100%-VLOOKUP(A202,'Condiciones Comerciales'!B:M,4,FALSE))),N202)</f>
        <v>350</v>
      </c>
      <c r="P202" s="60">
        <f t="shared" si="3"/>
        <v>393.75</v>
      </c>
      <c r="Q202" s="62"/>
    </row>
    <row r="203" spans="1:17" x14ac:dyDescent="0.3">
      <c r="A203" s="1" t="s">
        <v>402</v>
      </c>
      <c r="B203" t="s">
        <v>16</v>
      </c>
      <c r="C203" t="s">
        <v>16</v>
      </c>
      <c r="D203" s="63">
        <v>67</v>
      </c>
      <c r="E203" s="5">
        <v>-2</v>
      </c>
      <c r="G203" s="64">
        <v>12.5</v>
      </c>
      <c r="H203" s="64">
        <v>0</v>
      </c>
      <c r="I203" t="s">
        <v>14</v>
      </c>
      <c r="J203" t="s">
        <v>14</v>
      </c>
      <c r="K203" t="s">
        <v>15</v>
      </c>
      <c r="N203" s="1">
        <v>350</v>
      </c>
      <c r="O203" s="60">
        <f>IF(B203="DEPARTAMENTO",IF(C203="3D1B",N203*(100%-13%),N203*(100%-VLOOKUP(A203,'Condiciones Comerciales'!B:M,4,FALSE))),N203)</f>
        <v>350</v>
      </c>
      <c r="P203" s="60">
        <f t="shared" si="3"/>
        <v>393.75</v>
      </c>
      <c r="Q203" s="62"/>
    </row>
    <row r="204" spans="1:17" x14ac:dyDescent="0.3">
      <c r="A204" s="1" t="s">
        <v>402</v>
      </c>
      <c r="B204" t="s">
        <v>16</v>
      </c>
      <c r="C204" t="s">
        <v>16</v>
      </c>
      <c r="D204" s="63">
        <v>68</v>
      </c>
      <c r="E204" s="5">
        <v>-2</v>
      </c>
      <c r="G204" s="64">
        <v>12.5</v>
      </c>
      <c r="H204" s="64">
        <v>0</v>
      </c>
      <c r="I204" t="s">
        <v>14</v>
      </c>
      <c r="J204" t="s">
        <v>14</v>
      </c>
      <c r="K204" t="s">
        <v>15</v>
      </c>
      <c r="N204" s="1">
        <v>350</v>
      </c>
      <c r="O204" s="60">
        <f>IF(B204="DEPARTAMENTO",IF(C204="3D1B",N204*(100%-13%),N204*(100%-VLOOKUP(A204,'Condiciones Comerciales'!B:M,4,FALSE))),N204)</f>
        <v>350</v>
      </c>
      <c r="P204" s="60">
        <f t="shared" si="3"/>
        <v>393.75</v>
      </c>
      <c r="Q204" s="62"/>
    </row>
    <row r="205" spans="1:17" x14ac:dyDescent="0.3">
      <c r="A205" s="1" t="s">
        <v>402</v>
      </c>
      <c r="B205" t="s">
        <v>16</v>
      </c>
      <c r="C205" t="s">
        <v>16</v>
      </c>
      <c r="D205" s="63">
        <v>69</v>
      </c>
      <c r="E205" s="5">
        <v>-2</v>
      </c>
      <c r="G205" s="64">
        <v>12.5</v>
      </c>
      <c r="H205" s="64">
        <v>0</v>
      </c>
      <c r="I205" t="s">
        <v>14</v>
      </c>
      <c r="J205" t="s">
        <v>14</v>
      </c>
      <c r="K205" t="s">
        <v>15</v>
      </c>
      <c r="N205" s="1">
        <v>350</v>
      </c>
      <c r="O205" s="60">
        <f>IF(B205="DEPARTAMENTO",IF(C205="3D1B",N205*(100%-13%),N205*(100%-VLOOKUP(A205,'Condiciones Comerciales'!B:M,4,FALSE))),N205)</f>
        <v>350</v>
      </c>
      <c r="P205" s="60">
        <f t="shared" si="3"/>
        <v>393.75</v>
      </c>
      <c r="Q205" s="62"/>
    </row>
    <row r="206" spans="1:17" x14ac:dyDescent="0.3">
      <c r="A206" s="1" t="s">
        <v>402</v>
      </c>
      <c r="B206" t="s">
        <v>16</v>
      </c>
      <c r="C206" t="s">
        <v>16</v>
      </c>
      <c r="D206" s="63">
        <v>70</v>
      </c>
      <c r="E206" s="5">
        <v>-2</v>
      </c>
      <c r="G206" s="64">
        <v>12.5</v>
      </c>
      <c r="H206" s="64">
        <v>0</v>
      </c>
      <c r="I206" t="s">
        <v>14</v>
      </c>
      <c r="J206" t="s">
        <v>14</v>
      </c>
      <c r="K206" t="s">
        <v>15</v>
      </c>
      <c r="N206" s="1">
        <v>350</v>
      </c>
      <c r="O206" s="60">
        <f>IF(B206="DEPARTAMENTO",IF(C206="3D1B",N206*(100%-13%),N206*(100%-VLOOKUP(A206,'Condiciones Comerciales'!B:M,4,FALSE))),N206)</f>
        <v>350</v>
      </c>
      <c r="P206" s="60">
        <f t="shared" si="3"/>
        <v>393.75</v>
      </c>
      <c r="Q206" s="62"/>
    </row>
    <row r="207" spans="1:17" x14ac:dyDescent="0.3">
      <c r="A207" s="1" t="s">
        <v>402</v>
      </c>
      <c r="B207" t="s">
        <v>16</v>
      </c>
      <c r="C207" t="s">
        <v>16</v>
      </c>
      <c r="D207" s="63">
        <v>71</v>
      </c>
      <c r="E207" s="5">
        <v>-2</v>
      </c>
      <c r="G207" s="64">
        <v>12.5</v>
      </c>
      <c r="H207" s="64">
        <v>0</v>
      </c>
      <c r="I207" t="s">
        <v>14</v>
      </c>
      <c r="J207" t="s">
        <v>14</v>
      </c>
      <c r="K207" t="s">
        <v>15</v>
      </c>
      <c r="N207" s="1">
        <v>350</v>
      </c>
      <c r="O207" s="60">
        <f>IF(B207="DEPARTAMENTO",IF(C207="3D1B",N207*(100%-13%),N207*(100%-VLOOKUP(A207,'Condiciones Comerciales'!B:M,4,FALSE))),N207)</f>
        <v>350</v>
      </c>
      <c r="P207" s="60">
        <f t="shared" si="3"/>
        <v>393.75</v>
      </c>
      <c r="Q207" s="62"/>
    </row>
    <row r="208" spans="1:17" x14ac:dyDescent="0.3">
      <c r="A208" s="1" t="s">
        <v>402</v>
      </c>
      <c r="B208" t="s">
        <v>16</v>
      </c>
      <c r="C208" t="s">
        <v>16</v>
      </c>
      <c r="D208" s="63">
        <v>73</v>
      </c>
      <c r="E208" s="5">
        <v>-2</v>
      </c>
      <c r="G208" s="64">
        <v>12.5</v>
      </c>
      <c r="H208" s="64">
        <v>0</v>
      </c>
      <c r="I208" t="s">
        <v>14</v>
      </c>
      <c r="J208" t="s">
        <v>14</v>
      </c>
      <c r="K208" t="s">
        <v>15</v>
      </c>
      <c r="N208" s="1">
        <v>350</v>
      </c>
      <c r="O208" s="60">
        <f>IF(B208="DEPARTAMENTO",IF(C208="3D1B",N208*(100%-13%),N208*(100%-VLOOKUP(A208,'Condiciones Comerciales'!B:M,4,FALSE))),N208)</f>
        <v>350</v>
      </c>
      <c r="P208" s="60">
        <f t="shared" si="3"/>
        <v>393.75</v>
      </c>
      <c r="Q208" s="62"/>
    </row>
    <row r="209" spans="1:17" x14ac:dyDescent="0.3">
      <c r="A209" s="1" t="s">
        <v>402</v>
      </c>
      <c r="B209" t="s">
        <v>16</v>
      </c>
      <c r="C209" t="s">
        <v>16</v>
      </c>
      <c r="D209" s="63">
        <v>74</v>
      </c>
      <c r="E209" s="5">
        <v>-2</v>
      </c>
      <c r="G209" s="64">
        <v>12.5</v>
      </c>
      <c r="H209" s="64">
        <v>0</v>
      </c>
      <c r="I209" t="s">
        <v>14</v>
      </c>
      <c r="J209" t="s">
        <v>14</v>
      </c>
      <c r="K209" t="s">
        <v>15</v>
      </c>
      <c r="N209" s="1">
        <v>350</v>
      </c>
      <c r="O209" s="60">
        <f>IF(B209="DEPARTAMENTO",IF(C209="3D1B",N209*(100%-13%),N209*(100%-VLOOKUP(A209,'Condiciones Comerciales'!B:M,4,FALSE))),N209)</f>
        <v>350</v>
      </c>
      <c r="P209" s="60">
        <f t="shared" si="3"/>
        <v>393.75</v>
      </c>
      <c r="Q209" s="62"/>
    </row>
    <row r="210" spans="1:17" x14ac:dyDescent="0.3">
      <c r="A210" s="1" t="s">
        <v>402</v>
      </c>
      <c r="B210" t="s">
        <v>16</v>
      </c>
      <c r="C210" t="s">
        <v>16</v>
      </c>
      <c r="D210" s="63">
        <v>75</v>
      </c>
      <c r="E210" s="5">
        <v>-2</v>
      </c>
      <c r="G210" s="64">
        <v>12.5</v>
      </c>
      <c r="H210" s="64">
        <v>0</v>
      </c>
      <c r="I210" t="s">
        <v>14</v>
      </c>
      <c r="J210" t="s">
        <v>14</v>
      </c>
      <c r="K210" t="s">
        <v>15</v>
      </c>
      <c r="N210" s="1">
        <v>350</v>
      </c>
      <c r="O210" s="60">
        <f>IF(B210="DEPARTAMENTO",IF(C210="3D1B",N210*(100%-13%),N210*(100%-VLOOKUP(A210,'Condiciones Comerciales'!B:M,4,FALSE))),N210)</f>
        <v>350</v>
      </c>
      <c r="P210" s="60">
        <f t="shared" si="3"/>
        <v>393.75</v>
      </c>
      <c r="Q210" s="62"/>
    </row>
    <row r="211" spans="1:17" x14ac:dyDescent="0.3">
      <c r="A211" s="1" t="s">
        <v>402</v>
      </c>
      <c r="B211" t="s">
        <v>16</v>
      </c>
      <c r="C211" t="s">
        <v>16</v>
      </c>
      <c r="D211" s="63">
        <v>76</v>
      </c>
      <c r="E211" s="5">
        <v>-2</v>
      </c>
      <c r="G211" s="64">
        <v>12.5</v>
      </c>
      <c r="H211" s="64">
        <v>0</v>
      </c>
      <c r="I211" t="s">
        <v>14</v>
      </c>
      <c r="J211" t="s">
        <v>14</v>
      </c>
      <c r="K211" t="s">
        <v>15</v>
      </c>
      <c r="N211" s="1">
        <v>350</v>
      </c>
      <c r="O211" s="60">
        <f>IF(B211="DEPARTAMENTO",IF(C211="3D1B",N211*(100%-13%),N211*(100%-VLOOKUP(A211,'Condiciones Comerciales'!B:M,4,FALSE))),N211)</f>
        <v>350</v>
      </c>
      <c r="P211" s="60">
        <f t="shared" si="3"/>
        <v>393.75</v>
      </c>
      <c r="Q211" s="62"/>
    </row>
    <row r="212" spans="1:17" x14ac:dyDescent="0.3">
      <c r="A212" s="1" t="s">
        <v>402</v>
      </c>
      <c r="B212" t="s">
        <v>16</v>
      </c>
      <c r="C212" t="s">
        <v>16</v>
      </c>
      <c r="D212" s="63">
        <v>77</v>
      </c>
      <c r="E212" s="5">
        <v>-2</v>
      </c>
      <c r="G212" s="64">
        <v>12.5</v>
      </c>
      <c r="H212" s="64">
        <v>0</v>
      </c>
      <c r="I212" t="s">
        <v>14</v>
      </c>
      <c r="J212" t="s">
        <v>14</v>
      </c>
      <c r="K212" t="s">
        <v>15</v>
      </c>
      <c r="N212" s="1">
        <v>350</v>
      </c>
      <c r="O212" s="60">
        <f>IF(B212="DEPARTAMENTO",IF(C212="3D1B",N212*(100%-13%),N212*(100%-VLOOKUP(A212,'Condiciones Comerciales'!B:M,4,FALSE))),N212)</f>
        <v>350</v>
      </c>
      <c r="P212" s="60">
        <f t="shared" si="3"/>
        <v>393.75</v>
      </c>
      <c r="Q212" s="62"/>
    </row>
    <row r="213" spans="1:17" x14ac:dyDescent="0.3">
      <c r="A213" s="1" t="s">
        <v>402</v>
      </c>
      <c r="B213" t="s">
        <v>16</v>
      </c>
      <c r="C213" t="s">
        <v>16</v>
      </c>
      <c r="D213" s="63">
        <v>78</v>
      </c>
      <c r="E213" s="5">
        <v>-2</v>
      </c>
      <c r="G213" s="64">
        <v>12.5</v>
      </c>
      <c r="H213" s="64">
        <v>0</v>
      </c>
      <c r="I213" t="s">
        <v>14</v>
      </c>
      <c r="J213" t="s">
        <v>14</v>
      </c>
      <c r="K213" t="s">
        <v>15</v>
      </c>
      <c r="N213" s="1">
        <v>350</v>
      </c>
      <c r="O213" s="60">
        <f>IF(B213="DEPARTAMENTO",IF(C213="3D1B",N213*(100%-13%),N213*(100%-VLOOKUP(A213,'Condiciones Comerciales'!B:M,4,FALSE))),N213)</f>
        <v>350</v>
      </c>
      <c r="P213" s="60">
        <f t="shared" si="3"/>
        <v>393.75</v>
      </c>
      <c r="Q213" s="62"/>
    </row>
    <row r="214" spans="1:17" x14ac:dyDescent="0.3">
      <c r="A214" s="1" t="s">
        <v>402</v>
      </c>
      <c r="B214" t="s">
        <v>16</v>
      </c>
      <c r="C214" t="s">
        <v>16</v>
      </c>
      <c r="D214" s="63">
        <v>79</v>
      </c>
      <c r="E214" s="5">
        <v>-2</v>
      </c>
      <c r="G214" s="64">
        <v>12.5</v>
      </c>
      <c r="H214" s="64">
        <v>0</v>
      </c>
      <c r="I214" t="s">
        <v>14</v>
      </c>
      <c r="J214" t="s">
        <v>14</v>
      </c>
      <c r="K214" t="s">
        <v>15</v>
      </c>
      <c r="N214" s="1">
        <v>350</v>
      </c>
      <c r="O214" s="60">
        <f>IF(B214="DEPARTAMENTO",IF(C214="3D1B",N214*(100%-13%),N214*(100%-VLOOKUP(A214,'Condiciones Comerciales'!B:M,4,FALSE))),N214)</f>
        <v>350</v>
      </c>
      <c r="P214" s="60">
        <f t="shared" si="3"/>
        <v>393.75</v>
      </c>
      <c r="Q214" s="62"/>
    </row>
    <row r="215" spans="1:17" x14ac:dyDescent="0.3">
      <c r="A215" s="1" t="s">
        <v>402</v>
      </c>
      <c r="B215" t="s">
        <v>16</v>
      </c>
      <c r="C215" t="s">
        <v>16</v>
      </c>
      <c r="D215" s="63">
        <v>80</v>
      </c>
      <c r="E215" s="5">
        <v>-2</v>
      </c>
      <c r="G215" s="64">
        <v>12.5</v>
      </c>
      <c r="H215" s="64">
        <v>0</v>
      </c>
      <c r="I215" t="s">
        <v>14</v>
      </c>
      <c r="J215" t="s">
        <v>14</v>
      </c>
      <c r="K215" t="s">
        <v>15</v>
      </c>
      <c r="N215" s="1">
        <v>350</v>
      </c>
      <c r="O215" s="60">
        <f>IF(B215="DEPARTAMENTO",IF(C215="3D1B",N215*(100%-13%),N215*(100%-VLOOKUP(A215,'Condiciones Comerciales'!B:M,4,FALSE))),N215)</f>
        <v>350</v>
      </c>
      <c r="P215" s="60">
        <f t="shared" si="3"/>
        <v>393.75</v>
      </c>
      <c r="Q215" s="62"/>
    </row>
    <row r="216" spans="1:17" x14ac:dyDescent="0.3">
      <c r="A216" s="1" t="s">
        <v>402</v>
      </c>
      <c r="B216" t="s">
        <v>16</v>
      </c>
      <c r="C216" t="s">
        <v>16</v>
      </c>
      <c r="D216" s="63">
        <v>81</v>
      </c>
      <c r="E216" s="5">
        <v>-2</v>
      </c>
      <c r="G216" s="64">
        <v>12.5</v>
      </c>
      <c r="H216" s="64">
        <v>0</v>
      </c>
      <c r="I216" t="s">
        <v>14</v>
      </c>
      <c r="J216" t="s">
        <v>14</v>
      </c>
      <c r="K216" t="s">
        <v>15</v>
      </c>
      <c r="N216" s="1">
        <v>350</v>
      </c>
      <c r="O216" s="60">
        <f>IF(B216="DEPARTAMENTO",IF(C216="3D1B",N216*(100%-13%),N216*(100%-VLOOKUP(A216,'Condiciones Comerciales'!B:M,4,FALSE))),N216)</f>
        <v>350</v>
      </c>
      <c r="P216" s="60">
        <f t="shared" si="3"/>
        <v>393.75</v>
      </c>
      <c r="Q216" s="62"/>
    </row>
    <row r="217" spans="1:17" x14ac:dyDescent="0.3">
      <c r="A217" s="1" t="s">
        <v>402</v>
      </c>
      <c r="B217" t="s">
        <v>16</v>
      </c>
      <c r="C217" t="s">
        <v>16</v>
      </c>
      <c r="D217" s="63">
        <v>82</v>
      </c>
      <c r="E217" s="5">
        <v>-2</v>
      </c>
      <c r="G217" s="64">
        <v>12.5</v>
      </c>
      <c r="H217" s="64">
        <v>0</v>
      </c>
      <c r="I217" t="s">
        <v>14</v>
      </c>
      <c r="J217" t="s">
        <v>14</v>
      </c>
      <c r="K217" t="s">
        <v>15</v>
      </c>
      <c r="N217" s="1">
        <v>350</v>
      </c>
      <c r="O217" s="60">
        <f>IF(B217="DEPARTAMENTO",IF(C217="3D1B",N217*(100%-13%),N217*(100%-VLOOKUP(A217,'Condiciones Comerciales'!B:M,4,FALSE))),N217)</f>
        <v>350</v>
      </c>
      <c r="P217" s="60">
        <f t="shared" si="3"/>
        <v>393.75</v>
      </c>
      <c r="Q217" s="62"/>
    </row>
    <row r="218" spans="1:17" x14ac:dyDescent="0.3">
      <c r="A218" s="1" t="s">
        <v>402</v>
      </c>
      <c r="B218" t="s">
        <v>16</v>
      </c>
      <c r="C218" t="s">
        <v>16</v>
      </c>
      <c r="D218" s="63">
        <v>83</v>
      </c>
      <c r="E218" s="5">
        <v>-2</v>
      </c>
      <c r="G218" s="64">
        <v>12.5</v>
      </c>
      <c r="H218" s="64">
        <v>0</v>
      </c>
      <c r="I218" t="s">
        <v>14</v>
      </c>
      <c r="J218" t="s">
        <v>14</v>
      </c>
      <c r="K218" t="s">
        <v>15</v>
      </c>
      <c r="N218" s="1">
        <v>350</v>
      </c>
      <c r="O218" s="60">
        <f>IF(B218="DEPARTAMENTO",IF(C218="3D1B",N218*(100%-13%),N218*(100%-VLOOKUP(A218,'Condiciones Comerciales'!B:M,4,FALSE))),N218)</f>
        <v>350</v>
      </c>
      <c r="P218" s="60">
        <f t="shared" si="3"/>
        <v>393.75</v>
      </c>
      <c r="Q218" s="62"/>
    </row>
    <row r="219" spans="1:17" x14ac:dyDescent="0.3">
      <c r="A219" s="1" t="s">
        <v>402</v>
      </c>
      <c r="B219" t="s">
        <v>16</v>
      </c>
      <c r="C219" t="s">
        <v>16</v>
      </c>
      <c r="D219" s="63">
        <v>85</v>
      </c>
      <c r="E219" s="5">
        <v>-2</v>
      </c>
      <c r="G219" s="64">
        <v>12.5</v>
      </c>
      <c r="H219" s="64">
        <v>0</v>
      </c>
      <c r="I219" t="s">
        <v>14</v>
      </c>
      <c r="J219" t="s">
        <v>14</v>
      </c>
      <c r="K219" t="s">
        <v>15</v>
      </c>
      <c r="N219" s="1">
        <v>350</v>
      </c>
      <c r="O219" s="60">
        <f>IF(B219="DEPARTAMENTO",IF(C219="3D1B",N219*(100%-13%),N219*(100%-VLOOKUP(A219,'Condiciones Comerciales'!B:M,4,FALSE))),N219)</f>
        <v>350</v>
      </c>
      <c r="P219" s="60">
        <f t="shared" si="3"/>
        <v>393.75</v>
      </c>
      <c r="Q219" s="62"/>
    </row>
    <row r="220" spans="1:17" x14ac:dyDescent="0.3">
      <c r="A220" s="1" t="s">
        <v>402</v>
      </c>
      <c r="B220" t="s">
        <v>16</v>
      </c>
      <c r="C220" t="s">
        <v>16</v>
      </c>
      <c r="D220" s="63">
        <v>88</v>
      </c>
      <c r="E220" s="5">
        <v>-3</v>
      </c>
      <c r="G220" s="64">
        <v>12.5</v>
      </c>
      <c r="H220" s="64">
        <v>0</v>
      </c>
      <c r="I220" t="s">
        <v>14</v>
      </c>
      <c r="J220" t="s">
        <v>14</v>
      </c>
      <c r="K220" t="s">
        <v>15</v>
      </c>
      <c r="N220" s="1">
        <v>350</v>
      </c>
      <c r="O220" s="60">
        <f>IF(B220="DEPARTAMENTO",IF(C220="3D1B",N220*(100%-13%),N220*(100%-VLOOKUP(A220,'Condiciones Comerciales'!B:M,4,FALSE))),N220)</f>
        <v>350</v>
      </c>
      <c r="P220" s="60">
        <f t="shared" si="3"/>
        <v>393.75</v>
      </c>
      <c r="Q220" s="62"/>
    </row>
    <row r="221" spans="1:17" x14ac:dyDescent="0.3">
      <c r="A221" s="1" t="s">
        <v>402</v>
      </c>
      <c r="B221" t="s">
        <v>16</v>
      </c>
      <c r="C221" t="s">
        <v>16</v>
      </c>
      <c r="D221" s="63">
        <v>89</v>
      </c>
      <c r="E221" s="5">
        <v>-3</v>
      </c>
      <c r="G221" s="64">
        <v>12.5</v>
      </c>
      <c r="H221" s="64">
        <v>0</v>
      </c>
      <c r="I221" t="s">
        <v>14</v>
      </c>
      <c r="J221" t="s">
        <v>14</v>
      </c>
      <c r="K221" t="s">
        <v>15</v>
      </c>
      <c r="N221" s="1">
        <v>350</v>
      </c>
      <c r="O221" s="60">
        <f>IF(B221="DEPARTAMENTO",IF(C221="3D1B",N221*(100%-13%),N221*(100%-VLOOKUP(A221,'Condiciones Comerciales'!B:M,4,FALSE))),N221)</f>
        <v>350</v>
      </c>
      <c r="P221" s="60">
        <f t="shared" si="3"/>
        <v>393.75</v>
      </c>
      <c r="Q221" s="62"/>
    </row>
    <row r="222" spans="1:17" x14ac:dyDescent="0.3">
      <c r="A222" s="1" t="s">
        <v>402</v>
      </c>
      <c r="B222" t="s">
        <v>16</v>
      </c>
      <c r="C222" t="s">
        <v>16</v>
      </c>
      <c r="D222" s="63">
        <v>90</v>
      </c>
      <c r="E222" s="5">
        <v>-3</v>
      </c>
      <c r="G222" s="64">
        <v>12.5</v>
      </c>
      <c r="H222" s="64">
        <v>0</v>
      </c>
      <c r="I222" t="s">
        <v>14</v>
      </c>
      <c r="J222" t="s">
        <v>14</v>
      </c>
      <c r="K222" t="s">
        <v>15</v>
      </c>
      <c r="N222" s="1">
        <v>350</v>
      </c>
      <c r="O222" s="60">
        <f>IF(B222="DEPARTAMENTO",IF(C222="3D1B",N222*(100%-13%),N222*(100%-VLOOKUP(A222,'Condiciones Comerciales'!B:M,4,FALSE))),N222)</f>
        <v>350</v>
      </c>
      <c r="P222" s="60">
        <f t="shared" si="3"/>
        <v>393.75</v>
      </c>
      <c r="Q222" s="62"/>
    </row>
    <row r="223" spans="1:17" x14ac:dyDescent="0.3">
      <c r="A223" s="1" t="s">
        <v>402</v>
      </c>
      <c r="B223" t="s">
        <v>16</v>
      </c>
      <c r="C223" t="s">
        <v>16</v>
      </c>
      <c r="D223" s="63">
        <v>91</v>
      </c>
      <c r="E223" s="5">
        <v>-3</v>
      </c>
      <c r="G223" s="64">
        <v>12.5</v>
      </c>
      <c r="H223" s="64">
        <v>0</v>
      </c>
      <c r="I223" t="s">
        <v>14</v>
      </c>
      <c r="J223" t="s">
        <v>14</v>
      </c>
      <c r="K223" t="s">
        <v>15</v>
      </c>
      <c r="N223" s="1">
        <v>350</v>
      </c>
      <c r="O223" s="60">
        <f>IF(B223="DEPARTAMENTO",IF(C223="3D1B",N223*(100%-13%),N223*(100%-VLOOKUP(A223,'Condiciones Comerciales'!B:M,4,FALSE))),N223)</f>
        <v>350</v>
      </c>
      <c r="P223" s="60">
        <f t="shared" si="3"/>
        <v>393.75</v>
      </c>
      <c r="Q223" s="62"/>
    </row>
    <row r="224" spans="1:17" x14ac:dyDescent="0.3">
      <c r="A224" s="1" t="s">
        <v>402</v>
      </c>
      <c r="B224" t="s">
        <v>16</v>
      </c>
      <c r="C224" t="s">
        <v>16</v>
      </c>
      <c r="D224" s="63">
        <v>92</v>
      </c>
      <c r="E224" s="5">
        <v>-3</v>
      </c>
      <c r="G224" s="64">
        <v>12.5</v>
      </c>
      <c r="H224" s="64">
        <v>0</v>
      </c>
      <c r="I224" t="s">
        <v>14</v>
      </c>
      <c r="J224" t="s">
        <v>14</v>
      </c>
      <c r="K224" t="s">
        <v>15</v>
      </c>
      <c r="N224" s="1">
        <v>350</v>
      </c>
      <c r="O224" s="60">
        <f>IF(B224="DEPARTAMENTO",IF(C224="3D1B",N224*(100%-13%),N224*(100%-VLOOKUP(A224,'Condiciones Comerciales'!B:M,4,FALSE))),N224)</f>
        <v>350</v>
      </c>
      <c r="P224" s="60">
        <f t="shared" si="3"/>
        <v>393.75</v>
      </c>
      <c r="Q224" s="62"/>
    </row>
    <row r="225" spans="1:17" x14ac:dyDescent="0.3">
      <c r="A225" s="1" t="s">
        <v>402</v>
      </c>
      <c r="B225" t="s">
        <v>16</v>
      </c>
      <c r="C225" t="s">
        <v>16</v>
      </c>
      <c r="D225" s="63">
        <v>93</v>
      </c>
      <c r="E225" s="5">
        <v>-3</v>
      </c>
      <c r="G225" s="64">
        <v>12.5</v>
      </c>
      <c r="H225" s="64">
        <v>0</v>
      </c>
      <c r="I225" t="s">
        <v>14</v>
      </c>
      <c r="J225" t="s">
        <v>14</v>
      </c>
      <c r="K225" t="s">
        <v>15</v>
      </c>
      <c r="N225" s="1">
        <v>350</v>
      </c>
      <c r="O225" s="60">
        <f>IF(B225="DEPARTAMENTO",IF(C225="3D1B",N225*(100%-13%),N225*(100%-VLOOKUP(A225,'Condiciones Comerciales'!B:M,4,FALSE))),N225)</f>
        <v>350</v>
      </c>
      <c r="P225" s="60">
        <f t="shared" si="3"/>
        <v>393.75</v>
      </c>
      <c r="Q225" s="62"/>
    </row>
    <row r="226" spans="1:17" x14ac:dyDescent="0.3">
      <c r="A226" s="1" t="s">
        <v>402</v>
      </c>
      <c r="B226" t="s">
        <v>16</v>
      </c>
      <c r="C226" t="s">
        <v>16</v>
      </c>
      <c r="D226" s="63">
        <v>94</v>
      </c>
      <c r="E226" s="5">
        <v>-3</v>
      </c>
      <c r="G226" s="64">
        <v>12.5</v>
      </c>
      <c r="H226" s="64">
        <v>0</v>
      </c>
      <c r="I226" t="s">
        <v>14</v>
      </c>
      <c r="J226" t="s">
        <v>14</v>
      </c>
      <c r="K226" t="s">
        <v>15</v>
      </c>
      <c r="N226" s="1">
        <v>350</v>
      </c>
      <c r="O226" s="60">
        <f>IF(B226="DEPARTAMENTO",IF(C226="3D1B",N226*(100%-13%),N226*(100%-VLOOKUP(A226,'Condiciones Comerciales'!B:M,4,FALSE))),N226)</f>
        <v>350</v>
      </c>
      <c r="P226" s="60">
        <f t="shared" si="3"/>
        <v>393.75</v>
      </c>
      <c r="Q226" s="62"/>
    </row>
    <row r="227" spans="1:17" x14ac:dyDescent="0.3">
      <c r="A227" s="1" t="s">
        <v>402</v>
      </c>
      <c r="B227" t="s">
        <v>16</v>
      </c>
      <c r="C227" t="s">
        <v>16</v>
      </c>
      <c r="D227" s="63">
        <v>95</v>
      </c>
      <c r="E227" s="5">
        <v>-3</v>
      </c>
      <c r="G227" s="64">
        <v>12.5</v>
      </c>
      <c r="H227" s="64">
        <v>0</v>
      </c>
      <c r="I227" t="s">
        <v>14</v>
      </c>
      <c r="J227" t="s">
        <v>14</v>
      </c>
      <c r="K227" t="s">
        <v>15</v>
      </c>
      <c r="N227" s="1">
        <v>350</v>
      </c>
      <c r="O227" s="60">
        <f>IF(B227="DEPARTAMENTO",IF(C227="3D1B",N227*(100%-13%),N227*(100%-VLOOKUP(A227,'Condiciones Comerciales'!B:M,4,FALSE))),N227)</f>
        <v>350</v>
      </c>
      <c r="P227" s="60">
        <f t="shared" si="3"/>
        <v>393.75</v>
      </c>
      <c r="Q227" s="62"/>
    </row>
    <row r="228" spans="1:17" x14ac:dyDescent="0.3">
      <c r="A228" s="1" t="s">
        <v>402</v>
      </c>
      <c r="B228" t="s">
        <v>16</v>
      </c>
      <c r="C228" t="s">
        <v>16</v>
      </c>
      <c r="D228" s="63">
        <v>96</v>
      </c>
      <c r="E228" s="5">
        <v>-3</v>
      </c>
      <c r="G228" s="64">
        <v>12.5</v>
      </c>
      <c r="H228" s="64">
        <v>0</v>
      </c>
      <c r="I228" t="s">
        <v>14</v>
      </c>
      <c r="J228" t="s">
        <v>14</v>
      </c>
      <c r="K228" t="s">
        <v>15</v>
      </c>
      <c r="L228" t="s">
        <v>450</v>
      </c>
      <c r="N228" s="1">
        <v>350</v>
      </c>
      <c r="O228" s="60">
        <f>IF(B228="DEPARTAMENTO",IF(C228="3D1B",N228*(100%-13%),N228*(100%-VLOOKUP(A228,'Condiciones Comerciales'!B:M,4,FALSE))),N228)</f>
        <v>350</v>
      </c>
      <c r="P228" s="60">
        <f t="shared" si="3"/>
        <v>393.75</v>
      </c>
      <c r="Q228" s="62"/>
    </row>
    <row r="229" spans="1:17" x14ac:dyDescent="0.3">
      <c r="A229" s="1" t="s">
        <v>402</v>
      </c>
      <c r="B229" t="s">
        <v>16</v>
      </c>
      <c r="C229" t="s">
        <v>16</v>
      </c>
      <c r="D229" s="63">
        <v>97</v>
      </c>
      <c r="E229" s="5">
        <v>-3</v>
      </c>
      <c r="G229" s="64">
        <v>12.5</v>
      </c>
      <c r="H229" s="64">
        <v>0</v>
      </c>
      <c r="I229" t="s">
        <v>14</v>
      </c>
      <c r="J229" t="s">
        <v>14</v>
      </c>
      <c r="K229" t="s">
        <v>15</v>
      </c>
      <c r="L229" t="s">
        <v>394</v>
      </c>
      <c r="N229" s="1">
        <v>350</v>
      </c>
      <c r="O229" s="60">
        <f>IF(B229="DEPARTAMENTO",IF(C229="3D1B",N229*(100%-13%),N229*(100%-VLOOKUP(A229,'Condiciones Comerciales'!B:M,4,FALSE))),N229)</f>
        <v>350</v>
      </c>
      <c r="P229" s="60">
        <f t="shared" si="3"/>
        <v>393.75</v>
      </c>
      <c r="Q229" s="62"/>
    </row>
    <row r="230" spans="1:17" x14ac:dyDescent="0.3">
      <c r="A230" s="1" t="s">
        <v>402</v>
      </c>
      <c r="B230" t="s">
        <v>16</v>
      </c>
      <c r="C230" t="s">
        <v>16</v>
      </c>
      <c r="D230" s="63">
        <v>98</v>
      </c>
      <c r="E230" s="5">
        <v>-3</v>
      </c>
      <c r="G230" s="64">
        <v>12.5</v>
      </c>
      <c r="H230" s="64">
        <v>0</v>
      </c>
      <c r="I230" t="s">
        <v>14</v>
      </c>
      <c r="J230" t="s">
        <v>14</v>
      </c>
      <c r="K230" t="s">
        <v>15</v>
      </c>
      <c r="L230" t="s">
        <v>419</v>
      </c>
      <c r="N230" s="1">
        <v>350</v>
      </c>
      <c r="O230" s="60">
        <f>IF(B230="DEPARTAMENTO",IF(C230="3D1B",N230*(100%-13%),N230*(100%-VLOOKUP(A230,'Condiciones Comerciales'!B:M,4,FALSE))),N230)</f>
        <v>350</v>
      </c>
      <c r="P230" s="60">
        <f t="shared" si="3"/>
        <v>393.75</v>
      </c>
      <c r="Q230" s="62"/>
    </row>
    <row r="231" spans="1:17" x14ac:dyDescent="0.3">
      <c r="A231" s="1" t="s">
        <v>402</v>
      </c>
      <c r="B231" t="s">
        <v>16</v>
      </c>
      <c r="C231" t="s">
        <v>16</v>
      </c>
      <c r="D231" s="63">
        <v>99</v>
      </c>
      <c r="E231" s="5">
        <v>-3</v>
      </c>
      <c r="G231" s="64">
        <v>12.5</v>
      </c>
      <c r="H231" s="64">
        <v>0</v>
      </c>
      <c r="I231" t="s">
        <v>14</v>
      </c>
      <c r="J231" t="s">
        <v>14</v>
      </c>
      <c r="K231" t="s">
        <v>15</v>
      </c>
      <c r="L231" t="s">
        <v>445</v>
      </c>
      <c r="N231" s="1">
        <v>350</v>
      </c>
      <c r="O231" s="60">
        <f>IF(B231="DEPARTAMENTO",IF(C231="3D1B",N231*(100%-13%),N231*(100%-VLOOKUP(A231,'Condiciones Comerciales'!B:M,4,FALSE))),N231)</f>
        <v>350</v>
      </c>
      <c r="P231" s="60">
        <f t="shared" si="3"/>
        <v>393.75</v>
      </c>
      <c r="Q231" s="62"/>
    </row>
    <row r="232" spans="1:17" x14ac:dyDescent="0.3">
      <c r="A232" s="1" t="s">
        <v>402</v>
      </c>
      <c r="B232" t="s">
        <v>16</v>
      </c>
      <c r="C232" t="s">
        <v>16</v>
      </c>
      <c r="D232" s="63">
        <v>100</v>
      </c>
      <c r="E232" s="5">
        <v>-3</v>
      </c>
      <c r="G232" s="64">
        <v>12.5</v>
      </c>
      <c r="H232" s="64">
        <v>0</v>
      </c>
      <c r="I232" t="s">
        <v>14</v>
      </c>
      <c r="J232" t="s">
        <v>14</v>
      </c>
      <c r="K232" t="s">
        <v>15</v>
      </c>
      <c r="N232" s="1">
        <v>350</v>
      </c>
      <c r="O232" s="60">
        <f>IF(B232="DEPARTAMENTO",IF(C232="3D1B",N232*(100%-13%),N232*(100%-VLOOKUP(A232,'Condiciones Comerciales'!B:M,4,FALSE))),N232)</f>
        <v>350</v>
      </c>
      <c r="P232" s="60">
        <f t="shared" si="3"/>
        <v>393.75</v>
      </c>
      <c r="Q232" s="62"/>
    </row>
    <row r="233" spans="1:17" x14ac:dyDescent="0.3">
      <c r="A233" s="1" t="s">
        <v>402</v>
      </c>
      <c r="B233" t="s">
        <v>16</v>
      </c>
      <c r="C233" t="s">
        <v>16</v>
      </c>
      <c r="D233" s="63">
        <v>101</v>
      </c>
      <c r="E233" s="5">
        <v>-3</v>
      </c>
      <c r="G233" s="64">
        <v>12.5</v>
      </c>
      <c r="H233" s="64">
        <v>0</v>
      </c>
      <c r="I233" t="s">
        <v>14</v>
      </c>
      <c r="J233" t="s">
        <v>14</v>
      </c>
      <c r="K233" t="s">
        <v>15</v>
      </c>
      <c r="N233" s="1">
        <v>350</v>
      </c>
      <c r="O233" s="60">
        <f>IF(B233="DEPARTAMENTO",IF(C233="3D1B",N233*(100%-13%),N233*(100%-VLOOKUP(A233,'Condiciones Comerciales'!B:M,4,FALSE))),N233)</f>
        <v>350</v>
      </c>
      <c r="P233" s="60">
        <f t="shared" si="3"/>
        <v>393.75</v>
      </c>
      <c r="Q233" s="62"/>
    </row>
    <row r="234" spans="1:17" x14ac:dyDescent="0.3">
      <c r="A234" s="1" t="s">
        <v>402</v>
      </c>
      <c r="B234" t="s">
        <v>16</v>
      </c>
      <c r="C234" t="s">
        <v>16</v>
      </c>
      <c r="D234" s="63">
        <v>102</v>
      </c>
      <c r="E234" s="5">
        <v>-3</v>
      </c>
      <c r="G234" s="64">
        <v>12.5</v>
      </c>
      <c r="H234" s="64">
        <v>0</v>
      </c>
      <c r="I234" t="s">
        <v>14</v>
      </c>
      <c r="J234" t="s">
        <v>14</v>
      </c>
      <c r="K234" t="s">
        <v>15</v>
      </c>
      <c r="L234" t="s">
        <v>455</v>
      </c>
      <c r="N234" s="1">
        <v>350</v>
      </c>
      <c r="O234" s="60">
        <f>IF(B234="DEPARTAMENTO",IF(C234="3D1B",N234*(100%-13%),N234*(100%-VLOOKUP(A234,'Condiciones Comerciales'!B:M,4,FALSE))),N234)</f>
        <v>350</v>
      </c>
      <c r="P234" s="60">
        <f t="shared" si="3"/>
        <v>393.75</v>
      </c>
      <c r="Q234" s="62"/>
    </row>
    <row r="235" spans="1:17" x14ac:dyDescent="0.3">
      <c r="A235" s="1" t="s">
        <v>402</v>
      </c>
      <c r="B235" t="s">
        <v>16</v>
      </c>
      <c r="C235" t="s">
        <v>16</v>
      </c>
      <c r="D235" s="63">
        <v>103</v>
      </c>
      <c r="E235" s="5">
        <v>-3</v>
      </c>
      <c r="G235" s="64">
        <v>12.5</v>
      </c>
      <c r="H235" s="64">
        <v>0</v>
      </c>
      <c r="I235" t="s">
        <v>14</v>
      </c>
      <c r="J235" t="s">
        <v>14</v>
      </c>
      <c r="K235" t="s">
        <v>15</v>
      </c>
      <c r="N235" s="1">
        <v>350</v>
      </c>
      <c r="O235" s="60">
        <f>IF(B235="DEPARTAMENTO",IF(C235="3D1B",N235*(100%-13%),N235*(100%-VLOOKUP(A235,'Condiciones Comerciales'!B:M,4,FALSE))),N235)</f>
        <v>350</v>
      </c>
      <c r="P235" s="60">
        <f t="shared" si="3"/>
        <v>393.75</v>
      </c>
      <c r="Q235" s="62"/>
    </row>
    <row r="236" spans="1:17" x14ac:dyDescent="0.3">
      <c r="A236" s="1" t="s">
        <v>402</v>
      </c>
      <c r="B236" t="s">
        <v>16</v>
      </c>
      <c r="C236" t="s">
        <v>16</v>
      </c>
      <c r="D236" s="63">
        <v>104</v>
      </c>
      <c r="E236" s="5">
        <v>-3</v>
      </c>
      <c r="G236" s="64">
        <v>12.5</v>
      </c>
      <c r="H236" s="64">
        <v>0</v>
      </c>
      <c r="I236" t="s">
        <v>14</v>
      </c>
      <c r="J236" t="s">
        <v>14</v>
      </c>
      <c r="K236" t="s">
        <v>15</v>
      </c>
      <c r="N236" s="1">
        <v>350</v>
      </c>
      <c r="O236" s="60">
        <f>IF(B236="DEPARTAMENTO",IF(C236="3D1B",N236*(100%-13%),N236*(100%-VLOOKUP(A236,'Condiciones Comerciales'!B:M,4,FALSE))),N236)</f>
        <v>350</v>
      </c>
      <c r="P236" s="60">
        <f t="shared" si="3"/>
        <v>393.75</v>
      </c>
      <c r="Q236" s="62"/>
    </row>
    <row r="237" spans="1:17" x14ac:dyDescent="0.3">
      <c r="A237" s="1" t="s">
        <v>402</v>
      </c>
      <c r="B237" t="s">
        <v>16</v>
      </c>
      <c r="C237" t="s">
        <v>16</v>
      </c>
      <c r="D237" s="63">
        <v>105</v>
      </c>
      <c r="E237" s="5">
        <v>-3</v>
      </c>
      <c r="G237" s="64">
        <v>12.5</v>
      </c>
      <c r="H237" s="64">
        <v>0</v>
      </c>
      <c r="I237" t="s">
        <v>14</v>
      </c>
      <c r="J237" t="s">
        <v>14</v>
      </c>
      <c r="K237" t="s">
        <v>15</v>
      </c>
      <c r="L237" t="s">
        <v>454</v>
      </c>
      <c r="N237" s="1">
        <v>350</v>
      </c>
      <c r="O237" s="60">
        <f>IF(B237="DEPARTAMENTO",IF(C237="3D1B",N237*(100%-13%),N237*(100%-VLOOKUP(A237,'Condiciones Comerciales'!B:M,4,FALSE))),N237)</f>
        <v>350</v>
      </c>
      <c r="P237" s="60">
        <f t="shared" si="3"/>
        <v>393.75</v>
      </c>
      <c r="Q237" s="62"/>
    </row>
    <row r="238" spans="1:17" x14ac:dyDescent="0.3">
      <c r="A238" s="1" t="s">
        <v>402</v>
      </c>
      <c r="B238" t="s">
        <v>16</v>
      </c>
      <c r="C238" t="s">
        <v>16</v>
      </c>
      <c r="D238" s="63">
        <v>106</v>
      </c>
      <c r="E238" s="5">
        <v>-3</v>
      </c>
      <c r="G238" s="64">
        <v>12.5</v>
      </c>
      <c r="H238" s="64">
        <v>0</v>
      </c>
      <c r="I238" t="s">
        <v>14</v>
      </c>
      <c r="J238" t="s">
        <v>14</v>
      </c>
      <c r="K238" t="s">
        <v>15</v>
      </c>
      <c r="L238" t="s">
        <v>408</v>
      </c>
      <c r="N238" s="1">
        <v>350</v>
      </c>
      <c r="O238" s="60">
        <f>IF(B238="DEPARTAMENTO",IF(C238="3D1B",N238*(100%-13%),N238*(100%-VLOOKUP(A238,'Condiciones Comerciales'!B:M,4,FALSE))),N238)</f>
        <v>350</v>
      </c>
      <c r="P238" s="60">
        <f t="shared" si="3"/>
        <v>393.75</v>
      </c>
      <c r="Q238" s="62"/>
    </row>
    <row r="239" spans="1:17" x14ac:dyDescent="0.3">
      <c r="A239" s="1" t="s">
        <v>402</v>
      </c>
      <c r="B239" t="s">
        <v>16</v>
      </c>
      <c r="C239" t="s">
        <v>16</v>
      </c>
      <c r="D239" s="63">
        <v>107</v>
      </c>
      <c r="E239" s="5">
        <v>-3</v>
      </c>
      <c r="G239" s="64">
        <v>12.5</v>
      </c>
      <c r="H239" s="64">
        <v>0</v>
      </c>
      <c r="I239" t="s">
        <v>14</v>
      </c>
      <c r="J239" t="s">
        <v>14</v>
      </c>
      <c r="K239" t="s">
        <v>15</v>
      </c>
      <c r="N239" s="1">
        <v>350</v>
      </c>
      <c r="O239" s="60">
        <f>IF(B239="DEPARTAMENTO",IF(C239="3D1B",N239*(100%-13%),N239*(100%-VLOOKUP(A239,'Condiciones Comerciales'!B:M,4,FALSE))),N239)</f>
        <v>350</v>
      </c>
      <c r="P239" s="60">
        <f t="shared" si="3"/>
        <v>393.75</v>
      </c>
      <c r="Q239" s="62"/>
    </row>
    <row r="240" spans="1:17" x14ac:dyDescent="0.3">
      <c r="A240" s="1" t="s">
        <v>402</v>
      </c>
      <c r="B240" t="s">
        <v>16</v>
      </c>
      <c r="C240" t="s">
        <v>16</v>
      </c>
      <c r="D240" s="63">
        <v>108</v>
      </c>
      <c r="E240" s="5">
        <v>-3</v>
      </c>
      <c r="G240" s="64">
        <v>12.5</v>
      </c>
      <c r="H240" s="64">
        <v>0</v>
      </c>
      <c r="I240" t="s">
        <v>14</v>
      </c>
      <c r="J240" t="s">
        <v>14</v>
      </c>
      <c r="K240" t="s">
        <v>15</v>
      </c>
      <c r="N240" s="1">
        <v>350</v>
      </c>
      <c r="O240" s="60">
        <f>IF(B240="DEPARTAMENTO",IF(C240="3D1B",N240*(100%-13%),N240*(100%-VLOOKUP(A240,'Condiciones Comerciales'!B:M,4,FALSE))),N240)</f>
        <v>350</v>
      </c>
      <c r="P240" s="60">
        <f t="shared" si="3"/>
        <v>393.75</v>
      </c>
      <c r="Q240" s="62"/>
    </row>
    <row r="241" spans="1:17" x14ac:dyDescent="0.3">
      <c r="A241" s="1" t="s">
        <v>402</v>
      </c>
      <c r="B241" t="s">
        <v>16</v>
      </c>
      <c r="C241" t="s">
        <v>16</v>
      </c>
      <c r="D241" s="63">
        <v>109</v>
      </c>
      <c r="E241" s="5">
        <v>-3</v>
      </c>
      <c r="G241" s="64">
        <v>12.5</v>
      </c>
      <c r="H241" s="64">
        <v>0</v>
      </c>
      <c r="I241" t="s">
        <v>14</v>
      </c>
      <c r="J241" t="s">
        <v>14</v>
      </c>
      <c r="K241" t="s">
        <v>15</v>
      </c>
      <c r="L241" t="s">
        <v>409</v>
      </c>
      <c r="N241" s="1">
        <v>350</v>
      </c>
      <c r="O241" s="60">
        <f>IF(B241="DEPARTAMENTO",IF(C241="3D1B",N241*(100%-13%),N241*(100%-VLOOKUP(A241,'Condiciones Comerciales'!B:M,4,FALSE))),N241)</f>
        <v>350</v>
      </c>
      <c r="P241" s="60">
        <f t="shared" si="3"/>
        <v>393.75</v>
      </c>
      <c r="Q241" s="62"/>
    </row>
    <row r="242" spans="1:17" x14ac:dyDescent="0.3">
      <c r="A242" s="1" t="s">
        <v>402</v>
      </c>
      <c r="B242" t="s">
        <v>16</v>
      </c>
      <c r="C242" t="s">
        <v>16</v>
      </c>
      <c r="D242" s="63">
        <v>110</v>
      </c>
      <c r="E242" s="5">
        <v>-3</v>
      </c>
      <c r="G242" s="64">
        <v>12.5</v>
      </c>
      <c r="H242" s="64">
        <v>0</v>
      </c>
      <c r="I242" t="s">
        <v>14</v>
      </c>
      <c r="J242" t="s">
        <v>14</v>
      </c>
      <c r="K242" t="s">
        <v>15</v>
      </c>
      <c r="L242" t="s">
        <v>440</v>
      </c>
      <c r="N242" s="1">
        <v>350</v>
      </c>
      <c r="O242" s="60">
        <f>IF(B242="DEPARTAMENTO",IF(C242="3D1B",N242*(100%-13%),N242*(100%-VLOOKUP(A242,'Condiciones Comerciales'!B:M,4,FALSE))),N242)</f>
        <v>350</v>
      </c>
      <c r="P242" s="60">
        <f t="shared" si="3"/>
        <v>393.75</v>
      </c>
      <c r="Q242" s="62"/>
    </row>
    <row r="243" spans="1:17" x14ac:dyDescent="0.3">
      <c r="A243" s="1" t="s">
        <v>402</v>
      </c>
      <c r="B243" t="s">
        <v>16</v>
      </c>
      <c r="C243" t="s">
        <v>16</v>
      </c>
      <c r="D243" s="63">
        <v>111</v>
      </c>
      <c r="E243" s="5">
        <v>-3</v>
      </c>
      <c r="G243" s="64">
        <v>12.5</v>
      </c>
      <c r="H243" s="64">
        <v>0</v>
      </c>
      <c r="I243" t="s">
        <v>14</v>
      </c>
      <c r="J243" t="s">
        <v>14</v>
      </c>
      <c r="K243" t="s">
        <v>15</v>
      </c>
      <c r="L243" t="s">
        <v>431</v>
      </c>
      <c r="N243" s="1">
        <v>350</v>
      </c>
      <c r="O243" s="60">
        <f>IF(B243="DEPARTAMENTO",IF(C243="3D1B",N243*(100%-13%),N243*(100%-VLOOKUP(A243,'Condiciones Comerciales'!B:M,4,FALSE))),N243)</f>
        <v>350</v>
      </c>
      <c r="P243" s="60">
        <f t="shared" si="3"/>
        <v>393.75</v>
      </c>
      <c r="Q243" s="62"/>
    </row>
    <row r="244" spans="1:17" x14ac:dyDescent="0.3">
      <c r="A244" s="1" t="s">
        <v>402</v>
      </c>
      <c r="B244" t="s">
        <v>16</v>
      </c>
      <c r="C244" t="s">
        <v>16</v>
      </c>
      <c r="D244" s="63">
        <v>112</v>
      </c>
      <c r="E244" s="5">
        <v>-3</v>
      </c>
      <c r="G244" s="64">
        <v>12.5</v>
      </c>
      <c r="H244" s="64">
        <v>0</v>
      </c>
      <c r="I244" t="s">
        <v>14</v>
      </c>
      <c r="J244" t="s">
        <v>14</v>
      </c>
      <c r="K244" t="s">
        <v>15</v>
      </c>
      <c r="L244" t="s">
        <v>410</v>
      </c>
      <c r="N244" s="1">
        <v>350</v>
      </c>
      <c r="O244" s="60">
        <f>IF(B244="DEPARTAMENTO",IF(C244="3D1B",N244*(100%-13%),N244*(100%-VLOOKUP(A244,'Condiciones Comerciales'!B:M,4,FALSE))),N244)</f>
        <v>350</v>
      </c>
      <c r="P244" s="60">
        <f t="shared" si="3"/>
        <v>393.75</v>
      </c>
      <c r="Q244" s="62"/>
    </row>
    <row r="245" spans="1:17" x14ac:dyDescent="0.3">
      <c r="A245" s="1" t="s">
        <v>402</v>
      </c>
      <c r="B245" t="s">
        <v>16</v>
      </c>
      <c r="C245" t="s">
        <v>16</v>
      </c>
      <c r="D245" s="63">
        <v>113</v>
      </c>
      <c r="E245" s="5">
        <v>-3</v>
      </c>
      <c r="G245" s="64">
        <v>12.5</v>
      </c>
      <c r="H245" s="64">
        <v>0</v>
      </c>
      <c r="I245" t="s">
        <v>14</v>
      </c>
      <c r="J245" t="s">
        <v>14</v>
      </c>
      <c r="K245" t="s">
        <v>15</v>
      </c>
      <c r="L245" t="s">
        <v>398</v>
      </c>
      <c r="N245" s="1">
        <v>350</v>
      </c>
      <c r="O245" s="60">
        <f>IF(B245="DEPARTAMENTO",IF(C245="3D1B",N245*(100%-13%),N245*(100%-VLOOKUP(A245,'Condiciones Comerciales'!B:M,4,FALSE))),N245)</f>
        <v>350</v>
      </c>
      <c r="P245" s="60">
        <f t="shared" si="3"/>
        <v>393.75</v>
      </c>
      <c r="Q245" s="62"/>
    </row>
    <row r="246" spans="1:17" x14ac:dyDescent="0.3">
      <c r="A246" s="1" t="s">
        <v>402</v>
      </c>
      <c r="B246" t="s">
        <v>16</v>
      </c>
      <c r="C246" t="s">
        <v>16</v>
      </c>
      <c r="D246" s="63">
        <v>114</v>
      </c>
      <c r="E246" s="5">
        <v>-3</v>
      </c>
      <c r="G246" s="64">
        <v>12.5</v>
      </c>
      <c r="H246" s="64">
        <v>0</v>
      </c>
      <c r="I246" t="s">
        <v>14</v>
      </c>
      <c r="J246" t="s">
        <v>14</v>
      </c>
      <c r="K246" t="s">
        <v>15</v>
      </c>
      <c r="N246" s="1">
        <v>350</v>
      </c>
      <c r="O246" s="60">
        <f>IF(B246="DEPARTAMENTO",IF(C246="3D1B",N246*(100%-13%),N246*(100%-VLOOKUP(A246,'Condiciones Comerciales'!B:M,4,FALSE))),N246)</f>
        <v>350</v>
      </c>
      <c r="P246" s="60">
        <f t="shared" si="3"/>
        <v>393.75</v>
      </c>
      <c r="Q246" s="62"/>
    </row>
    <row r="247" spans="1:17" x14ac:dyDescent="0.3">
      <c r="A247" s="1" t="s">
        <v>402</v>
      </c>
      <c r="B247" t="s">
        <v>16</v>
      </c>
      <c r="C247" t="s">
        <v>16</v>
      </c>
      <c r="D247" s="63">
        <v>115</v>
      </c>
      <c r="E247" s="5">
        <v>-3</v>
      </c>
      <c r="G247" s="64">
        <v>12.5</v>
      </c>
      <c r="H247" s="64">
        <v>0</v>
      </c>
      <c r="I247" t="s">
        <v>14</v>
      </c>
      <c r="J247" t="s">
        <v>14</v>
      </c>
      <c r="K247" t="s">
        <v>15</v>
      </c>
      <c r="N247" s="1">
        <v>350</v>
      </c>
      <c r="O247" s="60">
        <f>IF(B247="DEPARTAMENTO",IF(C247="3D1B",N247*(100%-13%),N247*(100%-VLOOKUP(A247,'Condiciones Comerciales'!B:M,4,FALSE))),N247)</f>
        <v>350</v>
      </c>
      <c r="P247" s="60">
        <f t="shared" si="3"/>
        <v>393.75</v>
      </c>
      <c r="Q247" s="62"/>
    </row>
    <row r="248" spans="1:17" x14ac:dyDescent="0.3">
      <c r="A248" s="1" t="s">
        <v>402</v>
      </c>
      <c r="B248" t="s">
        <v>16</v>
      </c>
      <c r="C248" t="s">
        <v>16</v>
      </c>
      <c r="D248" s="63">
        <v>116</v>
      </c>
      <c r="E248" s="5">
        <v>-3</v>
      </c>
      <c r="G248" s="64">
        <v>12.5</v>
      </c>
      <c r="H248" s="64">
        <v>0</v>
      </c>
      <c r="I248" t="s">
        <v>14</v>
      </c>
      <c r="J248" t="s">
        <v>14</v>
      </c>
      <c r="K248" t="s">
        <v>15</v>
      </c>
      <c r="N248" s="1">
        <v>350</v>
      </c>
      <c r="O248" s="60">
        <f>IF(B248="DEPARTAMENTO",IF(C248="3D1B",N248*(100%-13%),N248*(100%-VLOOKUP(A248,'Condiciones Comerciales'!B:M,4,FALSE))),N248)</f>
        <v>350</v>
      </c>
      <c r="P248" s="60">
        <f t="shared" si="3"/>
        <v>393.75</v>
      </c>
      <c r="Q248" s="62"/>
    </row>
    <row r="249" spans="1:17" x14ac:dyDescent="0.3">
      <c r="A249" s="1" t="s">
        <v>402</v>
      </c>
      <c r="B249" t="s">
        <v>16</v>
      </c>
      <c r="C249" t="s">
        <v>16</v>
      </c>
      <c r="D249" s="63">
        <v>117</v>
      </c>
      <c r="E249" s="5">
        <v>-3</v>
      </c>
      <c r="G249" s="64">
        <v>12.5</v>
      </c>
      <c r="H249" s="64">
        <v>0</v>
      </c>
      <c r="I249" t="s">
        <v>14</v>
      </c>
      <c r="J249" t="s">
        <v>14</v>
      </c>
      <c r="K249" t="s">
        <v>15</v>
      </c>
      <c r="L249" t="s">
        <v>432</v>
      </c>
      <c r="N249" s="1">
        <v>350</v>
      </c>
      <c r="O249" s="60">
        <f>IF(B249="DEPARTAMENTO",IF(C249="3D1B",N249*(100%-13%),N249*(100%-VLOOKUP(A249,'Condiciones Comerciales'!B:M,4,FALSE))),N249)</f>
        <v>350</v>
      </c>
      <c r="P249" s="60">
        <f t="shared" si="3"/>
        <v>393.75</v>
      </c>
      <c r="Q249" s="62"/>
    </row>
    <row r="250" spans="1:17" x14ac:dyDescent="0.3">
      <c r="A250" s="1" t="s">
        <v>402</v>
      </c>
      <c r="B250" t="s">
        <v>16</v>
      </c>
      <c r="C250" t="s">
        <v>16</v>
      </c>
      <c r="D250" s="63">
        <v>118</v>
      </c>
      <c r="E250" s="5">
        <v>-3</v>
      </c>
      <c r="G250" s="64">
        <v>12.5</v>
      </c>
      <c r="H250" s="64">
        <v>0</v>
      </c>
      <c r="I250" t="s">
        <v>14</v>
      </c>
      <c r="J250" t="s">
        <v>14</v>
      </c>
      <c r="K250" t="s">
        <v>15</v>
      </c>
      <c r="N250" s="1">
        <v>350</v>
      </c>
      <c r="O250" s="60">
        <f>IF(B250="DEPARTAMENTO",IF(C250="3D1B",N250*(100%-13%),N250*(100%-VLOOKUP(A250,'Condiciones Comerciales'!B:M,4,FALSE))),N250)</f>
        <v>350</v>
      </c>
      <c r="P250" s="60">
        <f t="shared" si="3"/>
        <v>393.75</v>
      </c>
      <c r="Q250" s="62"/>
    </row>
    <row r="251" spans="1:17" x14ac:dyDescent="0.3">
      <c r="A251" s="1" t="s">
        <v>402</v>
      </c>
      <c r="B251" t="s">
        <v>16</v>
      </c>
      <c r="C251" t="s">
        <v>16</v>
      </c>
      <c r="D251" s="63">
        <v>119</v>
      </c>
      <c r="E251" s="5">
        <v>-3</v>
      </c>
      <c r="G251" s="64">
        <v>12.5</v>
      </c>
      <c r="H251" s="64">
        <v>0</v>
      </c>
      <c r="I251" t="s">
        <v>14</v>
      </c>
      <c r="J251" t="s">
        <v>14</v>
      </c>
      <c r="K251" t="s">
        <v>15</v>
      </c>
      <c r="N251" s="1">
        <v>350</v>
      </c>
      <c r="O251" s="60">
        <f>IF(B251="DEPARTAMENTO",IF(C251="3D1B",N251*(100%-13%),N251*(100%-VLOOKUP(A251,'Condiciones Comerciales'!B:M,4,FALSE))),N251)</f>
        <v>350</v>
      </c>
      <c r="P251" s="60">
        <f t="shared" si="3"/>
        <v>393.75</v>
      </c>
      <c r="Q251" s="62"/>
    </row>
    <row r="252" spans="1:17" x14ac:dyDescent="0.3">
      <c r="A252" s="1" t="s">
        <v>402</v>
      </c>
      <c r="B252" t="s">
        <v>16</v>
      </c>
      <c r="C252" t="s">
        <v>16</v>
      </c>
      <c r="D252" s="63">
        <v>120</v>
      </c>
      <c r="E252" s="5">
        <v>-3</v>
      </c>
      <c r="G252" s="64">
        <v>12.5</v>
      </c>
      <c r="H252" s="64">
        <v>0</v>
      </c>
      <c r="I252" t="s">
        <v>14</v>
      </c>
      <c r="J252" t="s">
        <v>14</v>
      </c>
      <c r="K252" t="s">
        <v>15</v>
      </c>
      <c r="N252" s="1">
        <v>350</v>
      </c>
      <c r="O252" s="60">
        <f>IF(B252="DEPARTAMENTO",IF(C252="3D1B",N252*(100%-13%),N252*(100%-VLOOKUP(A252,'Condiciones Comerciales'!B:M,4,FALSE))),N252)</f>
        <v>350</v>
      </c>
      <c r="P252" s="60">
        <f t="shared" si="3"/>
        <v>393.75</v>
      </c>
      <c r="Q252" s="62"/>
    </row>
    <row r="253" spans="1:17" x14ac:dyDescent="0.3">
      <c r="A253" s="1" t="s">
        <v>402</v>
      </c>
      <c r="B253" t="s">
        <v>16</v>
      </c>
      <c r="C253" t="s">
        <v>16</v>
      </c>
      <c r="D253" s="63">
        <v>121</v>
      </c>
      <c r="E253" s="5">
        <v>-3</v>
      </c>
      <c r="G253" s="64">
        <v>12.5</v>
      </c>
      <c r="H253" s="64">
        <v>0</v>
      </c>
      <c r="I253" t="s">
        <v>14</v>
      </c>
      <c r="J253" t="s">
        <v>14</v>
      </c>
      <c r="K253" t="s">
        <v>15</v>
      </c>
      <c r="N253" s="1">
        <v>350</v>
      </c>
      <c r="O253" s="60">
        <f>IF(B253="DEPARTAMENTO",IF(C253="3D1B",N253*(100%-13%),N253*(100%-VLOOKUP(A253,'Condiciones Comerciales'!B:M,4,FALSE))),N253)</f>
        <v>350</v>
      </c>
      <c r="P253" s="60">
        <f t="shared" si="3"/>
        <v>393.75</v>
      </c>
      <c r="Q253" s="62"/>
    </row>
    <row r="254" spans="1:17" x14ac:dyDescent="0.3">
      <c r="A254" s="1" t="s">
        <v>402</v>
      </c>
      <c r="B254" t="s">
        <v>16</v>
      </c>
      <c r="C254" t="s">
        <v>16</v>
      </c>
      <c r="D254" s="63">
        <v>122</v>
      </c>
      <c r="E254" s="5">
        <v>-3</v>
      </c>
      <c r="G254" s="64">
        <v>12.5</v>
      </c>
      <c r="H254" s="64">
        <v>0</v>
      </c>
      <c r="I254" t="s">
        <v>14</v>
      </c>
      <c r="J254" t="s">
        <v>14</v>
      </c>
      <c r="K254" t="s">
        <v>15</v>
      </c>
      <c r="N254" s="1">
        <v>350</v>
      </c>
      <c r="O254" s="60">
        <f>IF(B254="DEPARTAMENTO",IF(C254="3D1B",N254*(100%-13%),N254*(100%-VLOOKUP(A254,'Condiciones Comerciales'!B:M,4,FALSE))),N254)</f>
        <v>350</v>
      </c>
      <c r="P254" s="60">
        <f t="shared" si="3"/>
        <v>393.75</v>
      </c>
      <c r="Q254" s="62"/>
    </row>
    <row r="255" spans="1:17" x14ac:dyDescent="0.3">
      <c r="A255" s="1" t="s">
        <v>402</v>
      </c>
      <c r="B255" t="s">
        <v>16</v>
      </c>
      <c r="C255" t="s">
        <v>16</v>
      </c>
      <c r="D255" s="63">
        <v>123</v>
      </c>
      <c r="E255" s="5">
        <v>-3</v>
      </c>
      <c r="G255" s="64">
        <v>12.5</v>
      </c>
      <c r="H255" s="64">
        <v>0</v>
      </c>
      <c r="I255" t="s">
        <v>14</v>
      </c>
      <c r="J255" t="s">
        <v>14</v>
      </c>
      <c r="K255" t="s">
        <v>15</v>
      </c>
      <c r="N255" s="1">
        <v>350</v>
      </c>
      <c r="O255" s="60">
        <f>IF(B255="DEPARTAMENTO",IF(C255="3D1B",N255*(100%-13%),N255*(100%-VLOOKUP(A255,'Condiciones Comerciales'!B:M,4,FALSE))),N255)</f>
        <v>350</v>
      </c>
      <c r="P255" s="60">
        <f t="shared" si="3"/>
        <v>393.75</v>
      </c>
      <c r="Q255" s="62"/>
    </row>
    <row r="256" spans="1:17" x14ac:dyDescent="0.3">
      <c r="A256" s="1" t="s">
        <v>402</v>
      </c>
      <c r="B256" t="s">
        <v>16</v>
      </c>
      <c r="C256" t="s">
        <v>16</v>
      </c>
      <c r="D256" s="63">
        <v>124</v>
      </c>
      <c r="E256" s="5">
        <v>-3</v>
      </c>
      <c r="G256" s="64">
        <v>12.5</v>
      </c>
      <c r="H256" s="64">
        <v>0</v>
      </c>
      <c r="I256" t="s">
        <v>14</v>
      </c>
      <c r="J256" t="s">
        <v>14</v>
      </c>
      <c r="K256" t="s">
        <v>15</v>
      </c>
      <c r="N256" s="1">
        <v>350</v>
      </c>
      <c r="O256" s="60">
        <f>IF(B256="DEPARTAMENTO",IF(C256="3D1B",N256*(100%-13%),N256*(100%-VLOOKUP(A256,'Condiciones Comerciales'!B:M,4,FALSE))),N256)</f>
        <v>350</v>
      </c>
      <c r="P256" s="60">
        <f t="shared" si="3"/>
        <v>393.75</v>
      </c>
      <c r="Q256" s="62"/>
    </row>
    <row r="257" spans="1:17" x14ac:dyDescent="0.3">
      <c r="A257" s="1" t="s">
        <v>402</v>
      </c>
      <c r="B257" t="s">
        <v>16</v>
      </c>
      <c r="C257" t="s">
        <v>16</v>
      </c>
      <c r="D257" s="63">
        <v>125</v>
      </c>
      <c r="E257" s="5">
        <v>-3</v>
      </c>
      <c r="G257" s="64">
        <v>12.5</v>
      </c>
      <c r="H257" s="64">
        <v>0</v>
      </c>
      <c r="I257" t="s">
        <v>14</v>
      </c>
      <c r="J257" t="s">
        <v>14</v>
      </c>
      <c r="K257" t="s">
        <v>15</v>
      </c>
      <c r="N257" s="1">
        <v>350</v>
      </c>
      <c r="O257" s="60">
        <f>IF(B257="DEPARTAMENTO",IF(C257="3D1B",N257*(100%-13%),N257*(100%-VLOOKUP(A257,'Condiciones Comerciales'!B:M,4,FALSE))),N257)</f>
        <v>350</v>
      </c>
      <c r="P257" s="60">
        <f t="shared" si="3"/>
        <v>393.75</v>
      </c>
      <c r="Q257" s="62"/>
    </row>
    <row r="258" spans="1:17" x14ac:dyDescent="0.3">
      <c r="A258" s="1" t="s">
        <v>402</v>
      </c>
      <c r="B258" t="s">
        <v>16</v>
      </c>
      <c r="C258" t="s">
        <v>16</v>
      </c>
      <c r="D258" s="63">
        <v>126</v>
      </c>
      <c r="E258" s="5">
        <v>-3</v>
      </c>
      <c r="G258" s="64">
        <v>12.5</v>
      </c>
      <c r="H258" s="64">
        <v>0</v>
      </c>
      <c r="I258" t="s">
        <v>14</v>
      </c>
      <c r="J258" t="s">
        <v>14</v>
      </c>
      <c r="K258" t="s">
        <v>15</v>
      </c>
      <c r="N258" s="1">
        <v>350</v>
      </c>
      <c r="O258" s="60">
        <f>IF(B258="DEPARTAMENTO",IF(C258="3D1B",N258*(100%-13%),N258*(100%-VLOOKUP(A258,'Condiciones Comerciales'!B:M,4,FALSE))),N258)</f>
        <v>350</v>
      </c>
      <c r="P258" s="60">
        <f t="shared" ref="P258:P321" si="4">(O258-10%*O258)/80%</f>
        <v>393.75</v>
      </c>
      <c r="Q258" s="62"/>
    </row>
    <row r="259" spans="1:17" x14ac:dyDescent="0.3">
      <c r="A259" s="1" t="s">
        <v>402</v>
      </c>
      <c r="B259" t="s">
        <v>16</v>
      </c>
      <c r="C259" t="s">
        <v>16</v>
      </c>
      <c r="D259" s="63">
        <v>127</v>
      </c>
      <c r="E259" s="5">
        <v>-3</v>
      </c>
      <c r="G259" s="64">
        <v>12.5</v>
      </c>
      <c r="H259" s="64">
        <v>0</v>
      </c>
      <c r="I259" t="s">
        <v>14</v>
      </c>
      <c r="J259" t="s">
        <v>14</v>
      </c>
      <c r="K259" t="s">
        <v>15</v>
      </c>
      <c r="N259" s="1">
        <v>350</v>
      </c>
      <c r="O259" s="60">
        <f>IF(B259="DEPARTAMENTO",IF(C259="3D1B",N259*(100%-13%),N259*(100%-VLOOKUP(A259,'Condiciones Comerciales'!B:M,4,FALSE))),N259)</f>
        <v>350</v>
      </c>
      <c r="P259" s="60">
        <f t="shared" si="4"/>
        <v>393.75</v>
      </c>
      <c r="Q259" s="62"/>
    </row>
    <row r="260" spans="1:17" x14ac:dyDescent="0.3">
      <c r="A260" s="1" t="s">
        <v>402</v>
      </c>
      <c r="B260" t="s">
        <v>16</v>
      </c>
      <c r="C260" t="s">
        <v>16</v>
      </c>
      <c r="D260" s="63">
        <v>128</v>
      </c>
      <c r="E260" s="5">
        <v>-3</v>
      </c>
      <c r="G260" s="64">
        <v>12.5</v>
      </c>
      <c r="H260" s="64">
        <v>0</v>
      </c>
      <c r="I260" t="s">
        <v>14</v>
      </c>
      <c r="J260" t="s">
        <v>14</v>
      </c>
      <c r="K260" t="s">
        <v>15</v>
      </c>
      <c r="N260" s="1">
        <v>350</v>
      </c>
      <c r="O260" s="60">
        <f>IF(B260="DEPARTAMENTO",IF(C260="3D1B",N260*(100%-13%),N260*(100%-VLOOKUP(A260,'Condiciones Comerciales'!B:M,4,FALSE))),N260)</f>
        <v>350</v>
      </c>
      <c r="P260" s="60">
        <f t="shared" si="4"/>
        <v>393.75</v>
      </c>
      <c r="Q260" s="62"/>
    </row>
    <row r="261" spans="1:17" x14ac:dyDescent="0.3">
      <c r="A261" s="1" t="s">
        <v>402</v>
      </c>
      <c r="B261" t="s">
        <v>16</v>
      </c>
      <c r="C261" t="s">
        <v>16</v>
      </c>
      <c r="D261" s="63">
        <v>129</v>
      </c>
      <c r="E261" s="5">
        <v>-3</v>
      </c>
      <c r="G261" s="64">
        <v>12.5</v>
      </c>
      <c r="H261" s="64">
        <v>0</v>
      </c>
      <c r="I261" t="s">
        <v>14</v>
      </c>
      <c r="J261" t="s">
        <v>14</v>
      </c>
      <c r="K261" t="s">
        <v>15</v>
      </c>
      <c r="N261" s="1">
        <v>350</v>
      </c>
      <c r="O261" s="60">
        <f>IF(B261="DEPARTAMENTO",IF(C261="3D1B",N261*(100%-13%),N261*(100%-VLOOKUP(A261,'Condiciones Comerciales'!B:M,4,FALSE))),N261)</f>
        <v>350</v>
      </c>
      <c r="P261" s="60">
        <f t="shared" si="4"/>
        <v>393.75</v>
      </c>
      <c r="Q261" s="62"/>
    </row>
    <row r="262" spans="1:17" x14ac:dyDescent="0.3">
      <c r="A262" s="1" t="s">
        <v>402</v>
      </c>
      <c r="B262" t="s">
        <v>16</v>
      </c>
      <c r="C262" t="s">
        <v>16</v>
      </c>
      <c r="D262" s="63">
        <v>130</v>
      </c>
      <c r="E262" s="5">
        <v>-3</v>
      </c>
      <c r="G262" s="64">
        <v>12.5</v>
      </c>
      <c r="H262" s="64">
        <v>0</v>
      </c>
      <c r="I262" t="s">
        <v>14</v>
      </c>
      <c r="J262" t="s">
        <v>14</v>
      </c>
      <c r="K262" t="s">
        <v>15</v>
      </c>
      <c r="N262" s="1">
        <v>350</v>
      </c>
      <c r="O262" s="60">
        <f>IF(B262="DEPARTAMENTO",IF(C262="3D1B",N262*(100%-13%),N262*(100%-VLOOKUP(A262,'Condiciones Comerciales'!B:M,4,FALSE))),N262)</f>
        <v>350</v>
      </c>
      <c r="P262" s="60">
        <f t="shared" si="4"/>
        <v>393.75</v>
      </c>
      <c r="Q262" s="62"/>
    </row>
    <row r="263" spans="1:17" x14ac:dyDescent="0.3">
      <c r="A263" s="1" t="s">
        <v>402</v>
      </c>
      <c r="B263" t="s">
        <v>16</v>
      </c>
      <c r="C263" t="s">
        <v>16</v>
      </c>
      <c r="D263" s="63">
        <v>131</v>
      </c>
      <c r="E263" s="5">
        <v>-3</v>
      </c>
      <c r="G263" s="64">
        <v>12.5</v>
      </c>
      <c r="H263" s="64">
        <v>0</v>
      </c>
      <c r="I263" t="s">
        <v>14</v>
      </c>
      <c r="J263" t="s">
        <v>14</v>
      </c>
      <c r="K263" t="s">
        <v>15</v>
      </c>
      <c r="N263" s="1">
        <v>350</v>
      </c>
      <c r="O263" s="60">
        <f>IF(B263="DEPARTAMENTO",IF(C263="3D1B",N263*(100%-13%),N263*(100%-VLOOKUP(A263,'Condiciones Comerciales'!B:M,4,FALSE))),N263)</f>
        <v>350</v>
      </c>
      <c r="P263" s="60">
        <f t="shared" si="4"/>
        <v>393.75</v>
      </c>
      <c r="Q263" s="62"/>
    </row>
    <row r="264" spans="1:17" x14ac:dyDescent="0.3">
      <c r="A264" s="1" t="s">
        <v>402</v>
      </c>
      <c r="B264" t="s">
        <v>16</v>
      </c>
      <c r="C264" t="s">
        <v>16</v>
      </c>
      <c r="D264" s="63">
        <v>132</v>
      </c>
      <c r="E264" s="5">
        <v>-3</v>
      </c>
      <c r="G264" s="64">
        <v>12.5</v>
      </c>
      <c r="H264" s="64">
        <v>0</v>
      </c>
      <c r="I264" t="s">
        <v>14</v>
      </c>
      <c r="J264" t="s">
        <v>14</v>
      </c>
      <c r="K264" t="s">
        <v>15</v>
      </c>
      <c r="N264" s="1">
        <v>350</v>
      </c>
      <c r="O264" s="60">
        <f>IF(B264="DEPARTAMENTO",IF(C264="3D1B",N264*(100%-13%),N264*(100%-VLOOKUP(A264,'Condiciones Comerciales'!B:M,4,FALSE))),N264)</f>
        <v>350</v>
      </c>
      <c r="P264" s="60">
        <f t="shared" si="4"/>
        <v>393.75</v>
      </c>
      <c r="Q264" s="62"/>
    </row>
    <row r="265" spans="1:17" x14ac:dyDescent="0.3">
      <c r="A265" s="1" t="s">
        <v>402</v>
      </c>
      <c r="B265" t="s">
        <v>16</v>
      </c>
      <c r="C265" t="s">
        <v>16</v>
      </c>
      <c r="D265" s="63">
        <v>133</v>
      </c>
      <c r="E265" s="5">
        <v>-3</v>
      </c>
      <c r="G265" s="64">
        <v>12.5</v>
      </c>
      <c r="H265" s="64">
        <v>0</v>
      </c>
      <c r="I265" t="s">
        <v>14</v>
      </c>
      <c r="J265" t="s">
        <v>14</v>
      </c>
      <c r="K265" t="s">
        <v>15</v>
      </c>
      <c r="N265" s="1">
        <v>350</v>
      </c>
      <c r="O265" s="60">
        <f>IF(B265="DEPARTAMENTO",IF(C265="3D1B",N265*(100%-13%),N265*(100%-VLOOKUP(A265,'Condiciones Comerciales'!B:M,4,FALSE))),N265)</f>
        <v>350</v>
      </c>
      <c r="P265" s="60">
        <f t="shared" si="4"/>
        <v>393.75</v>
      </c>
      <c r="Q265" s="62"/>
    </row>
    <row r="266" spans="1:17" x14ac:dyDescent="0.3">
      <c r="A266" s="1" t="s">
        <v>402</v>
      </c>
      <c r="B266" t="s">
        <v>16</v>
      </c>
      <c r="C266" t="s">
        <v>16</v>
      </c>
      <c r="D266" s="63">
        <v>134</v>
      </c>
      <c r="E266" s="5">
        <v>-3</v>
      </c>
      <c r="G266" s="64">
        <v>12.5</v>
      </c>
      <c r="H266" s="64">
        <v>0</v>
      </c>
      <c r="I266" t="s">
        <v>14</v>
      </c>
      <c r="J266" t="s">
        <v>14</v>
      </c>
      <c r="K266" t="s">
        <v>15</v>
      </c>
      <c r="N266" s="1">
        <v>350</v>
      </c>
      <c r="O266" s="60">
        <f>IF(B266="DEPARTAMENTO",IF(C266="3D1B",N266*(100%-13%),N266*(100%-VLOOKUP(A266,'Condiciones Comerciales'!B:M,4,FALSE))),N266)</f>
        <v>350</v>
      </c>
      <c r="P266" s="60">
        <f t="shared" si="4"/>
        <v>393.75</v>
      </c>
      <c r="Q266" s="62"/>
    </row>
    <row r="267" spans="1:17" x14ac:dyDescent="0.3">
      <c r="A267" s="1" t="s">
        <v>402</v>
      </c>
      <c r="B267" t="s">
        <v>16</v>
      </c>
      <c r="C267" t="s">
        <v>16</v>
      </c>
      <c r="D267" s="63">
        <v>135</v>
      </c>
      <c r="E267" s="5">
        <v>-3</v>
      </c>
      <c r="G267" s="64">
        <v>12.5</v>
      </c>
      <c r="H267" s="64">
        <v>0</v>
      </c>
      <c r="I267" t="s">
        <v>14</v>
      </c>
      <c r="J267" t="s">
        <v>14</v>
      </c>
      <c r="K267" t="s">
        <v>15</v>
      </c>
      <c r="N267" s="1">
        <v>350</v>
      </c>
      <c r="O267" s="60">
        <f>IF(B267="DEPARTAMENTO",IF(C267="3D1B",N267*(100%-13%),N267*(100%-VLOOKUP(A267,'Condiciones Comerciales'!B:M,4,FALSE))),N267)</f>
        <v>350</v>
      </c>
      <c r="P267" s="60">
        <f t="shared" si="4"/>
        <v>393.75</v>
      </c>
      <c r="Q267" s="62"/>
    </row>
    <row r="268" spans="1:17" x14ac:dyDescent="0.3">
      <c r="A268" s="1" t="s">
        <v>402</v>
      </c>
      <c r="B268" t="s">
        <v>16</v>
      </c>
      <c r="C268" t="s">
        <v>16</v>
      </c>
      <c r="D268" s="63">
        <v>136</v>
      </c>
      <c r="E268" s="5">
        <v>-3</v>
      </c>
      <c r="G268" s="64">
        <v>12.5</v>
      </c>
      <c r="H268" s="64">
        <v>0</v>
      </c>
      <c r="I268" t="s">
        <v>14</v>
      </c>
      <c r="J268" t="s">
        <v>14</v>
      </c>
      <c r="K268" t="s">
        <v>15</v>
      </c>
      <c r="N268" s="1">
        <v>350</v>
      </c>
      <c r="O268" s="60">
        <f>IF(B268="DEPARTAMENTO",IF(C268="3D1B",N268*(100%-13%),N268*(100%-VLOOKUP(A268,'Condiciones Comerciales'!B:M,4,FALSE))),N268)</f>
        <v>350</v>
      </c>
      <c r="P268" s="60">
        <f t="shared" si="4"/>
        <v>393.75</v>
      </c>
      <c r="Q268" s="62"/>
    </row>
    <row r="269" spans="1:17" x14ac:dyDescent="0.3">
      <c r="A269" s="1" t="s">
        <v>402</v>
      </c>
      <c r="B269" t="s">
        <v>16</v>
      </c>
      <c r="C269" t="s">
        <v>16</v>
      </c>
      <c r="D269" s="63">
        <v>137</v>
      </c>
      <c r="E269" s="5">
        <v>-3</v>
      </c>
      <c r="G269" s="64">
        <v>12.5</v>
      </c>
      <c r="H269" s="64">
        <v>0</v>
      </c>
      <c r="I269" t="s">
        <v>14</v>
      </c>
      <c r="J269" t="s">
        <v>14</v>
      </c>
      <c r="K269" t="s">
        <v>15</v>
      </c>
      <c r="N269" s="1">
        <v>350</v>
      </c>
      <c r="O269" s="60">
        <f>IF(B269="DEPARTAMENTO",IF(C269="3D1B",N269*(100%-13%),N269*(100%-VLOOKUP(A269,'Condiciones Comerciales'!B:M,4,FALSE))),N269)</f>
        <v>350</v>
      </c>
      <c r="P269" s="60">
        <f t="shared" si="4"/>
        <v>393.75</v>
      </c>
      <c r="Q269" s="62"/>
    </row>
    <row r="270" spans="1:17" x14ac:dyDescent="0.3">
      <c r="A270" s="1" t="s">
        <v>402</v>
      </c>
      <c r="B270" t="s">
        <v>329</v>
      </c>
      <c r="C270" t="s">
        <v>330</v>
      </c>
      <c r="D270" s="63">
        <v>3</v>
      </c>
      <c r="E270" s="5">
        <v>-1</v>
      </c>
      <c r="G270" s="64">
        <v>12.5</v>
      </c>
      <c r="H270" s="64">
        <v>0</v>
      </c>
      <c r="I270" t="s">
        <v>14</v>
      </c>
      <c r="J270" t="s">
        <v>14</v>
      </c>
      <c r="K270" t="s">
        <v>15</v>
      </c>
      <c r="N270" s="1">
        <v>350</v>
      </c>
      <c r="O270" s="60">
        <f>IF(B270="DEPARTAMENTO",IF(C270="3D1B",N270*(100%-13%),N270*(100%-VLOOKUP(A270,'Condiciones Comerciales'!B:M,4,FALSE))),N270)</f>
        <v>350</v>
      </c>
      <c r="P270" s="60">
        <f t="shared" si="4"/>
        <v>393.75</v>
      </c>
      <c r="Q270" s="62"/>
    </row>
    <row r="271" spans="1:17" x14ac:dyDescent="0.3">
      <c r="A271" s="1" t="s">
        <v>402</v>
      </c>
      <c r="B271" t="s">
        <v>329</v>
      </c>
      <c r="C271" t="s">
        <v>330</v>
      </c>
      <c r="D271" s="63">
        <v>5</v>
      </c>
      <c r="E271" s="5">
        <v>-1</v>
      </c>
      <c r="G271" s="64">
        <v>12.5</v>
      </c>
      <c r="H271" s="64">
        <v>0</v>
      </c>
      <c r="I271" t="s">
        <v>14</v>
      </c>
      <c r="J271" t="s">
        <v>14</v>
      </c>
      <c r="K271" t="s">
        <v>15</v>
      </c>
      <c r="N271" s="1">
        <v>350</v>
      </c>
      <c r="O271" s="60">
        <f>IF(B271="DEPARTAMENTO",IF(C271="3D1B",N271*(100%-13%),N271*(100%-VLOOKUP(A271,'Condiciones Comerciales'!B:M,4,FALSE))),N271)</f>
        <v>350</v>
      </c>
      <c r="P271" s="60">
        <f t="shared" si="4"/>
        <v>393.75</v>
      </c>
      <c r="Q271" s="62"/>
    </row>
    <row r="272" spans="1:17" x14ac:dyDescent="0.3">
      <c r="A272" s="1" t="s">
        <v>402</v>
      </c>
      <c r="B272" t="s">
        <v>204</v>
      </c>
      <c r="C272" t="s">
        <v>204</v>
      </c>
      <c r="D272" s="63">
        <v>7</v>
      </c>
      <c r="E272" s="5">
        <v>1</v>
      </c>
      <c r="G272" s="64">
        <v>21.49</v>
      </c>
      <c r="H272" s="64">
        <v>0</v>
      </c>
      <c r="I272" t="s">
        <v>14</v>
      </c>
      <c r="J272" t="s">
        <v>14</v>
      </c>
      <c r="K272" t="s">
        <v>15</v>
      </c>
      <c r="N272" s="1">
        <v>1347</v>
      </c>
      <c r="O272" s="60">
        <f>IF(B272="DEPARTAMENTO",IF(C272="3D1B",N272*(100%-13%),N272*(100%-VLOOKUP(A272,'Condiciones Comerciales'!B:M,4,FALSE))),N272)</f>
        <v>1347</v>
      </c>
      <c r="P272" s="60">
        <f t="shared" si="4"/>
        <v>1515.3749999999998</v>
      </c>
      <c r="Q272" s="62"/>
    </row>
    <row r="273" spans="1:17" x14ac:dyDescent="0.3">
      <c r="A273" s="1" t="s">
        <v>233</v>
      </c>
      <c r="B273" t="s">
        <v>18</v>
      </c>
      <c r="C273" t="s">
        <v>33</v>
      </c>
      <c r="D273" s="63">
        <v>414</v>
      </c>
      <c r="E273" s="5">
        <v>4</v>
      </c>
      <c r="F273" s="5" t="s">
        <v>17</v>
      </c>
      <c r="G273" s="64">
        <v>37.19</v>
      </c>
      <c r="H273" s="64">
        <v>2.2400000000000002</v>
      </c>
      <c r="I273" t="s">
        <v>24</v>
      </c>
      <c r="J273" t="s">
        <v>14</v>
      </c>
      <c r="K273" t="s">
        <v>15</v>
      </c>
      <c r="N273" s="1">
        <v>2596</v>
      </c>
      <c r="O273" s="60">
        <f>IF(B273="DEPARTAMENTO",IF(C273="3D1B",N273*(100%-13%),N273*(100%-VLOOKUP(A273,'Condiciones Comerciales'!B:M,4,FALSE))),N273)</f>
        <v>2336.4</v>
      </c>
      <c r="P273" s="60">
        <f t="shared" si="4"/>
        <v>2628.4500000000003</v>
      </c>
      <c r="Q273" s="62"/>
    </row>
    <row r="274" spans="1:17" x14ac:dyDescent="0.3">
      <c r="A274" s="1" t="s">
        <v>233</v>
      </c>
      <c r="B274" t="s">
        <v>18</v>
      </c>
      <c r="C274" t="s">
        <v>33</v>
      </c>
      <c r="D274" s="63">
        <v>613</v>
      </c>
      <c r="E274" s="5">
        <v>6</v>
      </c>
      <c r="F274" s="5" t="s">
        <v>17</v>
      </c>
      <c r="G274" s="64">
        <v>36.9</v>
      </c>
      <c r="H274" s="64">
        <v>2.2400000000000002</v>
      </c>
      <c r="I274" t="s">
        <v>21</v>
      </c>
      <c r="J274" t="s">
        <v>14</v>
      </c>
      <c r="K274" t="s">
        <v>15</v>
      </c>
      <c r="N274" s="1">
        <v>2667</v>
      </c>
      <c r="O274" s="60">
        <f>IF(B274="DEPARTAMENTO",IF(C274="3D1B",N274*(100%-13%),N274*(100%-VLOOKUP(A274,'Condiciones Comerciales'!B:M,4,FALSE))),N274)</f>
        <v>2400.3000000000002</v>
      </c>
      <c r="P274" s="60">
        <f t="shared" si="4"/>
        <v>2700.3374999999996</v>
      </c>
      <c r="Q274" s="62"/>
    </row>
    <row r="275" spans="1:17" x14ac:dyDescent="0.3">
      <c r="A275" s="1" t="s">
        <v>233</v>
      </c>
      <c r="B275" t="s">
        <v>18</v>
      </c>
      <c r="C275" t="s">
        <v>33</v>
      </c>
      <c r="D275" s="63">
        <v>913</v>
      </c>
      <c r="E275" s="5">
        <v>9</v>
      </c>
      <c r="F275" s="5" t="s">
        <v>17</v>
      </c>
      <c r="G275" s="64">
        <v>36.9</v>
      </c>
      <c r="H275" s="64">
        <v>2.2400000000000002</v>
      </c>
      <c r="I275" t="s">
        <v>21</v>
      </c>
      <c r="J275" t="s">
        <v>14</v>
      </c>
      <c r="K275" t="s">
        <v>15</v>
      </c>
      <c r="N275" s="1">
        <v>2702</v>
      </c>
      <c r="O275" s="60">
        <f>IF(B275="DEPARTAMENTO",IF(C275="3D1B",N275*(100%-13%),N275*(100%-VLOOKUP(A275,'Condiciones Comerciales'!B:M,4,FALSE))),N275)</f>
        <v>2431.8000000000002</v>
      </c>
      <c r="P275" s="60">
        <f t="shared" si="4"/>
        <v>2735.7750000000001</v>
      </c>
      <c r="Q275" s="62"/>
    </row>
    <row r="276" spans="1:17" x14ac:dyDescent="0.3">
      <c r="A276" s="1" t="s">
        <v>233</v>
      </c>
      <c r="B276" t="s">
        <v>18</v>
      </c>
      <c r="C276" t="s">
        <v>33</v>
      </c>
      <c r="D276" s="63">
        <v>1008</v>
      </c>
      <c r="E276" s="5">
        <v>10</v>
      </c>
      <c r="F276" s="5" t="s">
        <v>17</v>
      </c>
      <c r="G276" s="64">
        <v>36.9</v>
      </c>
      <c r="H276" s="64">
        <v>2.2400000000000002</v>
      </c>
      <c r="I276" t="s">
        <v>23</v>
      </c>
      <c r="J276" t="s">
        <v>14</v>
      </c>
      <c r="K276" t="s">
        <v>508</v>
      </c>
      <c r="N276" s="1">
        <v>2632</v>
      </c>
      <c r="O276" s="60">
        <f>IF(B276="DEPARTAMENTO",N276*(100%-VLOOKUP(A276,'Condiciones Comerciales'!B:M,4,FALSE)),N276)</f>
        <v>2368.8000000000002</v>
      </c>
      <c r="P276" s="60">
        <f t="shared" si="4"/>
        <v>2664.9</v>
      </c>
      <c r="Q276" s="62"/>
    </row>
    <row r="277" spans="1:17" x14ac:dyDescent="0.3">
      <c r="A277" s="1" t="s">
        <v>233</v>
      </c>
      <c r="B277" t="s">
        <v>18</v>
      </c>
      <c r="C277" t="s">
        <v>33</v>
      </c>
      <c r="D277" s="63">
        <v>1209</v>
      </c>
      <c r="E277" s="5">
        <v>12</v>
      </c>
      <c r="F277" s="5" t="s">
        <v>17</v>
      </c>
      <c r="G277" s="64">
        <v>36.9</v>
      </c>
      <c r="H277" s="64">
        <v>2.2400000000000002</v>
      </c>
      <c r="I277" t="s">
        <v>23</v>
      </c>
      <c r="J277" t="s">
        <v>14</v>
      </c>
      <c r="K277" t="s">
        <v>15</v>
      </c>
      <c r="N277" s="1">
        <v>2644</v>
      </c>
      <c r="O277" s="60">
        <f>IF(B277="DEPARTAMENTO",N277*(100%-VLOOKUP(A277,'Condiciones Comerciales'!B:M,4,FALSE)),N277)</f>
        <v>2379.6</v>
      </c>
      <c r="P277" s="60">
        <f t="shared" si="4"/>
        <v>2677.0499999999997</v>
      </c>
      <c r="Q277" s="62"/>
    </row>
    <row r="278" spans="1:17" x14ac:dyDescent="0.3">
      <c r="A278" s="1" t="s">
        <v>233</v>
      </c>
      <c r="B278" t="s">
        <v>18</v>
      </c>
      <c r="C278" t="s">
        <v>33</v>
      </c>
      <c r="D278" s="63">
        <v>1213</v>
      </c>
      <c r="E278" s="5">
        <v>12</v>
      </c>
      <c r="F278" s="5" t="s">
        <v>17</v>
      </c>
      <c r="G278" s="64">
        <v>36.9</v>
      </c>
      <c r="H278" s="64">
        <v>2.2400000000000002</v>
      </c>
      <c r="I278" t="s">
        <v>21</v>
      </c>
      <c r="J278" t="s">
        <v>14</v>
      </c>
      <c r="K278" t="s">
        <v>15</v>
      </c>
      <c r="N278" s="1">
        <v>2726</v>
      </c>
      <c r="O278" s="60">
        <f>IF(B278="DEPARTAMENTO",N278*(100%-VLOOKUP(A278,'Condiciones Comerciales'!B:M,4,FALSE)),N278)</f>
        <v>2453.4</v>
      </c>
      <c r="P278" s="60">
        <f t="shared" si="4"/>
        <v>2760.0749999999998</v>
      </c>
      <c r="Q278" s="62"/>
    </row>
    <row r="279" spans="1:17" x14ac:dyDescent="0.3">
      <c r="A279" s="1" t="s">
        <v>233</v>
      </c>
      <c r="B279" t="s">
        <v>18</v>
      </c>
      <c r="C279" t="s">
        <v>33</v>
      </c>
      <c r="D279" s="63">
        <v>1214</v>
      </c>
      <c r="E279" s="5">
        <v>12</v>
      </c>
      <c r="F279" s="5" t="s">
        <v>17</v>
      </c>
      <c r="G279" s="64">
        <v>37.19</v>
      </c>
      <c r="H279" s="64">
        <v>2.2400000000000002</v>
      </c>
      <c r="I279" t="s">
        <v>24</v>
      </c>
      <c r="J279" t="s">
        <v>14</v>
      </c>
      <c r="K279" t="s">
        <v>15</v>
      </c>
      <c r="N279" s="1">
        <v>2679</v>
      </c>
      <c r="O279" s="60">
        <f>IF(B279="DEPARTAMENTO",N279*(100%-VLOOKUP(A279,'Condiciones Comerciales'!B:M,4,FALSE)),N279)</f>
        <v>2411.1</v>
      </c>
      <c r="P279" s="60">
        <f t="shared" si="4"/>
        <v>2712.4874999999997</v>
      </c>
      <c r="Q279" s="62"/>
    </row>
    <row r="280" spans="1:17" x14ac:dyDescent="0.3">
      <c r="A280" s="1" t="s">
        <v>233</v>
      </c>
      <c r="B280" t="s">
        <v>18</v>
      </c>
      <c r="C280" t="s">
        <v>33</v>
      </c>
      <c r="D280" s="63">
        <v>1215</v>
      </c>
      <c r="E280" s="5">
        <v>12</v>
      </c>
      <c r="F280" s="5" t="s">
        <v>17</v>
      </c>
      <c r="G280" s="64">
        <v>37.28</v>
      </c>
      <c r="H280" s="64">
        <v>2.2400000000000002</v>
      </c>
      <c r="I280" t="s">
        <v>24</v>
      </c>
      <c r="J280" t="s">
        <v>14</v>
      </c>
      <c r="K280" t="s">
        <v>15</v>
      </c>
      <c r="N280" s="1">
        <v>2679</v>
      </c>
      <c r="O280" s="60">
        <f>IF(B280="DEPARTAMENTO",N280*(100%-VLOOKUP(A280,'Condiciones Comerciales'!B:M,4,FALSE)),N280)</f>
        <v>2411.1</v>
      </c>
      <c r="P280" s="60">
        <f t="shared" si="4"/>
        <v>2712.4874999999997</v>
      </c>
      <c r="Q280" s="62"/>
    </row>
    <row r="281" spans="1:17" x14ac:dyDescent="0.3">
      <c r="A281" s="1" t="s">
        <v>233</v>
      </c>
      <c r="B281" t="s">
        <v>18</v>
      </c>
      <c r="C281" t="s">
        <v>33</v>
      </c>
      <c r="D281" s="63">
        <v>1308</v>
      </c>
      <c r="E281" s="5">
        <v>13</v>
      </c>
      <c r="F281" s="5" t="s">
        <v>17</v>
      </c>
      <c r="G281" s="64">
        <v>36.9</v>
      </c>
      <c r="H281" s="64">
        <v>2.2400000000000002</v>
      </c>
      <c r="I281" t="s">
        <v>23</v>
      </c>
      <c r="J281" t="s">
        <v>14</v>
      </c>
      <c r="K281" t="s">
        <v>15</v>
      </c>
      <c r="N281" s="1">
        <v>2649</v>
      </c>
      <c r="O281" s="60">
        <f>IF(B281="DEPARTAMENTO",N281*(100%-VLOOKUP(A281,'Condiciones Comerciales'!B:M,4,FALSE)),N281)</f>
        <v>2384.1</v>
      </c>
      <c r="P281" s="60">
        <f t="shared" si="4"/>
        <v>2682.1124999999997</v>
      </c>
      <c r="Q281" s="62"/>
    </row>
    <row r="282" spans="1:17" x14ac:dyDescent="0.3">
      <c r="A282" s="1" t="s">
        <v>233</v>
      </c>
      <c r="B282" t="s">
        <v>18</v>
      </c>
      <c r="C282" t="s">
        <v>33</v>
      </c>
      <c r="D282" s="63">
        <v>1309</v>
      </c>
      <c r="E282" s="5">
        <v>13</v>
      </c>
      <c r="F282" s="5" t="s">
        <v>17</v>
      </c>
      <c r="G282" s="64">
        <v>36.9</v>
      </c>
      <c r="H282" s="64">
        <v>2.2400000000000002</v>
      </c>
      <c r="I282" t="s">
        <v>23</v>
      </c>
      <c r="J282" t="s">
        <v>14</v>
      </c>
      <c r="K282" t="s">
        <v>15</v>
      </c>
      <c r="N282" s="1">
        <v>2649</v>
      </c>
      <c r="O282" s="60">
        <f>IF(B282="DEPARTAMENTO",N282*(100%-VLOOKUP(A282,'Condiciones Comerciales'!B:M,4,FALSE)),N282)</f>
        <v>2384.1</v>
      </c>
      <c r="P282" s="60">
        <f t="shared" si="4"/>
        <v>2682.1124999999997</v>
      </c>
      <c r="Q282" s="62"/>
    </row>
    <row r="283" spans="1:17" x14ac:dyDescent="0.3">
      <c r="A283" s="1" t="s">
        <v>233</v>
      </c>
      <c r="B283" t="s">
        <v>18</v>
      </c>
      <c r="C283" t="s">
        <v>33</v>
      </c>
      <c r="D283" s="63">
        <v>1315</v>
      </c>
      <c r="E283" s="5">
        <v>13</v>
      </c>
      <c r="F283" s="5" t="s">
        <v>17</v>
      </c>
      <c r="G283" s="64">
        <v>37.28</v>
      </c>
      <c r="H283" s="64">
        <v>2.2400000000000002</v>
      </c>
      <c r="I283" t="s">
        <v>24</v>
      </c>
      <c r="J283" t="s">
        <v>14</v>
      </c>
      <c r="K283" t="s">
        <v>15</v>
      </c>
      <c r="N283" s="1">
        <v>2685</v>
      </c>
      <c r="O283" s="60">
        <f>IF(B283="DEPARTAMENTO",N283*(100%-VLOOKUP(A283,'Condiciones Comerciales'!B:M,4,FALSE)),N283)</f>
        <v>2416.5</v>
      </c>
      <c r="P283" s="60">
        <f t="shared" si="4"/>
        <v>2718.5624999999995</v>
      </c>
      <c r="Q283" s="62"/>
    </row>
    <row r="284" spans="1:17" x14ac:dyDescent="0.3">
      <c r="A284" s="1" t="s">
        <v>233</v>
      </c>
      <c r="B284" t="s">
        <v>18</v>
      </c>
      <c r="C284" t="s">
        <v>33</v>
      </c>
      <c r="D284" s="63">
        <v>1408</v>
      </c>
      <c r="E284" s="5">
        <v>14</v>
      </c>
      <c r="F284" s="5" t="s">
        <v>17</v>
      </c>
      <c r="G284" s="64">
        <v>36.9</v>
      </c>
      <c r="H284" s="64">
        <v>2.2400000000000002</v>
      </c>
      <c r="I284" t="s">
        <v>23</v>
      </c>
      <c r="J284" t="s">
        <v>14</v>
      </c>
      <c r="K284" t="s">
        <v>15</v>
      </c>
      <c r="N284" s="1">
        <v>2655</v>
      </c>
      <c r="O284" s="60">
        <f>IF(B284="DEPARTAMENTO",N284*(100%-VLOOKUP(A284,'Condiciones Comerciales'!B:M,4,FALSE)),N284)</f>
        <v>2389.5</v>
      </c>
      <c r="P284" s="60">
        <f t="shared" si="4"/>
        <v>2688.1875</v>
      </c>
      <c r="Q284" s="62"/>
    </row>
    <row r="285" spans="1:17" x14ac:dyDescent="0.3">
      <c r="A285" s="1" t="s">
        <v>233</v>
      </c>
      <c r="B285" t="s">
        <v>18</v>
      </c>
      <c r="C285" t="s">
        <v>33</v>
      </c>
      <c r="D285" s="63">
        <v>1409</v>
      </c>
      <c r="E285" s="5">
        <v>14</v>
      </c>
      <c r="F285" s="5" t="s">
        <v>17</v>
      </c>
      <c r="G285" s="64">
        <v>36.9</v>
      </c>
      <c r="H285" s="64">
        <v>2.2400000000000002</v>
      </c>
      <c r="I285" t="s">
        <v>23</v>
      </c>
      <c r="J285" t="s">
        <v>14</v>
      </c>
      <c r="K285" t="s">
        <v>15</v>
      </c>
      <c r="N285" s="1">
        <v>2655</v>
      </c>
      <c r="O285" s="60">
        <f>IF(B285="DEPARTAMENTO",N285*(100%-VLOOKUP(A285,'Condiciones Comerciales'!B:M,4,FALSE)),N285)</f>
        <v>2389.5</v>
      </c>
      <c r="P285" s="60">
        <f t="shared" si="4"/>
        <v>2688.1875</v>
      </c>
      <c r="Q285" s="62"/>
    </row>
    <row r="286" spans="1:17" x14ac:dyDescent="0.3">
      <c r="A286" s="1" t="s">
        <v>233</v>
      </c>
      <c r="B286" t="s">
        <v>18</v>
      </c>
      <c r="C286" t="s">
        <v>33</v>
      </c>
      <c r="D286" s="63">
        <v>1412</v>
      </c>
      <c r="E286" s="5">
        <v>14</v>
      </c>
      <c r="F286" s="5" t="s">
        <v>17</v>
      </c>
      <c r="G286" s="64">
        <v>36.9</v>
      </c>
      <c r="H286" s="64">
        <v>2.2400000000000002</v>
      </c>
      <c r="I286" t="s">
        <v>21</v>
      </c>
      <c r="J286" t="s">
        <v>14</v>
      </c>
      <c r="K286" t="s">
        <v>15</v>
      </c>
      <c r="N286" s="1">
        <v>2738</v>
      </c>
      <c r="O286" s="60">
        <f>IF(B286="DEPARTAMENTO",N286*(100%-VLOOKUP(A286,'Condiciones Comerciales'!B:M,4,FALSE)),N286)</f>
        <v>2464.2000000000003</v>
      </c>
      <c r="P286" s="60">
        <f t="shared" si="4"/>
        <v>2772.2249999999999</v>
      </c>
      <c r="Q286" s="62"/>
    </row>
    <row r="287" spans="1:17" x14ac:dyDescent="0.3">
      <c r="A287" s="1" t="s">
        <v>233</v>
      </c>
      <c r="B287" t="s">
        <v>18</v>
      </c>
      <c r="C287" t="s">
        <v>33</v>
      </c>
      <c r="D287" s="63">
        <v>1414</v>
      </c>
      <c r="E287" s="5">
        <v>14</v>
      </c>
      <c r="F287" s="5" t="s">
        <v>17</v>
      </c>
      <c r="G287" s="64">
        <v>37.19</v>
      </c>
      <c r="H287" s="64">
        <v>2.2400000000000002</v>
      </c>
      <c r="I287" t="s">
        <v>24</v>
      </c>
      <c r="J287" t="s">
        <v>14</v>
      </c>
      <c r="K287" t="s">
        <v>15</v>
      </c>
      <c r="N287" s="1">
        <v>2691</v>
      </c>
      <c r="O287" s="60">
        <f>IF(B287="DEPARTAMENTO",N287*(100%-VLOOKUP(A287,'Condiciones Comerciales'!B:M,4,FALSE)),N287)</f>
        <v>2421.9</v>
      </c>
      <c r="P287" s="60">
        <f t="shared" si="4"/>
        <v>2724.6374999999998</v>
      </c>
      <c r="Q287" s="62"/>
    </row>
    <row r="288" spans="1:17" x14ac:dyDescent="0.3">
      <c r="A288" s="1" t="s">
        <v>233</v>
      </c>
      <c r="B288" t="s">
        <v>18</v>
      </c>
      <c r="C288" t="s">
        <v>33</v>
      </c>
      <c r="D288" s="63">
        <v>1415</v>
      </c>
      <c r="E288" s="5">
        <v>14</v>
      </c>
      <c r="F288" s="5" t="s">
        <v>17</v>
      </c>
      <c r="G288" s="64">
        <v>37.28</v>
      </c>
      <c r="H288" s="64">
        <v>2.2400000000000002</v>
      </c>
      <c r="I288" t="s">
        <v>24</v>
      </c>
      <c r="J288" t="s">
        <v>14</v>
      </c>
      <c r="K288" t="s">
        <v>15</v>
      </c>
      <c r="N288" s="1">
        <v>2691</v>
      </c>
      <c r="O288" s="60">
        <f>IF(B288="DEPARTAMENTO",N288*(100%-VLOOKUP(A288,'Condiciones Comerciales'!B:M,4,FALSE)),N288)</f>
        <v>2421.9</v>
      </c>
      <c r="P288" s="60">
        <f t="shared" si="4"/>
        <v>2724.6374999999998</v>
      </c>
      <c r="Q288" s="62"/>
    </row>
    <row r="289" spans="1:17" x14ac:dyDescent="0.3">
      <c r="A289" s="1" t="s">
        <v>233</v>
      </c>
      <c r="B289" t="s">
        <v>18</v>
      </c>
      <c r="C289" t="s">
        <v>37</v>
      </c>
      <c r="D289" s="63">
        <v>307</v>
      </c>
      <c r="E289" s="5">
        <v>3</v>
      </c>
      <c r="F289" s="5" t="s">
        <v>17</v>
      </c>
      <c r="G289" s="64">
        <v>42.83</v>
      </c>
      <c r="H289" s="64">
        <v>2.2400000000000002</v>
      </c>
      <c r="I289" t="s">
        <v>23</v>
      </c>
      <c r="J289" t="s">
        <v>14</v>
      </c>
      <c r="K289" t="s">
        <v>15</v>
      </c>
      <c r="N289" s="1">
        <v>2795</v>
      </c>
      <c r="O289" s="60">
        <f>IF(B289="DEPARTAMENTO",N289*(100%-VLOOKUP(A289,'Condiciones Comerciales'!B:M,4,FALSE)),N289)</f>
        <v>2515.5</v>
      </c>
      <c r="P289" s="60">
        <f t="shared" si="4"/>
        <v>2829.9374999999995</v>
      </c>
      <c r="Q289" s="62"/>
    </row>
    <row r="290" spans="1:17" x14ac:dyDescent="0.3">
      <c r="A290" s="1" t="s">
        <v>233</v>
      </c>
      <c r="B290" t="s">
        <v>18</v>
      </c>
      <c r="C290" t="s">
        <v>37</v>
      </c>
      <c r="D290" s="63">
        <v>404</v>
      </c>
      <c r="E290" s="5">
        <v>4</v>
      </c>
      <c r="F290" s="5" t="s">
        <v>17</v>
      </c>
      <c r="G290" s="64">
        <v>43.48</v>
      </c>
      <c r="H290" s="64">
        <v>2.2400000000000002</v>
      </c>
      <c r="I290" t="s">
        <v>21</v>
      </c>
      <c r="J290" t="s">
        <v>14</v>
      </c>
      <c r="K290" t="s">
        <v>508</v>
      </c>
      <c r="N290" s="1">
        <v>2889</v>
      </c>
      <c r="O290" s="60">
        <f>IF(B290="DEPARTAMENTO",N290*(100%-VLOOKUP(A290,'Condiciones Comerciales'!B:M,4,FALSE)),N290)</f>
        <v>2600.1</v>
      </c>
      <c r="P290" s="60">
        <f t="shared" si="4"/>
        <v>2925.1125000000002</v>
      </c>
      <c r="Q290" s="62"/>
    </row>
    <row r="291" spans="1:17" x14ac:dyDescent="0.3">
      <c r="A291" s="1" t="s">
        <v>233</v>
      </c>
      <c r="B291" t="s">
        <v>18</v>
      </c>
      <c r="C291" t="s">
        <v>37</v>
      </c>
      <c r="D291" s="63">
        <v>711</v>
      </c>
      <c r="E291" s="5">
        <v>7</v>
      </c>
      <c r="F291" s="5" t="s">
        <v>17</v>
      </c>
      <c r="G291" s="64">
        <v>43.48</v>
      </c>
      <c r="H291" s="64">
        <v>2.2400000000000002</v>
      </c>
      <c r="I291" t="s">
        <v>21</v>
      </c>
      <c r="J291" t="s">
        <v>14</v>
      </c>
      <c r="K291" t="s">
        <v>15</v>
      </c>
      <c r="N291" s="1">
        <v>2925</v>
      </c>
      <c r="O291" s="60">
        <f>IF(B291="DEPARTAMENTO",N291*(100%-VLOOKUP(A291,'Condiciones Comerciales'!B:M,4,FALSE)),N291)</f>
        <v>2632.5</v>
      </c>
      <c r="P291" s="60">
        <f t="shared" si="4"/>
        <v>2961.5625</v>
      </c>
      <c r="Q291" s="62"/>
    </row>
    <row r="292" spans="1:17" x14ac:dyDescent="0.3">
      <c r="A292" s="1" t="s">
        <v>233</v>
      </c>
      <c r="B292" t="s">
        <v>18</v>
      </c>
      <c r="C292" t="s">
        <v>37</v>
      </c>
      <c r="D292" s="63">
        <v>903</v>
      </c>
      <c r="E292" s="5">
        <v>9</v>
      </c>
      <c r="F292" s="5" t="s">
        <v>17</v>
      </c>
      <c r="G292" s="64">
        <v>42.83</v>
      </c>
      <c r="H292" s="64">
        <v>2.2400000000000002</v>
      </c>
      <c r="I292" t="s">
        <v>21</v>
      </c>
      <c r="J292" t="s">
        <v>14</v>
      </c>
      <c r="K292" t="s">
        <v>15</v>
      </c>
      <c r="N292" s="1">
        <v>2948</v>
      </c>
      <c r="O292" s="60">
        <f>IF(B292="DEPARTAMENTO",N292*(100%-VLOOKUP(A292,'Condiciones Comerciales'!B:M,4,FALSE)),N292)</f>
        <v>2653.2000000000003</v>
      </c>
      <c r="P292" s="60">
        <f t="shared" si="4"/>
        <v>2984.85</v>
      </c>
      <c r="Q292" s="62"/>
    </row>
    <row r="293" spans="1:17" x14ac:dyDescent="0.3">
      <c r="A293" s="1" t="s">
        <v>233</v>
      </c>
      <c r="B293" t="s">
        <v>18</v>
      </c>
      <c r="C293" t="s">
        <v>37</v>
      </c>
      <c r="D293" s="63">
        <v>904</v>
      </c>
      <c r="E293" s="5">
        <v>9</v>
      </c>
      <c r="F293" s="5" t="s">
        <v>17</v>
      </c>
      <c r="G293" s="64">
        <v>43.48</v>
      </c>
      <c r="H293" s="64">
        <v>2.2400000000000002</v>
      </c>
      <c r="I293" t="s">
        <v>21</v>
      </c>
      <c r="J293" t="s">
        <v>14</v>
      </c>
      <c r="K293" t="s">
        <v>15</v>
      </c>
      <c r="N293" s="1">
        <v>2948</v>
      </c>
      <c r="O293" s="60">
        <f>IF(B293="DEPARTAMENTO",N293*(100%-VLOOKUP(A293,'Condiciones Comerciales'!B:M,4,FALSE)),N293)</f>
        <v>2653.2000000000003</v>
      </c>
      <c r="P293" s="60">
        <f t="shared" si="4"/>
        <v>2984.85</v>
      </c>
      <c r="Q293" s="62"/>
    </row>
    <row r="294" spans="1:17" x14ac:dyDescent="0.3">
      <c r="A294" s="1" t="s">
        <v>233</v>
      </c>
      <c r="B294" t="s">
        <v>18</v>
      </c>
      <c r="C294" t="s">
        <v>37</v>
      </c>
      <c r="D294" s="63">
        <v>1005</v>
      </c>
      <c r="E294" s="5">
        <v>10</v>
      </c>
      <c r="F294" s="5" t="s">
        <v>17</v>
      </c>
      <c r="G294" s="64">
        <v>43.48</v>
      </c>
      <c r="H294" s="64">
        <v>2.2400000000000002</v>
      </c>
      <c r="I294" t="s">
        <v>23</v>
      </c>
      <c r="J294" t="s">
        <v>14</v>
      </c>
      <c r="K294" t="s">
        <v>15</v>
      </c>
      <c r="N294" s="1">
        <v>2878</v>
      </c>
      <c r="O294" s="60">
        <f>IF(B294="DEPARTAMENTO",N294*(100%-VLOOKUP(A294,'Condiciones Comerciales'!B:M,4,FALSE)),N294)</f>
        <v>2590.2000000000003</v>
      </c>
      <c r="P294" s="60">
        <f t="shared" si="4"/>
        <v>2913.9750000000004</v>
      </c>
      <c r="Q294" s="62"/>
    </row>
    <row r="295" spans="1:17" x14ac:dyDescent="0.3">
      <c r="A295" s="1" t="s">
        <v>233</v>
      </c>
      <c r="B295" t="s">
        <v>18</v>
      </c>
      <c r="C295" t="s">
        <v>37</v>
      </c>
      <c r="D295" s="63">
        <v>1305</v>
      </c>
      <c r="E295" s="5">
        <v>13</v>
      </c>
      <c r="F295" s="5" t="s">
        <v>17</v>
      </c>
      <c r="G295" s="64">
        <v>43.48</v>
      </c>
      <c r="H295" s="64">
        <v>2.2400000000000002</v>
      </c>
      <c r="I295" t="s">
        <v>23</v>
      </c>
      <c r="J295" t="s">
        <v>14</v>
      </c>
      <c r="K295" t="s">
        <v>15</v>
      </c>
      <c r="N295" s="1">
        <v>2895</v>
      </c>
      <c r="O295" s="60">
        <f>IF(B295="DEPARTAMENTO",N295*(100%-VLOOKUP(A295,'Condiciones Comerciales'!B:M,4,FALSE)),N295)</f>
        <v>2605.5</v>
      </c>
      <c r="P295" s="60">
        <f t="shared" si="4"/>
        <v>2931.1874999999995</v>
      </c>
      <c r="Q295" s="62"/>
    </row>
    <row r="296" spans="1:17" x14ac:dyDescent="0.3">
      <c r="A296" s="1" t="s">
        <v>233</v>
      </c>
      <c r="B296" t="s">
        <v>18</v>
      </c>
      <c r="C296" t="s">
        <v>37</v>
      </c>
      <c r="D296" s="63">
        <v>1407</v>
      </c>
      <c r="E296" s="5">
        <v>14</v>
      </c>
      <c r="F296" s="5" t="s">
        <v>17</v>
      </c>
      <c r="G296" s="64">
        <v>42.83</v>
      </c>
      <c r="H296" s="64">
        <v>2.2400000000000002</v>
      </c>
      <c r="I296" t="s">
        <v>23</v>
      </c>
      <c r="J296" t="s">
        <v>14</v>
      </c>
      <c r="K296" t="s">
        <v>15</v>
      </c>
      <c r="N296" s="1">
        <v>2901</v>
      </c>
      <c r="O296" s="60">
        <f>IF(B296="DEPARTAMENTO",N296*(100%-VLOOKUP(A296,'Condiciones Comerciales'!B:M,4,FALSE)),N296)</f>
        <v>2610.9</v>
      </c>
      <c r="P296" s="60">
        <f t="shared" si="4"/>
        <v>2937.2624999999998</v>
      </c>
      <c r="Q296" s="62"/>
    </row>
    <row r="297" spans="1:17" x14ac:dyDescent="0.3">
      <c r="A297" s="1" t="s">
        <v>233</v>
      </c>
      <c r="B297" t="s">
        <v>18</v>
      </c>
      <c r="C297" t="s">
        <v>34</v>
      </c>
      <c r="D297" s="63">
        <v>221</v>
      </c>
      <c r="E297" s="5">
        <v>2</v>
      </c>
      <c r="F297" s="5" t="s">
        <v>17</v>
      </c>
      <c r="G297" s="64">
        <v>46.18</v>
      </c>
      <c r="H297" s="64">
        <v>2.2400000000000002</v>
      </c>
      <c r="I297" t="s">
        <v>21</v>
      </c>
      <c r="J297" t="s">
        <v>14</v>
      </c>
      <c r="K297" t="s">
        <v>15</v>
      </c>
      <c r="N297" s="1">
        <v>2947</v>
      </c>
      <c r="O297" s="60">
        <f>IF(B297="DEPARTAMENTO",N297*(100%-VLOOKUP(A297,'Condiciones Comerciales'!B:M,4,FALSE)),N297)</f>
        <v>2652.3</v>
      </c>
      <c r="P297" s="60">
        <f t="shared" si="4"/>
        <v>2983.8375000000001</v>
      </c>
      <c r="Q297" s="62"/>
    </row>
    <row r="298" spans="1:17" x14ac:dyDescent="0.3">
      <c r="A298" s="1" t="s">
        <v>233</v>
      </c>
      <c r="B298" t="s">
        <v>18</v>
      </c>
      <c r="C298" t="s">
        <v>34</v>
      </c>
      <c r="D298" s="63">
        <v>223</v>
      </c>
      <c r="E298" s="5">
        <v>2</v>
      </c>
      <c r="F298" s="5" t="s">
        <v>17</v>
      </c>
      <c r="G298" s="64">
        <v>46.18</v>
      </c>
      <c r="H298" s="64">
        <v>2.2400000000000002</v>
      </c>
      <c r="I298" t="s">
        <v>21</v>
      </c>
      <c r="J298" t="s">
        <v>14</v>
      </c>
      <c r="K298" t="s">
        <v>15</v>
      </c>
      <c r="N298" s="1">
        <v>2947</v>
      </c>
      <c r="O298" s="60">
        <f>IF(B298="DEPARTAMENTO",N298*(100%-VLOOKUP(A298,'Condiciones Comerciales'!B:M,4,FALSE)),N298)</f>
        <v>2652.3</v>
      </c>
      <c r="P298" s="60">
        <f t="shared" si="4"/>
        <v>2983.8375000000001</v>
      </c>
      <c r="Q298" s="62"/>
    </row>
    <row r="299" spans="1:17" x14ac:dyDescent="0.3">
      <c r="A299" s="1" t="s">
        <v>233</v>
      </c>
      <c r="B299" t="s">
        <v>18</v>
      </c>
      <c r="C299" t="s">
        <v>34</v>
      </c>
      <c r="D299" s="63">
        <v>224</v>
      </c>
      <c r="E299" s="5">
        <v>2</v>
      </c>
      <c r="F299" s="5" t="s">
        <v>17</v>
      </c>
      <c r="G299" s="64">
        <v>46.18</v>
      </c>
      <c r="H299" s="64">
        <v>2.2400000000000002</v>
      </c>
      <c r="I299" t="s">
        <v>21</v>
      </c>
      <c r="J299" t="s">
        <v>14</v>
      </c>
      <c r="K299" t="s">
        <v>15</v>
      </c>
      <c r="N299" s="1">
        <v>2947</v>
      </c>
      <c r="O299" s="60">
        <f>IF(B299="DEPARTAMENTO",N299*(100%-VLOOKUP(A299,'Condiciones Comerciales'!B:M,4,FALSE)),N299)</f>
        <v>2652.3</v>
      </c>
      <c r="P299" s="60">
        <f t="shared" si="4"/>
        <v>2983.8375000000001</v>
      </c>
      <c r="Q299" s="62"/>
    </row>
    <row r="300" spans="1:17" x14ac:dyDescent="0.3">
      <c r="A300" s="1" t="s">
        <v>233</v>
      </c>
      <c r="B300" t="s">
        <v>18</v>
      </c>
      <c r="C300" t="s">
        <v>34</v>
      </c>
      <c r="D300" s="63">
        <v>225</v>
      </c>
      <c r="E300" s="5">
        <v>2</v>
      </c>
      <c r="F300" s="5" t="s">
        <v>17</v>
      </c>
      <c r="G300" s="64">
        <v>46.83</v>
      </c>
      <c r="H300" s="64">
        <v>2.2400000000000002</v>
      </c>
      <c r="I300" t="s">
        <v>21</v>
      </c>
      <c r="J300" t="s">
        <v>14</v>
      </c>
      <c r="K300" t="s">
        <v>15</v>
      </c>
      <c r="N300" s="1">
        <v>2947</v>
      </c>
      <c r="O300" s="60">
        <f>IF(B300="DEPARTAMENTO",N300*(100%-VLOOKUP(A300,'Condiciones Comerciales'!B:M,4,FALSE)),N300)</f>
        <v>2652.3</v>
      </c>
      <c r="P300" s="60">
        <f t="shared" si="4"/>
        <v>2983.8375000000001</v>
      </c>
      <c r="Q300" s="62"/>
    </row>
    <row r="301" spans="1:17" x14ac:dyDescent="0.3">
      <c r="A301" s="1" t="s">
        <v>233</v>
      </c>
      <c r="B301" t="s">
        <v>18</v>
      </c>
      <c r="C301" t="s">
        <v>34</v>
      </c>
      <c r="D301" s="63">
        <v>228</v>
      </c>
      <c r="E301" s="5">
        <v>2</v>
      </c>
      <c r="F301" s="5" t="s">
        <v>17</v>
      </c>
      <c r="G301" s="64">
        <v>46.18</v>
      </c>
      <c r="H301" s="64">
        <v>2.2400000000000002</v>
      </c>
      <c r="I301" t="s">
        <v>23</v>
      </c>
      <c r="J301" t="s">
        <v>14</v>
      </c>
      <c r="K301" t="s">
        <v>15</v>
      </c>
      <c r="N301" s="1">
        <v>2865</v>
      </c>
      <c r="O301" s="60">
        <f>IF(B301="DEPARTAMENTO",N301*(100%-VLOOKUP(A301,'Condiciones Comerciales'!B:M,4,FALSE)),N301)</f>
        <v>2578.5</v>
      </c>
      <c r="P301" s="60">
        <f t="shared" si="4"/>
        <v>2900.8125</v>
      </c>
      <c r="Q301" s="62"/>
    </row>
    <row r="302" spans="1:17" x14ac:dyDescent="0.3">
      <c r="A302" s="1" t="s">
        <v>233</v>
      </c>
      <c r="B302" t="s">
        <v>18</v>
      </c>
      <c r="C302" t="s">
        <v>34</v>
      </c>
      <c r="D302" s="63">
        <v>320</v>
      </c>
      <c r="E302" s="5">
        <v>3</v>
      </c>
      <c r="F302" s="5" t="s">
        <v>17</v>
      </c>
      <c r="G302" s="64">
        <v>46.18</v>
      </c>
      <c r="H302" s="64">
        <v>2.2400000000000002</v>
      </c>
      <c r="I302" t="s">
        <v>21</v>
      </c>
      <c r="J302" t="s">
        <v>14</v>
      </c>
      <c r="K302" t="s">
        <v>15</v>
      </c>
      <c r="N302" s="1">
        <v>2959</v>
      </c>
      <c r="O302" s="60">
        <f>IF(B302="DEPARTAMENTO",N302*(100%-VLOOKUP(A302,'Condiciones Comerciales'!B:M,4,FALSE)),N302)</f>
        <v>2663.1</v>
      </c>
      <c r="P302" s="60">
        <f t="shared" si="4"/>
        <v>2995.9874999999997</v>
      </c>
      <c r="Q302" s="62"/>
    </row>
    <row r="303" spans="1:17" x14ac:dyDescent="0.3">
      <c r="A303" s="1" t="s">
        <v>233</v>
      </c>
      <c r="B303" t="s">
        <v>18</v>
      </c>
      <c r="C303" t="s">
        <v>34</v>
      </c>
      <c r="D303" s="63">
        <v>321</v>
      </c>
      <c r="E303" s="5">
        <v>3</v>
      </c>
      <c r="F303" s="5" t="s">
        <v>17</v>
      </c>
      <c r="G303" s="64">
        <v>46.18</v>
      </c>
      <c r="H303" s="64">
        <v>2.2400000000000002</v>
      </c>
      <c r="I303" t="s">
        <v>21</v>
      </c>
      <c r="J303" t="s">
        <v>14</v>
      </c>
      <c r="K303" t="s">
        <v>15</v>
      </c>
      <c r="N303" s="1">
        <v>2959</v>
      </c>
      <c r="O303" s="60">
        <f>IF(B303="DEPARTAMENTO",N303*(100%-VLOOKUP(A303,'Condiciones Comerciales'!B:M,4,FALSE)),N303)</f>
        <v>2663.1</v>
      </c>
      <c r="P303" s="60">
        <f t="shared" si="4"/>
        <v>2995.9874999999997</v>
      </c>
      <c r="Q303" s="62"/>
    </row>
    <row r="304" spans="1:17" x14ac:dyDescent="0.3">
      <c r="A304" s="1" t="s">
        <v>233</v>
      </c>
      <c r="B304" t="s">
        <v>18</v>
      </c>
      <c r="C304" t="s">
        <v>34</v>
      </c>
      <c r="D304" s="63">
        <v>324</v>
      </c>
      <c r="E304" s="5">
        <v>3</v>
      </c>
      <c r="F304" s="5" t="s">
        <v>17</v>
      </c>
      <c r="G304" s="64">
        <v>46.18</v>
      </c>
      <c r="H304" s="64">
        <v>2.2400000000000002</v>
      </c>
      <c r="I304" t="s">
        <v>21</v>
      </c>
      <c r="J304" t="s">
        <v>14</v>
      </c>
      <c r="K304" t="s">
        <v>15</v>
      </c>
      <c r="N304" s="1">
        <v>2959</v>
      </c>
      <c r="O304" s="60">
        <f>IF(B304="DEPARTAMENTO",N304*(100%-VLOOKUP(A304,'Condiciones Comerciales'!B:M,4,FALSE)),N304)</f>
        <v>2663.1</v>
      </c>
      <c r="P304" s="60">
        <f t="shared" si="4"/>
        <v>2995.9874999999997</v>
      </c>
      <c r="Q304" s="62"/>
    </row>
    <row r="305" spans="1:17" x14ac:dyDescent="0.3">
      <c r="A305" s="1" t="s">
        <v>233</v>
      </c>
      <c r="B305" t="s">
        <v>18</v>
      </c>
      <c r="C305" t="s">
        <v>34</v>
      </c>
      <c r="D305" s="63">
        <v>325</v>
      </c>
      <c r="E305" s="5">
        <v>3</v>
      </c>
      <c r="F305" s="5" t="s">
        <v>17</v>
      </c>
      <c r="G305" s="64">
        <v>46.83</v>
      </c>
      <c r="H305" s="64">
        <v>2.2400000000000002</v>
      </c>
      <c r="I305" t="s">
        <v>21</v>
      </c>
      <c r="J305" t="s">
        <v>14</v>
      </c>
      <c r="K305" t="s">
        <v>15</v>
      </c>
      <c r="N305" s="1">
        <v>2959</v>
      </c>
      <c r="O305" s="60">
        <f>IF(B305="DEPARTAMENTO",N305*(100%-VLOOKUP(A305,'Condiciones Comerciales'!B:M,4,FALSE)),N305)</f>
        <v>2663.1</v>
      </c>
      <c r="P305" s="60">
        <f t="shared" si="4"/>
        <v>2995.9874999999997</v>
      </c>
      <c r="Q305" s="62"/>
    </row>
    <row r="306" spans="1:17" x14ac:dyDescent="0.3">
      <c r="A306" s="1" t="s">
        <v>233</v>
      </c>
      <c r="B306" t="s">
        <v>18</v>
      </c>
      <c r="C306" t="s">
        <v>34</v>
      </c>
      <c r="D306" s="63">
        <v>420</v>
      </c>
      <c r="E306" s="5">
        <v>4</v>
      </c>
      <c r="F306" s="5" t="s">
        <v>17</v>
      </c>
      <c r="G306" s="64">
        <v>46.18</v>
      </c>
      <c r="H306" s="64">
        <v>2.86</v>
      </c>
      <c r="I306" t="s">
        <v>21</v>
      </c>
      <c r="J306" t="s">
        <v>14</v>
      </c>
      <c r="K306" t="s">
        <v>15</v>
      </c>
      <c r="N306" s="1">
        <v>2971</v>
      </c>
      <c r="O306" s="60">
        <f>IF(B306="DEPARTAMENTO",N306*(100%-VLOOKUP(A306,'Condiciones Comerciales'!B:M,4,FALSE)),N306)</f>
        <v>2673.9</v>
      </c>
      <c r="P306" s="60">
        <f t="shared" si="4"/>
        <v>3008.1375000000003</v>
      </c>
      <c r="Q306" s="62"/>
    </row>
    <row r="307" spans="1:17" x14ac:dyDescent="0.3">
      <c r="A307" s="1" t="s">
        <v>233</v>
      </c>
      <c r="B307" t="s">
        <v>18</v>
      </c>
      <c r="C307" t="s">
        <v>34</v>
      </c>
      <c r="D307" s="63">
        <v>519</v>
      </c>
      <c r="E307" s="5">
        <v>5</v>
      </c>
      <c r="F307" s="5" t="s">
        <v>17</v>
      </c>
      <c r="G307" s="64">
        <v>46.83</v>
      </c>
      <c r="H307" s="64">
        <v>2.2400000000000002</v>
      </c>
      <c r="I307" t="s">
        <v>21</v>
      </c>
      <c r="J307" t="s">
        <v>14</v>
      </c>
      <c r="K307" t="s">
        <v>15</v>
      </c>
      <c r="N307" s="1">
        <v>2982</v>
      </c>
      <c r="O307" s="60">
        <f>IF(B307="DEPARTAMENTO",N307*(100%-VLOOKUP(A307,'Condiciones Comerciales'!B:M,4,FALSE)),N307)</f>
        <v>2683.8</v>
      </c>
      <c r="P307" s="60">
        <f t="shared" si="4"/>
        <v>3019.2750000000001</v>
      </c>
      <c r="Q307" s="62"/>
    </row>
    <row r="308" spans="1:17" x14ac:dyDescent="0.3">
      <c r="A308" s="1" t="s">
        <v>233</v>
      </c>
      <c r="B308" t="s">
        <v>18</v>
      </c>
      <c r="C308" t="s">
        <v>34</v>
      </c>
      <c r="D308" s="63">
        <v>523</v>
      </c>
      <c r="E308" s="5">
        <v>5</v>
      </c>
      <c r="F308" s="5" t="s">
        <v>17</v>
      </c>
      <c r="G308" s="64">
        <v>46.18</v>
      </c>
      <c r="H308" s="64">
        <v>2.2400000000000002</v>
      </c>
      <c r="I308" t="s">
        <v>21</v>
      </c>
      <c r="J308" t="s">
        <v>14</v>
      </c>
      <c r="K308" t="s">
        <v>15</v>
      </c>
      <c r="N308" s="1">
        <v>2982</v>
      </c>
      <c r="O308" s="60">
        <f>IF(B308="DEPARTAMENTO",N308*(100%-VLOOKUP(A308,'Condiciones Comerciales'!B:M,4,FALSE)),N308)</f>
        <v>2683.8</v>
      </c>
      <c r="P308" s="60">
        <f t="shared" si="4"/>
        <v>3019.2750000000001</v>
      </c>
      <c r="Q308" s="62"/>
    </row>
    <row r="309" spans="1:17" x14ac:dyDescent="0.3">
      <c r="A309" s="1" t="s">
        <v>233</v>
      </c>
      <c r="B309" t="s">
        <v>18</v>
      </c>
      <c r="C309" t="s">
        <v>34</v>
      </c>
      <c r="D309" s="63">
        <v>525</v>
      </c>
      <c r="E309" s="5">
        <v>5</v>
      </c>
      <c r="F309" s="5" t="s">
        <v>17</v>
      </c>
      <c r="G309" s="64">
        <v>46.83</v>
      </c>
      <c r="H309" s="64">
        <v>2.2400000000000002</v>
      </c>
      <c r="I309" t="s">
        <v>21</v>
      </c>
      <c r="J309" t="s">
        <v>14</v>
      </c>
      <c r="K309" t="s">
        <v>15</v>
      </c>
      <c r="N309" s="1">
        <v>2982</v>
      </c>
      <c r="O309" s="60">
        <f>IF(B309="DEPARTAMENTO",N309*(100%-VLOOKUP(A309,'Condiciones Comerciales'!B:M,4,FALSE)),N309)</f>
        <v>2683.8</v>
      </c>
      <c r="P309" s="60">
        <f t="shared" si="4"/>
        <v>3019.2750000000001</v>
      </c>
      <c r="Q309" s="62"/>
    </row>
    <row r="310" spans="1:17" x14ac:dyDescent="0.3">
      <c r="A310" s="1" t="s">
        <v>233</v>
      </c>
      <c r="B310" t="s">
        <v>18</v>
      </c>
      <c r="C310" t="s">
        <v>34</v>
      </c>
      <c r="D310" s="63">
        <v>527</v>
      </c>
      <c r="E310" s="5">
        <v>5</v>
      </c>
      <c r="F310" s="5" t="s">
        <v>17</v>
      </c>
      <c r="G310" s="64">
        <v>46.18</v>
      </c>
      <c r="H310" s="64">
        <v>2.2400000000000002</v>
      </c>
      <c r="I310" t="s">
        <v>23</v>
      </c>
      <c r="J310" t="s">
        <v>14</v>
      </c>
      <c r="K310" t="s">
        <v>15</v>
      </c>
      <c r="N310" s="1">
        <v>2900</v>
      </c>
      <c r="O310" s="60">
        <f>IF(B310="DEPARTAMENTO",N310*(100%-VLOOKUP(A310,'Condiciones Comerciales'!B:M,4,FALSE)),N310)</f>
        <v>2610</v>
      </c>
      <c r="P310" s="60">
        <f t="shared" si="4"/>
        <v>2936.25</v>
      </c>
      <c r="Q310" s="62"/>
    </row>
    <row r="311" spans="1:17" x14ac:dyDescent="0.3">
      <c r="A311" s="1" t="s">
        <v>233</v>
      </c>
      <c r="B311" t="s">
        <v>18</v>
      </c>
      <c r="C311" t="s">
        <v>34</v>
      </c>
      <c r="D311" s="63">
        <v>528</v>
      </c>
      <c r="E311" s="5">
        <v>5</v>
      </c>
      <c r="F311" s="5" t="s">
        <v>17</v>
      </c>
      <c r="G311" s="64">
        <v>46.18</v>
      </c>
      <c r="H311" s="64">
        <v>2.2400000000000002</v>
      </c>
      <c r="I311" t="s">
        <v>23</v>
      </c>
      <c r="J311" t="s">
        <v>14</v>
      </c>
      <c r="K311" t="s">
        <v>15</v>
      </c>
      <c r="N311" s="1">
        <v>2900</v>
      </c>
      <c r="O311" s="60">
        <f>IF(B311="DEPARTAMENTO",N311*(100%-VLOOKUP(A311,'Condiciones Comerciales'!B:M,4,FALSE)),N311)</f>
        <v>2610</v>
      </c>
      <c r="P311" s="60">
        <f t="shared" si="4"/>
        <v>2936.25</v>
      </c>
      <c r="Q311" s="62"/>
    </row>
    <row r="312" spans="1:17" x14ac:dyDescent="0.3">
      <c r="A312" s="1" t="s">
        <v>233</v>
      </c>
      <c r="B312" t="s">
        <v>18</v>
      </c>
      <c r="C312" t="s">
        <v>34</v>
      </c>
      <c r="D312" s="63">
        <v>625</v>
      </c>
      <c r="E312" s="5">
        <v>6</v>
      </c>
      <c r="F312" s="5" t="s">
        <v>17</v>
      </c>
      <c r="G312" s="64">
        <v>46.83</v>
      </c>
      <c r="H312" s="64">
        <v>2.2400000000000002</v>
      </c>
      <c r="I312" t="s">
        <v>21</v>
      </c>
      <c r="J312" t="s">
        <v>14</v>
      </c>
      <c r="K312" t="s">
        <v>15</v>
      </c>
      <c r="N312" s="1">
        <v>2994</v>
      </c>
      <c r="O312" s="60">
        <f>IF(B312="DEPARTAMENTO",N312*(100%-VLOOKUP(A312,'Condiciones Comerciales'!B:M,4,FALSE)),N312)</f>
        <v>2694.6</v>
      </c>
      <c r="P312" s="60">
        <f t="shared" si="4"/>
        <v>3031.4249999999997</v>
      </c>
      <c r="Q312" s="62"/>
    </row>
    <row r="313" spans="1:17" x14ac:dyDescent="0.3">
      <c r="A313" s="1" t="s">
        <v>233</v>
      </c>
      <c r="B313" t="s">
        <v>18</v>
      </c>
      <c r="C313" t="s">
        <v>34</v>
      </c>
      <c r="D313" s="63">
        <v>627</v>
      </c>
      <c r="E313" s="5">
        <v>6</v>
      </c>
      <c r="F313" s="5" t="s">
        <v>17</v>
      </c>
      <c r="G313" s="64">
        <v>46.18</v>
      </c>
      <c r="H313" s="64">
        <v>2.2400000000000002</v>
      </c>
      <c r="I313" t="s">
        <v>23</v>
      </c>
      <c r="J313" t="s">
        <v>14</v>
      </c>
      <c r="K313" t="s">
        <v>15</v>
      </c>
      <c r="N313" s="1">
        <v>2912</v>
      </c>
      <c r="O313" s="60">
        <f>IF(B313="DEPARTAMENTO",N313*(100%-VLOOKUP(A313,'Condiciones Comerciales'!B:M,4,FALSE)),N313)</f>
        <v>2620.8000000000002</v>
      </c>
      <c r="P313" s="60">
        <f t="shared" si="4"/>
        <v>2948.4</v>
      </c>
      <c r="Q313" s="62"/>
    </row>
    <row r="314" spans="1:17" x14ac:dyDescent="0.3">
      <c r="A314" s="1" t="s">
        <v>233</v>
      </c>
      <c r="B314" t="s">
        <v>18</v>
      </c>
      <c r="C314" t="s">
        <v>34</v>
      </c>
      <c r="D314" s="63">
        <v>628</v>
      </c>
      <c r="E314" s="5">
        <v>6</v>
      </c>
      <c r="F314" s="5" t="s">
        <v>17</v>
      </c>
      <c r="G314" s="64">
        <v>46.18</v>
      </c>
      <c r="H314" s="64">
        <v>2.2400000000000002</v>
      </c>
      <c r="I314" t="s">
        <v>23</v>
      </c>
      <c r="J314" t="s">
        <v>14</v>
      </c>
      <c r="K314" t="s">
        <v>15</v>
      </c>
      <c r="N314" s="1">
        <v>2912</v>
      </c>
      <c r="O314" s="60">
        <f>IF(B314="DEPARTAMENTO",N314*(100%-VLOOKUP(A314,'Condiciones Comerciales'!B:M,4,FALSE)),N314)</f>
        <v>2620.8000000000002</v>
      </c>
      <c r="P314" s="60">
        <f t="shared" si="4"/>
        <v>2948.4</v>
      </c>
      <c r="Q314" s="62"/>
    </row>
    <row r="315" spans="1:17" x14ac:dyDescent="0.3">
      <c r="A315" s="1" t="s">
        <v>233</v>
      </c>
      <c r="B315" t="s">
        <v>18</v>
      </c>
      <c r="C315" t="s">
        <v>34</v>
      </c>
      <c r="D315" s="63">
        <v>716</v>
      </c>
      <c r="E315" s="5">
        <v>7</v>
      </c>
      <c r="F315" s="5" t="s">
        <v>17</v>
      </c>
      <c r="G315" s="64">
        <v>46.18</v>
      </c>
      <c r="H315" s="64">
        <v>2.2400000000000002</v>
      </c>
      <c r="I315" t="s">
        <v>23</v>
      </c>
      <c r="J315" t="s">
        <v>14</v>
      </c>
      <c r="K315" t="s">
        <v>15</v>
      </c>
      <c r="N315" s="1">
        <v>2924</v>
      </c>
      <c r="O315" s="60">
        <f>IF(B315="DEPARTAMENTO",N315*(100%-VLOOKUP(A315,'Condiciones Comerciales'!B:M,4,FALSE)),N315)</f>
        <v>2631.6</v>
      </c>
      <c r="P315" s="60">
        <f t="shared" si="4"/>
        <v>2960.5499999999997</v>
      </c>
      <c r="Q315" s="62"/>
    </row>
    <row r="316" spans="1:17" x14ac:dyDescent="0.3">
      <c r="A316" s="1" t="s">
        <v>233</v>
      </c>
      <c r="B316" t="s">
        <v>18</v>
      </c>
      <c r="C316" t="s">
        <v>34</v>
      </c>
      <c r="D316" s="63">
        <v>723</v>
      </c>
      <c r="E316" s="5">
        <v>7</v>
      </c>
      <c r="F316" s="5" t="s">
        <v>17</v>
      </c>
      <c r="G316" s="64">
        <v>46.18</v>
      </c>
      <c r="H316" s="64">
        <v>2.2400000000000002</v>
      </c>
      <c r="I316" t="s">
        <v>21</v>
      </c>
      <c r="J316" t="s">
        <v>14</v>
      </c>
      <c r="K316" t="s">
        <v>15</v>
      </c>
      <c r="N316" s="1">
        <v>3006</v>
      </c>
      <c r="O316" s="60">
        <f>IF(B316="DEPARTAMENTO",N316*(100%-VLOOKUP(A316,'Condiciones Comerciales'!B:M,4,FALSE)),N316)</f>
        <v>2705.4</v>
      </c>
      <c r="P316" s="60">
        <f t="shared" si="4"/>
        <v>3043.5749999999998</v>
      </c>
      <c r="Q316" s="62"/>
    </row>
    <row r="317" spans="1:17" x14ac:dyDescent="0.3">
      <c r="A317" s="1" t="s">
        <v>233</v>
      </c>
      <c r="B317" t="s">
        <v>18</v>
      </c>
      <c r="C317" t="s">
        <v>34</v>
      </c>
      <c r="D317" s="63">
        <v>724</v>
      </c>
      <c r="E317" s="5">
        <v>7</v>
      </c>
      <c r="F317" s="5" t="s">
        <v>17</v>
      </c>
      <c r="G317" s="64">
        <v>46.18</v>
      </c>
      <c r="H317" s="64">
        <v>2.2400000000000002</v>
      </c>
      <c r="I317" t="s">
        <v>21</v>
      </c>
      <c r="J317" t="s">
        <v>14</v>
      </c>
      <c r="K317" t="s">
        <v>15</v>
      </c>
      <c r="N317" s="1">
        <v>3006</v>
      </c>
      <c r="O317" s="60">
        <f>IF(B317="DEPARTAMENTO",N317*(100%-VLOOKUP(A317,'Condiciones Comerciales'!B:M,4,FALSE)),N317)</f>
        <v>2705.4</v>
      </c>
      <c r="P317" s="60">
        <f t="shared" si="4"/>
        <v>3043.5749999999998</v>
      </c>
      <c r="Q317" s="62"/>
    </row>
    <row r="318" spans="1:17" x14ac:dyDescent="0.3">
      <c r="A318" s="1" t="s">
        <v>233</v>
      </c>
      <c r="B318" t="s">
        <v>18</v>
      </c>
      <c r="C318" t="s">
        <v>34</v>
      </c>
      <c r="D318" s="63">
        <v>725</v>
      </c>
      <c r="E318" s="5">
        <v>7</v>
      </c>
      <c r="F318" s="5" t="s">
        <v>17</v>
      </c>
      <c r="G318" s="64">
        <v>46.83</v>
      </c>
      <c r="H318" s="64">
        <v>2.2400000000000002</v>
      </c>
      <c r="I318" t="s">
        <v>21</v>
      </c>
      <c r="J318" t="s">
        <v>14</v>
      </c>
      <c r="K318" t="s">
        <v>508</v>
      </c>
      <c r="N318" s="1">
        <v>3006</v>
      </c>
      <c r="O318" s="60">
        <f>IF(B318="DEPARTAMENTO",N318*(100%-VLOOKUP(A318,'Condiciones Comerciales'!B:M,4,FALSE)),N318)</f>
        <v>2705.4</v>
      </c>
      <c r="P318" s="60">
        <f t="shared" si="4"/>
        <v>3043.5749999999998</v>
      </c>
      <c r="Q318" s="62"/>
    </row>
    <row r="319" spans="1:17" x14ac:dyDescent="0.3">
      <c r="A319" s="1" t="s">
        <v>233</v>
      </c>
      <c r="B319" t="s">
        <v>18</v>
      </c>
      <c r="C319" t="s">
        <v>34</v>
      </c>
      <c r="D319" s="63">
        <v>728</v>
      </c>
      <c r="E319" s="5">
        <v>7</v>
      </c>
      <c r="F319" s="5" t="s">
        <v>17</v>
      </c>
      <c r="G319" s="64">
        <v>46.18</v>
      </c>
      <c r="H319" s="64">
        <v>2.2400000000000002</v>
      </c>
      <c r="I319" t="s">
        <v>23</v>
      </c>
      <c r="J319" t="s">
        <v>14</v>
      </c>
      <c r="K319" t="s">
        <v>15</v>
      </c>
      <c r="N319" s="1">
        <v>2924</v>
      </c>
      <c r="O319" s="60">
        <f>IF(B319="DEPARTAMENTO",N319*(100%-VLOOKUP(A319,'Condiciones Comerciales'!B:M,4,FALSE)),N319)</f>
        <v>2631.6</v>
      </c>
      <c r="P319" s="60">
        <f t="shared" si="4"/>
        <v>2960.5499999999997</v>
      </c>
      <c r="Q319" s="62"/>
    </row>
    <row r="320" spans="1:17" x14ac:dyDescent="0.3">
      <c r="A320" s="1" t="s">
        <v>233</v>
      </c>
      <c r="B320" t="s">
        <v>18</v>
      </c>
      <c r="C320" t="s">
        <v>34</v>
      </c>
      <c r="D320" s="63">
        <v>816</v>
      </c>
      <c r="E320" s="5">
        <v>8</v>
      </c>
      <c r="F320" s="5" t="s">
        <v>17</v>
      </c>
      <c r="G320" s="64">
        <v>46.18</v>
      </c>
      <c r="H320" s="64">
        <v>2.2400000000000002</v>
      </c>
      <c r="I320" t="s">
        <v>23</v>
      </c>
      <c r="J320" t="s">
        <v>14</v>
      </c>
      <c r="K320" t="s">
        <v>15</v>
      </c>
      <c r="N320" s="1">
        <v>2935</v>
      </c>
      <c r="O320" s="60">
        <f>IF(B320="DEPARTAMENTO",N320*(100%-VLOOKUP(A320,'Condiciones Comerciales'!B:M,4,FALSE)),N320)</f>
        <v>2641.5</v>
      </c>
      <c r="P320" s="60">
        <f t="shared" si="4"/>
        <v>2971.6874999999995</v>
      </c>
      <c r="Q320" s="62"/>
    </row>
    <row r="321" spans="1:17" x14ac:dyDescent="0.3">
      <c r="A321" s="1" t="s">
        <v>233</v>
      </c>
      <c r="B321" t="s">
        <v>18</v>
      </c>
      <c r="C321" t="s">
        <v>34</v>
      </c>
      <c r="D321" s="63">
        <v>817</v>
      </c>
      <c r="E321" s="5">
        <v>8</v>
      </c>
      <c r="F321" s="5" t="s">
        <v>17</v>
      </c>
      <c r="G321" s="64">
        <v>46.18</v>
      </c>
      <c r="H321" s="64">
        <v>2.2400000000000002</v>
      </c>
      <c r="I321" t="s">
        <v>23</v>
      </c>
      <c r="J321" t="s">
        <v>14</v>
      </c>
      <c r="K321" t="s">
        <v>15</v>
      </c>
      <c r="N321" s="1">
        <v>2935</v>
      </c>
      <c r="O321" s="60">
        <f>IF(B321="DEPARTAMENTO",N321*(100%-VLOOKUP(A321,'Condiciones Comerciales'!B:M,4,FALSE)),N321)</f>
        <v>2641.5</v>
      </c>
      <c r="P321" s="60">
        <f t="shared" si="4"/>
        <v>2971.6874999999995</v>
      </c>
      <c r="Q321" s="62"/>
    </row>
    <row r="322" spans="1:17" x14ac:dyDescent="0.3">
      <c r="A322" s="1" t="s">
        <v>233</v>
      </c>
      <c r="B322" t="s">
        <v>18</v>
      </c>
      <c r="C322" t="s">
        <v>34</v>
      </c>
      <c r="D322" s="63">
        <v>818</v>
      </c>
      <c r="E322" s="5">
        <v>8</v>
      </c>
      <c r="F322" s="5" t="s">
        <v>17</v>
      </c>
      <c r="G322" s="64">
        <v>46.83</v>
      </c>
      <c r="H322" s="64">
        <v>2.2400000000000002</v>
      </c>
      <c r="I322" t="s">
        <v>23</v>
      </c>
      <c r="J322" t="s">
        <v>14</v>
      </c>
      <c r="K322" t="s">
        <v>15</v>
      </c>
      <c r="N322" s="1">
        <v>2935</v>
      </c>
      <c r="O322" s="60">
        <f>IF(B322="DEPARTAMENTO",N322*(100%-VLOOKUP(A322,'Condiciones Comerciales'!B:M,4,FALSE)),N322)</f>
        <v>2641.5</v>
      </c>
      <c r="P322" s="60">
        <f t="shared" ref="P322:P385" si="5">(O322-10%*O322)/80%</f>
        <v>2971.6874999999995</v>
      </c>
      <c r="Q322" s="62"/>
    </row>
    <row r="323" spans="1:17" x14ac:dyDescent="0.3">
      <c r="A323" s="1" t="s">
        <v>233</v>
      </c>
      <c r="B323" t="s">
        <v>18</v>
      </c>
      <c r="C323" t="s">
        <v>34</v>
      </c>
      <c r="D323" s="63">
        <v>821</v>
      </c>
      <c r="E323" s="5">
        <v>8</v>
      </c>
      <c r="F323" s="5" t="s">
        <v>17</v>
      </c>
      <c r="G323" s="64">
        <v>46.18</v>
      </c>
      <c r="H323" s="64">
        <v>2.2400000000000002</v>
      </c>
      <c r="I323" t="s">
        <v>21</v>
      </c>
      <c r="J323" t="s">
        <v>14</v>
      </c>
      <c r="K323" t="s">
        <v>15</v>
      </c>
      <c r="N323" s="1">
        <v>3018</v>
      </c>
      <c r="O323" s="60">
        <f>IF(B323="DEPARTAMENTO",N323*(100%-VLOOKUP(A323,'Condiciones Comerciales'!B:M,4,FALSE)),N323)</f>
        <v>2716.2000000000003</v>
      </c>
      <c r="P323" s="60">
        <f t="shared" si="5"/>
        <v>3055.7250000000004</v>
      </c>
      <c r="Q323" s="62"/>
    </row>
    <row r="324" spans="1:17" x14ac:dyDescent="0.3">
      <c r="A324" s="1" t="s">
        <v>233</v>
      </c>
      <c r="B324" t="s">
        <v>18</v>
      </c>
      <c r="C324" t="s">
        <v>34</v>
      </c>
      <c r="D324" s="63">
        <v>827</v>
      </c>
      <c r="E324" s="5">
        <v>8</v>
      </c>
      <c r="F324" s="5" t="s">
        <v>17</v>
      </c>
      <c r="G324" s="64">
        <v>46.18</v>
      </c>
      <c r="H324" s="64">
        <v>2.2400000000000002</v>
      </c>
      <c r="I324" t="s">
        <v>23</v>
      </c>
      <c r="J324" t="s">
        <v>14</v>
      </c>
      <c r="K324" t="s">
        <v>15</v>
      </c>
      <c r="N324" s="1">
        <v>2935</v>
      </c>
      <c r="O324" s="60">
        <f>IF(B324="DEPARTAMENTO",N324*(100%-VLOOKUP(A324,'Condiciones Comerciales'!B:M,4,FALSE)),N324)</f>
        <v>2641.5</v>
      </c>
      <c r="P324" s="60">
        <f t="shared" si="5"/>
        <v>2971.6874999999995</v>
      </c>
      <c r="Q324" s="62"/>
    </row>
    <row r="325" spans="1:17" x14ac:dyDescent="0.3">
      <c r="A325" s="1" t="s">
        <v>233</v>
      </c>
      <c r="B325" t="s">
        <v>18</v>
      </c>
      <c r="C325" t="s">
        <v>34</v>
      </c>
      <c r="D325" s="63">
        <v>828</v>
      </c>
      <c r="E325" s="5">
        <v>8</v>
      </c>
      <c r="F325" s="5" t="s">
        <v>17</v>
      </c>
      <c r="G325" s="64">
        <v>46.18</v>
      </c>
      <c r="H325" s="64">
        <v>2.2400000000000002</v>
      </c>
      <c r="I325" t="s">
        <v>23</v>
      </c>
      <c r="J325" t="s">
        <v>14</v>
      </c>
      <c r="K325" t="s">
        <v>15</v>
      </c>
      <c r="N325" s="1">
        <v>2935</v>
      </c>
      <c r="O325" s="60">
        <f>IF(B325="DEPARTAMENTO",N325*(100%-VLOOKUP(A325,'Condiciones Comerciales'!B:M,4,FALSE)),N325)</f>
        <v>2641.5</v>
      </c>
      <c r="P325" s="60">
        <f t="shared" si="5"/>
        <v>2971.6874999999995</v>
      </c>
      <c r="Q325" s="62"/>
    </row>
    <row r="326" spans="1:17" x14ac:dyDescent="0.3">
      <c r="A326" s="1" t="s">
        <v>233</v>
      </c>
      <c r="B326" t="s">
        <v>13</v>
      </c>
      <c r="C326" t="s">
        <v>13</v>
      </c>
      <c r="D326" s="63">
        <v>6</v>
      </c>
      <c r="E326" s="5">
        <v>-2</v>
      </c>
      <c r="G326" s="64">
        <v>4</v>
      </c>
      <c r="H326" s="64">
        <v>0</v>
      </c>
      <c r="I326" t="s">
        <v>14</v>
      </c>
      <c r="J326" t="s">
        <v>14</v>
      </c>
      <c r="K326" t="s">
        <v>15</v>
      </c>
      <c r="N326" s="1">
        <v>70</v>
      </c>
      <c r="O326" s="60">
        <f>IF(B326="DEPARTAMENTO",N326*(100%-VLOOKUP(A326,'Condiciones Comerciales'!B:M,4,FALSE)),N326)</f>
        <v>70</v>
      </c>
      <c r="P326" s="60">
        <f t="shared" si="5"/>
        <v>78.75</v>
      </c>
      <c r="Q326" s="62"/>
    </row>
    <row r="327" spans="1:17" x14ac:dyDescent="0.3">
      <c r="A327" s="1" t="s">
        <v>233</v>
      </c>
      <c r="B327" t="s">
        <v>13</v>
      </c>
      <c r="C327" t="s">
        <v>13</v>
      </c>
      <c r="D327" s="63">
        <v>7</v>
      </c>
      <c r="E327" s="5">
        <v>-2</v>
      </c>
      <c r="G327" s="64">
        <v>4.3899999999999997</v>
      </c>
      <c r="H327" s="64">
        <v>0</v>
      </c>
      <c r="I327" t="s">
        <v>14</v>
      </c>
      <c r="J327" t="s">
        <v>14</v>
      </c>
      <c r="K327" t="s">
        <v>508</v>
      </c>
      <c r="N327" s="1">
        <v>70</v>
      </c>
      <c r="O327" s="60">
        <f>IF(B327="DEPARTAMENTO",N327*(100%-VLOOKUP(A327,'Condiciones Comerciales'!B:M,4,FALSE)),N327)</f>
        <v>70</v>
      </c>
      <c r="P327" s="60">
        <f t="shared" si="5"/>
        <v>78.75</v>
      </c>
      <c r="Q327" s="62"/>
    </row>
    <row r="328" spans="1:17" x14ac:dyDescent="0.3">
      <c r="A328" s="1" t="s">
        <v>233</v>
      </c>
      <c r="B328" t="s">
        <v>13</v>
      </c>
      <c r="C328" t="s">
        <v>13</v>
      </c>
      <c r="D328" s="63">
        <v>8</v>
      </c>
      <c r="E328" s="5">
        <v>-2</v>
      </c>
      <c r="G328" s="64">
        <v>4.3899999999999997</v>
      </c>
      <c r="H328" s="64">
        <v>0</v>
      </c>
      <c r="I328" t="s">
        <v>14</v>
      </c>
      <c r="J328" t="s">
        <v>14</v>
      </c>
      <c r="K328" t="s">
        <v>508</v>
      </c>
      <c r="N328" s="1">
        <v>70</v>
      </c>
      <c r="O328" s="60">
        <f>IF(B328="DEPARTAMENTO",N328*(100%-VLOOKUP(A328,'Condiciones Comerciales'!B:M,4,FALSE)),N328)</f>
        <v>70</v>
      </c>
      <c r="P328" s="60">
        <f t="shared" si="5"/>
        <v>78.75</v>
      </c>
      <c r="Q328" s="62"/>
    </row>
    <row r="329" spans="1:17" x14ac:dyDescent="0.3">
      <c r="A329" s="1" t="s">
        <v>233</v>
      </c>
      <c r="B329" t="s">
        <v>13</v>
      </c>
      <c r="C329" t="s">
        <v>13</v>
      </c>
      <c r="D329" s="63">
        <v>10</v>
      </c>
      <c r="E329" s="5">
        <v>-2</v>
      </c>
      <c r="G329" s="64">
        <v>4.71</v>
      </c>
      <c r="H329" s="64">
        <v>0</v>
      </c>
      <c r="I329" t="s">
        <v>14</v>
      </c>
      <c r="J329" t="s">
        <v>14</v>
      </c>
      <c r="K329" t="s">
        <v>508</v>
      </c>
      <c r="N329" s="1">
        <v>42</v>
      </c>
      <c r="O329" s="60">
        <f>IF(B329="DEPARTAMENTO",N329*(100%-VLOOKUP(A329,'Condiciones Comerciales'!B:M,4,FALSE)),N329)</f>
        <v>42</v>
      </c>
      <c r="P329" s="60">
        <f t="shared" si="5"/>
        <v>47.249999999999993</v>
      </c>
      <c r="Q329" s="62"/>
    </row>
    <row r="330" spans="1:17" x14ac:dyDescent="0.3">
      <c r="A330" s="1" t="s">
        <v>233</v>
      </c>
      <c r="B330" t="s">
        <v>13</v>
      </c>
      <c r="C330" t="s">
        <v>13</v>
      </c>
      <c r="D330" s="63">
        <v>11</v>
      </c>
      <c r="E330" s="5">
        <v>-2</v>
      </c>
      <c r="G330" s="64">
        <v>2.34</v>
      </c>
      <c r="H330" s="64">
        <v>0</v>
      </c>
      <c r="I330" t="s">
        <v>14</v>
      </c>
      <c r="J330" t="s">
        <v>14</v>
      </c>
      <c r="K330" t="s">
        <v>15</v>
      </c>
      <c r="N330" s="1">
        <v>40</v>
      </c>
      <c r="O330" s="60">
        <f>IF(B330="DEPARTAMENTO",N330*(100%-VLOOKUP(A330,'Condiciones Comerciales'!B:M,4,FALSE)),N330)</f>
        <v>40</v>
      </c>
      <c r="P330" s="60">
        <f t="shared" si="5"/>
        <v>45</v>
      </c>
      <c r="Q330" s="62"/>
    </row>
    <row r="331" spans="1:17" x14ac:dyDescent="0.3">
      <c r="A331" s="1" t="s">
        <v>233</v>
      </c>
      <c r="B331" t="s">
        <v>13</v>
      </c>
      <c r="C331" t="s">
        <v>13</v>
      </c>
      <c r="D331" s="63">
        <v>20</v>
      </c>
      <c r="E331" s="5">
        <v>-2</v>
      </c>
      <c r="G331" s="64">
        <v>4.76</v>
      </c>
      <c r="H331" s="64">
        <v>0</v>
      </c>
      <c r="I331" t="s">
        <v>14</v>
      </c>
      <c r="J331" t="s">
        <v>14</v>
      </c>
      <c r="K331" t="s">
        <v>15</v>
      </c>
      <c r="N331" s="1">
        <v>80</v>
      </c>
      <c r="O331" s="60">
        <f>IF(B331="DEPARTAMENTO",N331*(100%-VLOOKUP(A331,'Condiciones Comerciales'!B:M,4,FALSE)),N331)</f>
        <v>80</v>
      </c>
      <c r="P331" s="60">
        <f t="shared" si="5"/>
        <v>90</v>
      </c>
      <c r="Q331" s="62"/>
    </row>
    <row r="332" spans="1:17" x14ac:dyDescent="0.3">
      <c r="A332" s="1" t="s">
        <v>233</v>
      </c>
      <c r="B332" t="s">
        <v>13</v>
      </c>
      <c r="C332" t="s">
        <v>13</v>
      </c>
      <c r="D332" s="63">
        <v>23</v>
      </c>
      <c r="E332" s="5">
        <v>-2</v>
      </c>
      <c r="G332" s="64">
        <v>4.1399999999999997</v>
      </c>
      <c r="H332" s="64">
        <v>0</v>
      </c>
      <c r="I332" t="s">
        <v>14</v>
      </c>
      <c r="J332" t="s">
        <v>14</v>
      </c>
      <c r="K332" t="s">
        <v>508</v>
      </c>
      <c r="N332" s="1">
        <v>70</v>
      </c>
      <c r="O332" s="60">
        <f>IF(B332="DEPARTAMENTO",N332*(100%-VLOOKUP(A332,'Condiciones Comerciales'!B:M,4,FALSE)),N332)</f>
        <v>70</v>
      </c>
      <c r="P332" s="60">
        <f t="shared" si="5"/>
        <v>78.75</v>
      </c>
      <c r="Q332" s="62"/>
    </row>
    <row r="333" spans="1:17" x14ac:dyDescent="0.3">
      <c r="A333" s="1" t="s">
        <v>233</v>
      </c>
      <c r="B333" t="s">
        <v>13</v>
      </c>
      <c r="C333" t="s">
        <v>13</v>
      </c>
      <c r="D333" s="63">
        <v>24</v>
      </c>
      <c r="E333" s="5">
        <v>-2</v>
      </c>
      <c r="G333" s="64">
        <v>4.05</v>
      </c>
      <c r="H333" s="64">
        <v>0</v>
      </c>
      <c r="I333" t="s">
        <v>14</v>
      </c>
      <c r="J333" t="s">
        <v>14</v>
      </c>
      <c r="K333" t="s">
        <v>15</v>
      </c>
      <c r="L333" t="s">
        <v>43</v>
      </c>
      <c r="N333" s="1">
        <v>70</v>
      </c>
      <c r="O333" s="60">
        <f>IF(B333="DEPARTAMENTO",N333*(100%-VLOOKUP(A333,'Condiciones Comerciales'!B:M,4,FALSE)),N333)</f>
        <v>70</v>
      </c>
      <c r="P333" s="60">
        <f t="shared" si="5"/>
        <v>78.75</v>
      </c>
      <c r="Q333" s="62"/>
    </row>
    <row r="334" spans="1:17" x14ac:dyDescent="0.3">
      <c r="A334" s="1" t="s">
        <v>233</v>
      </c>
      <c r="B334" t="s">
        <v>13</v>
      </c>
      <c r="C334" t="s">
        <v>13</v>
      </c>
      <c r="D334" s="63">
        <v>31</v>
      </c>
      <c r="E334" s="5">
        <v>-2</v>
      </c>
      <c r="G334" s="64">
        <v>5.01</v>
      </c>
      <c r="H334" s="64">
        <v>0</v>
      </c>
      <c r="I334" t="s">
        <v>14</v>
      </c>
      <c r="J334" t="s">
        <v>14</v>
      </c>
      <c r="K334" t="s">
        <v>508</v>
      </c>
      <c r="N334" s="1">
        <v>70</v>
      </c>
      <c r="O334" s="60">
        <f>IF(B334="DEPARTAMENTO",N334*(100%-VLOOKUP(A334,'Condiciones Comerciales'!B:M,4,FALSE)),N334)</f>
        <v>70</v>
      </c>
      <c r="P334" s="60">
        <f t="shared" si="5"/>
        <v>78.75</v>
      </c>
      <c r="Q334" s="62"/>
    </row>
    <row r="335" spans="1:17" x14ac:dyDescent="0.3">
      <c r="A335" s="1" t="s">
        <v>233</v>
      </c>
      <c r="B335" t="s">
        <v>13</v>
      </c>
      <c r="C335" t="s">
        <v>13</v>
      </c>
      <c r="D335" s="63">
        <v>35</v>
      </c>
      <c r="E335" s="5">
        <v>-1</v>
      </c>
      <c r="G335" s="64">
        <v>4.95</v>
      </c>
      <c r="H335" s="64">
        <v>0</v>
      </c>
      <c r="I335" t="s">
        <v>14</v>
      </c>
      <c r="J335" t="s">
        <v>14</v>
      </c>
      <c r="K335" t="s">
        <v>15</v>
      </c>
      <c r="N335" s="1">
        <v>80</v>
      </c>
      <c r="O335" s="60">
        <f>IF(B335="DEPARTAMENTO",N335*(100%-VLOOKUP(A335,'Condiciones Comerciales'!B:M,4,FALSE)),N335)</f>
        <v>80</v>
      </c>
      <c r="P335" s="60">
        <f t="shared" si="5"/>
        <v>90</v>
      </c>
      <c r="Q335" s="62"/>
    </row>
    <row r="336" spans="1:17" x14ac:dyDescent="0.3">
      <c r="A336" s="1" t="s">
        <v>233</v>
      </c>
      <c r="B336" t="s">
        <v>13</v>
      </c>
      <c r="C336" t="s">
        <v>13</v>
      </c>
      <c r="D336" s="63">
        <v>37</v>
      </c>
      <c r="E336" s="5">
        <v>-1</v>
      </c>
      <c r="G336" s="64">
        <v>4.4000000000000004</v>
      </c>
      <c r="H336" s="64">
        <v>0</v>
      </c>
      <c r="I336" t="s">
        <v>14</v>
      </c>
      <c r="J336" t="s">
        <v>14</v>
      </c>
      <c r="K336" t="s">
        <v>508</v>
      </c>
      <c r="N336" s="1">
        <v>70</v>
      </c>
      <c r="O336" s="60">
        <f>IF(B336="DEPARTAMENTO",N336*(100%-VLOOKUP(A336,'Condiciones Comerciales'!B:M,4,FALSE)),N336)</f>
        <v>70</v>
      </c>
      <c r="P336" s="60">
        <f t="shared" si="5"/>
        <v>78.75</v>
      </c>
      <c r="Q336" s="62"/>
    </row>
    <row r="337" spans="1:17" x14ac:dyDescent="0.3">
      <c r="A337" s="1" t="s">
        <v>233</v>
      </c>
      <c r="B337" t="s">
        <v>13</v>
      </c>
      <c r="C337" t="s">
        <v>13</v>
      </c>
      <c r="D337" s="63">
        <v>47</v>
      </c>
      <c r="E337" s="5">
        <v>-1</v>
      </c>
      <c r="G337" s="64">
        <v>4.75</v>
      </c>
      <c r="H337" s="64">
        <v>0</v>
      </c>
      <c r="I337" t="s">
        <v>14</v>
      </c>
      <c r="J337" t="s">
        <v>14</v>
      </c>
      <c r="K337" t="s">
        <v>15</v>
      </c>
      <c r="N337" s="1">
        <v>80</v>
      </c>
      <c r="O337" s="60">
        <f>IF(B337="DEPARTAMENTO",N337*(100%-VLOOKUP(A337,'Condiciones Comerciales'!B:M,4,FALSE)),N337)</f>
        <v>80</v>
      </c>
      <c r="P337" s="60">
        <f t="shared" si="5"/>
        <v>90</v>
      </c>
      <c r="Q337" s="62"/>
    </row>
    <row r="338" spans="1:17" x14ac:dyDescent="0.3">
      <c r="A338" s="1" t="s">
        <v>233</v>
      </c>
      <c r="B338" t="s">
        <v>13</v>
      </c>
      <c r="C338" t="s">
        <v>13</v>
      </c>
      <c r="D338" s="63">
        <v>50</v>
      </c>
      <c r="E338" s="5">
        <v>-1</v>
      </c>
      <c r="G338" s="64">
        <v>4.76</v>
      </c>
      <c r="H338" s="64">
        <v>0</v>
      </c>
      <c r="I338" t="s">
        <v>14</v>
      </c>
      <c r="J338" t="s">
        <v>14</v>
      </c>
      <c r="K338" t="s">
        <v>15</v>
      </c>
      <c r="N338" s="1">
        <v>80</v>
      </c>
      <c r="O338" s="60">
        <f>IF(B338="DEPARTAMENTO",N338*(100%-VLOOKUP(A338,'Condiciones Comerciales'!B:M,4,FALSE)),N338)</f>
        <v>80</v>
      </c>
      <c r="P338" s="60">
        <f t="shared" si="5"/>
        <v>90</v>
      </c>
      <c r="Q338" s="62"/>
    </row>
    <row r="339" spans="1:17" x14ac:dyDescent="0.3">
      <c r="A339" s="1" t="s">
        <v>233</v>
      </c>
      <c r="B339" t="s">
        <v>13</v>
      </c>
      <c r="C339" t="s">
        <v>13</v>
      </c>
      <c r="D339" s="63">
        <v>61</v>
      </c>
      <c r="E339" s="5">
        <v>-1</v>
      </c>
      <c r="G339" s="64">
        <v>4.66</v>
      </c>
      <c r="H339" s="64">
        <v>0</v>
      </c>
      <c r="I339" t="s">
        <v>14</v>
      </c>
      <c r="J339" t="s">
        <v>14</v>
      </c>
      <c r="K339" t="s">
        <v>15</v>
      </c>
      <c r="N339" s="1">
        <v>80</v>
      </c>
      <c r="O339" s="60">
        <f>IF(B339="DEPARTAMENTO",N339*(100%-VLOOKUP(A339,'Condiciones Comerciales'!B:M,4,FALSE)),N339)</f>
        <v>80</v>
      </c>
      <c r="P339" s="60">
        <f t="shared" si="5"/>
        <v>90</v>
      </c>
      <c r="Q339" s="62"/>
    </row>
    <row r="340" spans="1:17" x14ac:dyDescent="0.3">
      <c r="A340" s="1" t="s">
        <v>233</v>
      </c>
      <c r="B340" t="s">
        <v>13</v>
      </c>
      <c r="C340" t="s">
        <v>13</v>
      </c>
      <c r="D340" s="63">
        <v>75</v>
      </c>
      <c r="E340" s="5">
        <v>5</v>
      </c>
      <c r="G340" s="64">
        <v>6.01</v>
      </c>
      <c r="H340" s="64">
        <v>0</v>
      </c>
      <c r="I340" t="s">
        <v>14</v>
      </c>
      <c r="J340" t="s">
        <v>14</v>
      </c>
      <c r="K340" t="s">
        <v>15</v>
      </c>
      <c r="N340" s="1">
        <v>80</v>
      </c>
      <c r="O340" s="60">
        <f>IF(B340="DEPARTAMENTO",N340*(100%-VLOOKUP(A340,'Condiciones Comerciales'!B:M,4,FALSE)),N340)</f>
        <v>80</v>
      </c>
      <c r="P340" s="60">
        <f t="shared" si="5"/>
        <v>90</v>
      </c>
      <c r="Q340" s="62"/>
    </row>
    <row r="341" spans="1:17" x14ac:dyDescent="0.3">
      <c r="A341" s="1" t="s">
        <v>233</v>
      </c>
      <c r="B341" t="s">
        <v>13</v>
      </c>
      <c r="C341" t="s">
        <v>13</v>
      </c>
      <c r="D341" s="63">
        <v>78</v>
      </c>
      <c r="E341" s="5">
        <v>6</v>
      </c>
      <c r="G341" s="64">
        <v>6.01</v>
      </c>
      <c r="H341" s="64">
        <v>0</v>
      </c>
      <c r="I341" t="s">
        <v>14</v>
      </c>
      <c r="J341" t="s">
        <v>14</v>
      </c>
      <c r="K341" t="s">
        <v>15</v>
      </c>
      <c r="N341" s="1">
        <v>80</v>
      </c>
      <c r="O341" s="60">
        <f>IF(B341="DEPARTAMENTO",N341*(100%-VLOOKUP(A341,'Condiciones Comerciales'!B:M,4,FALSE)),N341)</f>
        <v>80</v>
      </c>
      <c r="P341" s="60">
        <f t="shared" si="5"/>
        <v>90</v>
      </c>
      <c r="Q341" s="62"/>
    </row>
    <row r="342" spans="1:17" x14ac:dyDescent="0.3">
      <c r="A342" s="1" t="s">
        <v>233</v>
      </c>
      <c r="B342" t="s">
        <v>13</v>
      </c>
      <c r="C342" t="s">
        <v>13</v>
      </c>
      <c r="D342" s="63">
        <v>80</v>
      </c>
      <c r="E342" s="5">
        <v>6</v>
      </c>
      <c r="G342" s="64">
        <v>3.61</v>
      </c>
      <c r="H342" s="64">
        <v>0</v>
      </c>
      <c r="I342" t="s">
        <v>14</v>
      </c>
      <c r="J342" t="s">
        <v>14</v>
      </c>
      <c r="K342" t="s">
        <v>508</v>
      </c>
      <c r="N342" s="1">
        <v>60</v>
      </c>
      <c r="O342" s="60">
        <f>IF(B342="DEPARTAMENTO",N342*(100%-VLOOKUP(A342,'Condiciones Comerciales'!B:M,4,FALSE)),N342)</f>
        <v>60</v>
      </c>
      <c r="P342" s="60">
        <f t="shared" si="5"/>
        <v>67.5</v>
      </c>
      <c r="Q342" s="62"/>
    </row>
    <row r="343" spans="1:17" x14ac:dyDescent="0.3">
      <c r="A343" s="1" t="s">
        <v>233</v>
      </c>
      <c r="B343" t="s">
        <v>13</v>
      </c>
      <c r="C343" t="s">
        <v>13</v>
      </c>
      <c r="D343" s="63">
        <v>83</v>
      </c>
      <c r="E343" s="5">
        <v>7</v>
      </c>
      <c r="G343" s="64">
        <v>3.61</v>
      </c>
      <c r="H343" s="64">
        <v>0</v>
      </c>
      <c r="I343" t="s">
        <v>14</v>
      </c>
      <c r="J343" t="s">
        <v>14</v>
      </c>
      <c r="K343" t="s">
        <v>508</v>
      </c>
      <c r="N343" s="1">
        <v>60</v>
      </c>
      <c r="O343" s="60">
        <f>IF(B343="DEPARTAMENTO",N343*(100%-VLOOKUP(A343,'Condiciones Comerciales'!B:M,4,FALSE)),N343)</f>
        <v>60</v>
      </c>
      <c r="P343" s="60">
        <f t="shared" si="5"/>
        <v>67.5</v>
      </c>
      <c r="Q343" s="62"/>
    </row>
    <row r="344" spans="1:17" x14ac:dyDescent="0.3">
      <c r="A344" s="1" t="s">
        <v>233</v>
      </c>
      <c r="B344" t="s">
        <v>16</v>
      </c>
      <c r="C344" t="s">
        <v>16</v>
      </c>
      <c r="D344" s="63">
        <v>21</v>
      </c>
      <c r="E344" s="5">
        <v>-1</v>
      </c>
      <c r="G344" s="64">
        <v>12.5</v>
      </c>
      <c r="H344" s="64">
        <v>0</v>
      </c>
      <c r="I344" t="s">
        <v>14</v>
      </c>
      <c r="J344" t="s">
        <v>14</v>
      </c>
      <c r="K344" t="s">
        <v>15</v>
      </c>
      <c r="N344" s="1">
        <v>420</v>
      </c>
      <c r="O344" s="60">
        <f>IF(B344="DEPARTAMENTO",N344*(100%-VLOOKUP(A344,'Condiciones Comerciales'!B:M,4,FALSE)),N344)</f>
        <v>420</v>
      </c>
      <c r="P344" s="60">
        <f t="shared" si="5"/>
        <v>472.5</v>
      </c>
      <c r="Q344" s="62"/>
    </row>
    <row r="345" spans="1:17" x14ac:dyDescent="0.3">
      <c r="A345" s="1" t="s">
        <v>233</v>
      </c>
      <c r="B345" t="s">
        <v>16</v>
      </c>
      <c r="C345" t="s">
        <v>16</v>
      </c>
      <c r="D345" s="63">
        <v>27</v>
      </c>
      <c r="E345" s="5">
        <v>-1</v>
      </c>
      <c r="G345" s="64">
        <v>12.5</v>
      </c>
      <c r="H345" s="64">
        <v>0</v>
      </c>
      <c r="I345" t="s">
        <v>14</v>
      </c>
      <c r="J345" t="s">
        <v>14</v>
      </c>
      <c r="K345" t="s">
        <v>15</v>
      </c>
      <c r="L345" t="s">
        <v>234</v>
      </c>
      <c r="N345" s="1">
        <v>280</v>
      </c>
      <c r="O345" s="60">
        <f>IF(B345="DEPARTAMENTO",N345*(100%-VLOOKUP(A345,'Condiciones Comerciales'!B:M,4,FALSE)),N345)</f>
        <v>280</v>
      </c>
      <c r="P345" s="60">
        <f t="shared" si="5"/>
        <v>315</v>
      </c>
      <c r="Q345" s="62"/>
    </row>
    <row r="346" spans="1:17" x14ac:dyDescent="0.3">
      <c r="A346" s="1" t="s">
        <v>233</v>
      </c>
      <c r="B346" t="s">
        <v>16</v>
      </c>
      <c r="C346" t="s">
        <v>16</v>
      </c>
      <c r="D346" s="63">
        <v>28</v>
      </c>
      <c r="E346" s="5">
        <v>-1</v>
      </c>
      <c r="G346" s="64">
        <v>12.5</v>
      </c>
      <c r="H346" s="64">
        <v>0</v>
      </c>
      <c r="I346" t="s">
        <v>14</v>
      </c>
      <c r="J346" t="s">
        <v>14</v>
      </c>
      <c r="K346" t="s">
        <v>15</v>
      </c>
      <c r="L346" t="s">
        <v>241</v>
      </c>
      <c r="N346" s="1">
        <v>280</v>
      </c>
      <c r="O346" s="60">
        <f>IF(B346="DEPARTAMENTO",N346*(100%-VLOOKUP(A346,'Condiciones Comerciales'!B:M,4,FALSE)),N346)</f>
        <v>280</v>
      </c>
      <c r="P346" s="60">
        <f t="shared" si="5"/>
        <v>315</v>
      </c>
      <c r="Q346" s="62"/>
    </row>
    <row r="347" spans="1:17" x14ac:dyDescent="0.3">
      <c r="A347" s="1" t="s">
        <v>233</v>
      </c>
      <c r="B347" t="s">
        <v>16</v>
      </c>
      <c r="C347" t="s">
        <v>16</v>
      </c>
      <c r="D347" s="63">
        <v>31</v>
      </c>
      <c r="E347" s="5">
        <v>-1</v>
      </c>
      <c r="G347" s="64">
        <v>12.5</v>
      </c>
      <c r="H347" s="64">
        <v>0</v>
      </c>
      <c r="I347" t="s">
        <v>14</v>
      </c>
      <c r="J347" t="s">
        <v>14</v>
      </c>
      <c r="K347" t="s">
        <v>15</v>
      </c>
      <c r="L347" t="s">
        <v>244</v>
      </c>
      <c r="N347" s="1">
        <v>280</v>
      </c>
      <c r="O347" s="60">
        <f>IF(B347="DEPARTAMENTO",N347*(100%-VLOOKUP(A347,'Condiciones Comerciales'!B:M,4,FALSE)),N347)</f>
        <v>280</v>
      </c>
      <c r="P347" s="60">
        <f t="shared" si="5"/>
        <v>315</v>
      </c>
      <c r="Q347" s="62"/>
    </row>
    <row r="348" spans="1:17" x14ac:dyDescent="0.3">
      <c r="A348" s="1" t="s">
        <v>233</v>
      </c>
      <c r="B348" t="s">
        <v>16</v>
      </c>
      <c r="C348" t="s">
        <v>16</v>
      </c>
      <c r="D348" s="63">
        <v>32</v>
      </c>
      <c r="E348" s="5">
        <v>-1</v>
      </c>
      <c r="G348" s="64">
        <v>12.5</v>
      </c>
      <c r="H348" s="64">
        <v>0</v>
      </c>
      <c r="I348" t="s">
        <v>14</v>
      </c>
      <c r="J348" t="s">
        <v>14</v>
      </c>
      <c r="K348" t="s">
        <v>15</v>
      </c>
      <c r="L348" t="s">
        <v>237</v>
      </c>
      <c r="N348" s="1">
        <v>280</v>
      </c>
      <c r="O348" s="60">
        <f>IF(B348="DEPARTAMENTO",N348*(100%-VLOOKUP(A348,'Condiciones Comerciales'!B:M,4,FALSE)),N348)</f>
        <v>280</v>
      </c>
      <c r="P348" s="60">
        <f t="shared" si="5"/>
        <v>315</v>
      </c>
      <c r="Q348" s="62"/>
    </row>
    <row r="349" spans="1:17" x14ac:dyDescent="0.3">
      <c r="A349" s="1" t="s">
        <v>233</v>
      </c>
      <c r="B349" t="s">
        <v>16</v>
      </c>
      <c r="C349" t="s">
        <v>16</v>
      </c>
      <c r="D349" s="63">
        <v>105</v>
      </c>
      <c r="E349" s="5">
        <v>-2</v>
      </c>
      <c r="G349" s="64">
        <v>12.5</v>
      </c>
      <c r="H349" s="64">
        <v>0</v>
      </c>
      <c r="I349" t="s">
        <v>14</v>
      </c>
      <c r="J349" t="s">
        <v>14</v>
      </c>
      <c r="K349" t="s">
        <v>15</v>
      </c>
      <c r="L349" t="s">
        <v>242</v>
      </c>
      <c r="N349" s="1">
        <v>280</v>
      </c>
      <c r="O349" s="60">
        <f>IF(B349="DEPARTAMENTO",N349*(100%-VLOOKUP(A349,'Condiciones Comerciales'!B:M,4,FALSE)),N349)</f>
        <v>280</v>
      </c>
      <c r="P349" s="60">
        <f t="shared" si="5"/>
        <v>315</v>
      </c>
      <c r="Q349" s="62"/>
    </row>
    <row r="350" spans="1:17" x14ac:dyDescent="0.3">
      <c r="A350" s="1" t="s">
        <v>233</v>
      </c>
      <c r="B350" t="s">
        <v>16</v>
      </c>
      <c r="C350" t="s">
        <v>16</v>
      </c>
      <c r="D350" s="63">
        <v>106</v>
      </c>
      <c r="E350" s="5">
        <v>-2</v>
      </c>
      <c r="G350" s="64">
        <v>12.5</v>
      </c>
      <c r="H350" s="64">
        <v>0</v>
      </c>
      <c r="I350" t="s">
        <v>14</v>
      </c>
      <c r="J350" t="s">
        <v>14</v>
      </c>
      <c r="K350" t="s">
        <v>15</v>
      </c>
      <c r="L350" t="s">
        <v>239</v>
      </c>
      <c r="N350" s="1">
        <v>280</v>
      </c>
      <c r="O350" s="60">
        <f>IF(B350="DEPARTAMENTO",N350*(100%-VLOOKUP(A350,'Condiciones Comerciales'!B:M,4,FALSE)),N350)</f>
        <v>280</v>
      </c>
      <c r="P350" s="60">
        <f t="shared" si="5"/>
        <v>315</v>
      </c>
      <c r="Q350" s="62"/>
    </row>
    <row r="351" spans="1:17" x14ac:dyDescent="0.3">
      <c r="A351" s="1" t="s">
        <v>233</v>
      </c>
      <c r="B351" t="s">
        <v>16</v>
      </c>
      <c r="C351" t="s">
        <v>16</v>
      </c>
      <c r="D351" s="63">
        <v>107</v>
      </c>
      <c r="E351" s="5">
        <v>-2</v>
      </c>
      <c r="G351" s="64">
        <v>12.5</v>
      </c>
      <c r="H351" s="64">
        <v>0</v>
      </c>
      <c r="I351" t="s">
        <v>14</v>
      </c>
      <c r="J351" t="s">
        <v>14</v>
      </c>
      <c r="K351" t="s">
        <v>15</v>
      </c>
      <c r="L351" t="s">
        <v>44</v>
      </c>
      <c r="N351" s="1">
        <v>280</v>
      </c>
      <c r="O351" s="60">
        <f>IF(B351="DEPARTAMENTO",N351*(100%-VLOOKUP(A351,'Condiciones Comerciales'!B:M,4,FALSE)),N351)</f>
        <v>280</v>
      </c>
      <c r="P351" s="60">
        <f t="shared" si="5"/>
        <v>315</v>
      </c>
      <c r="Q351" s="62"/>
    </row>
    <row r="352" spans="1:17" x14ac:dyDescent="0.3">
      <c r="A352" s="1" t="s">
        <v>233</v>
      </c>
      <c r="B352" t="s">
        <v>16</v>
      </c>
      <c r="C352" t="s">
        <v>16</v>
      </c>
      <c r="D352" s="63">
        <v>108</v>
      </c>
      <c r="E352" s="5">
        <v>-2</v>
      </c>
      <c r="G352" s="64">
        <v>12.5</v>
      </c>
      <c r="H352" s="64">
        <v>0</v>
      </c>
      <c r="I352" t="s">
        <v>14</v>
      </c>
      <c r="J352" t="s">
        <v>14</v>
      </c>
      <c r="K352" t="s">
        <v>15</v>
      </c>
      <c r="L352" t="s">
        <v>243</v>
      </c>
      <c r="N352" s="1">
        <v>280</v>
      </c>
      <c r="O352" s="60">
        <f>IF(B352="DEPARTAMENTO",N352*(100%-VLOOKUP(A352,'Condiciones Comerciales'!B:M,4,FALSE)),N352)</f>
        <v>280</v>
      </c>
      <c r="P352" s="60">
        <f t="shared" si="5"/>
        <v>315</v>
      </c>
      <c r="Q352" s="62"/>
    </row>
    <row r="353" spans="1:17" x14ac:dyDescent="0.3">
      <c r="A353" s="1" t="s">
        <v>233</v>
      </c>
      <c r="B353" t="s">
        <v>16</v>
      </c>
      <c r="C353" t="s">
        <v>16</v>
      </c>
      <c r="D353" s="63">
        <v>109</v>
      </c>
      <c r="E353" s="5">
        <v>-2</v>
      </c>
      <c r="G353" s="64">
        <v>12.5</v>
      </c>
      <c r="H353" s="64">
        <v>0</v>
      </c>
      <c r="I353" t="s">
        <v>14</v>
      </c>
      <c r="J353" t="s">
        <v>14</v>
      </c>
      <c r="K353" t="s">
        <v>15</v>
      </c>
      <c r="L353" t="s">
        <v>74</v>
      </c>
      <c r="N353" s="1">
        <v>280</v>
      </c>
      <c r="O353" s="60">
        <f>IF(B353="DEPARTAMENTO",N353*(100%-VLOOKUP(A353,'Condiciones Comerciales'!B:M,4,FALSE)),N353)</f>
        <v>280</v>
      </c>
      <c r="P353" s="60">
        <f t="shared" si="5"/>
        <v>315</v>
      </c>
      <c r="Q353" s="62"/>
    </row>
    <row r="354" spans="1:17" x14ac:dyDescent="0.3">
      <c r="A354" s="1" t="s">
        <v>233</v>
      </c>
      <c r="B354" t="s">
        <v>16</v>
      </c>
      <c r="C354" t="s">
        <v>16</v>
      </c>
      <c r="D354" s="63">
        <v>110</v>
      </c>
      <c r="E354" s="5">
        <v>-2</v>
      </c>
      <c r="G354" s="64">
        <v>12.5</v>
      </c>
      <c r="H354" s="64">
        <v>0</v>
      </c>
      <c r="I354" t="s">
        <v>14</v>
      </c>
      <c r="J354" t="s">
        <v>14</v>
      </c>
      <c r="K354" t="s">
        <v>15</v>
      </c>
      <c r="L354" t="s">
        <v>153</v>
      </c>
      <c r="N354" s="1">
        <v>280</v>
      </c>
      <c r="O354" s="60">
        <f>IF(B354="DEPARTAMENTO",N354*(100%-VLOOKUP(A354,'Condiciones Comerciales'!B:M,4,FALSE)),N354)</f>
        <v>280</v>
      </c>
      <c r="P354" s="60">
        <f t="shared" si="5"/>
        <v>315</v>
      </c>
      <c r="Q354" s="62"/>
    </row>
    <row r="355" spans="1:17" x14ac:dyDescent="0.3">
      <c r="A355" s="1" t="s">
        <v>233</v>
      </c>
      <c r="B355" t="s">
        <v>16</v>
      </c>
      <c r="C355" t="s">
        <v>16</v>
      </c>
      <c r="D355" s="63">
        <v>111</v>
      </c>
      <c r="E355" s="5">
        <v>-2</v>
      </c>
      <c r="G355" s="64">
        <v>12.5</v>
      </c>
      <c r="H355" s="64">
        <v>0</v>
      </c>
      <c r="I355" t="s">
        <v>14</v>
      </c>
      <c r="J355" t="s">
        <v>14</v>
      </c>
      <c r="K355" t="s">
        <v>15</v>
      </c>
      <c r="L355" t="s">
        <v>240</v>
      </c>
      <c r="N355" s="1">
        <v>280</v>
      </c>
      <c r="O355" s="60">
        <f>IF(B355="DEPARTAMENTO",N355*(100%-VLOOKUP(A355,'Condiciones Comerciales'!B:M,4,FALSE)),N355)</f>
        <v>280</v>
      </c>
      <c r="P355" s="60">
        <f t="shared" si="5"/>
        <v>315</v>
      </c>
      <c r="Q355" s="62"/>
    </row>
    <row r="356" spans="1:17" x14ac:dyDescent="0.3">
      <c r="A356" s="1" t="s">
        <v>233</v>
      </c>
      <c r="B356" t="s">
        <v>16</v>
      </c>
      <c r="C356" t="s">
        <v>16</v>
      </c>
      <c r="D356" s="63">
        <v>112</v>
      </c>
      <c r="E356" s="5">
        <v>-2</v>
      </c>
      <c r="G356" s="64">
        <v>12.5</v>
      </c>
      <c r="H356" s="64">
        <v>0</v>
      </c>
      <c r="I356" t="s">
        <v>14</v>
      </c>
      <c r="J356" t="s">
        <v>14</v>
      </c>
      <c r="K356" t="s">
        <v>15</v>
      </c>
      <c r="L356" t="s">
        <v>238</v>
      </c>
      <c r="N356" s="1">
        <v>280</v>
      </c>
      <c r="O356" s="60">
        <f>IF(B356="DEPARTAMENTO",N356*(100%-VLOOKUP(A356,'Condiciones Comerciales'!B:M,4,FALSE)),N356)</f>
        <v>280</v>
      </c>
      <c r="P356" s="60">
        <f t="shared" si="5"/>
        <v>315</v>
      </c>
      <c r="Q356" s="62"/>
    </row>
    <row r="357" spans="1:17" x14ac:dyDescent="0.3">
      <c r="A357" s="1" t="s">
        <v>233</v>
      </c>
      <c r="B357" t="s">
        <v>204</v>
      </c>
      <c r="C357" t="s">
        <v>204</v>
      </c>
      <c r="D357" s="63">
        <v>1</v>
      </c>
      <c r="E357" s="5">
        <v>1</v>
      </c>
      <c r="F357" s="5" t="s">
        <v>17</v>
      </c>
      <c r="G357" s="64">
        <v>52.95</v>
      </c>
      <c r="H357" s="64">
        <v>0</v>
      </c>
      <c r="I357" t="s">
        <v>23</v>
      </c>
      <c r="J357" t="s">
        <v>14</v>
      </c>
      <c r="K357" t="s">
        <v>15</v>
      </c>
      <c r="N357" s="1">
        <v>3818</v>
      </c>
      <c r="O357" s="60">
        <f>IF(B357="DEPARTAMENTO",N357*(100%-VLOOKUP(A357,'Condiciones Comerciales'!B:M,4,FALSE)),N357)</f>
        <v>3818</v>
      </c>
      <c r="P357" s="60">
        <f t="shared" si="5"/>
        <v>4295.2499999999991</v>
      </c>
      <c r="Q357" s="62"/>
    </row>
    <row r="358" spans="1:17" x14ac:dyDescent="0.3">
      <c r="A358" s="1" t="s">
        <v>233</v>
      </c>
      <c r="B358" t="s">
        <v>204</v>
      </c>
      <c r="C358" t="s">
        <v>204</v>
      </c>
      <c r="D358" s="63">
        <v>2</v>
      </c>
      <c r="E358" s="5">
        <v>1</v>
      </c>
      <c r="F358" s="5" t="s">
        <v>17</v>
      </c>
      <c r="G358" s="64">
        <v>57.07</v>
      </c>
      <c r="H358" s="64">
        <v>0</v>
      </c>
      <c r="I358" t="s">
        <v>23</v>
      </c>
      <c r="J358" t="s">
        <v>14</v>
      </c>
      <c r="K358" t="s">
        <v>15</v>
      </c>
      <c r="N358" s="1">
        <v>4115</v>
      </c>
      <c r="O358" s="60">
        <f>IF(B358="DEPARTAMENTO",N358*(100%-VLOOKUP(A358,'Condiciones Comerciales'!B:M,4,FALSE)),N358)</f>
        <v>4115</v>
      </c>
      <c r="P358" s="60">
        <f t="shared" si="5"/>
        <v>4629.375</v>
      </c>
      <c r="Q358" s="62"/>
    </row>
    <row r="359" spans="1:17" x14ac:dyDescent="0.3">
      <c r="A359" s="1" t="s">
        <v>233</v>
      </c>
      <c r="B359" t="s">
        <v>204</v>
      </c>
      <c r="C359" t="s">
        <v>204</v>
      </c>
      <c r="D359" s="63">
        <v>3</v>
      </c>
      <c r="E359" s="5">
        <v>1</v>
      </c>
      <c r="F359" s="5" t="s">
        <v>17</v>
      </c>
      <c r="G359" s="64">
        <v>57.29</v>
      </c>
      <c r="H359" s="64">
        <v>0</v>
      </c>
      <c r="I359" t="s">
        <v>23</v>
      </c>
      <c r="J359" t="s">
        <v>14</v>
      </c>
      <c r="K359" t="s">
        <v>15</v>
      </c>
      <c r="N359" s="1">
        <v>4131</v>
      </c>
      <c r="O359" s="60">
        <f>IF(B359="DEPARTAMENTO",N359*(100%-VLOOKUP(A359,'Condiciones Comerciales'!B:M,4,FALSE)),N359)</f>
        <v>4131</v>
      </c>
      <c r="P359" s="60">
        <f t="shared" si="5"/>
        <v>4647.375</v>
      </c>
      <c r="Q359" s="62"/>
    </row>
    <row r="360" spans="1:17" x14ac:dyDescent="0.3">
      <c r="A360" s="1" t="s">
        <v>233</v>
      </c>
      <c r="B360" t="s">
        <v>204</v>
      </c>
      <c r="C360" t="s">
        <v>204</v>
      </c>
      <c r="D360" s="63">
        <v>5</v>
      </c>
      <c r="E360" s="5">
        <v>1</v>
      </c>
      <c r="F360" s="5" t="s">
        <v>236</v>
      </c>
      <c r="G360" s="64">
        <v>56.54</v>
      </c>
      <c r="H360" s="64">
        <v>0</v>
      </c>
      <c r="I360" t="s">
        <v>23</v>
      </c>
      <c r="J360" t="s">
        <v>14</v>
      </c>
      <c r="K360" t="s">
        <v>15</v>
      </c>
      <c r="N360" s="1">
        <v>4077</v>
      </c>
      <c r="O360" s="60">
        <f>IF(B360="DEPARTAMENTO",N360*(100%-VLOOKUP(A360,'Condiciones Comerciales'!B:M,4,FALSE)),N360)</f>
        <v>4077</v>
      </c>
      <c r="P360" s="60">
        <f t="shared" si="5"/>
        <v>4586.625</v>
      </c>
      <c r="Q360" s="62"/>
    </row>
    <row r="361" spans="1:17" x14ac:dyDescent="0.3">
      <c r="A361" s="1" t="s">
        <v>731</v>
      </c>
      <c r="B361" t="s">
        <v>593</v>
      </c>
      <c r="C361" t="s">
        <v>70</v>
      </c>
      <c r="D361" s="63">
        <v>208</v>
      </c>
      <c r="E361" s="5">
        <v>2</v>
      </c>
      <c r="G361" s="64">
        <v>31.38</v>
      </c>
      <c r="H361" s="64">
        <v>2.86</v>
      </c>
      <c r="K361" t="s">
        <v>15</v>
      </c>
      <c r="N361" s="1">
        <v>2665</v>
      </c>
      <c r="O361" s="60">
        <f>IF(B361="DEPARTAMENTO",N361*(100%-VLOOKUP(A361,'Condiciones Comerciales'!B:M,4,FALSE)),N361)</f>
        <v>2265.25</v>
      </c>
      <c r="P361" s="60">
        <f t="shared" si="5"/>
        <v>2548.4062499999995</v>
      </c>
      <c r="Q361" s="62"/>
    </row>
    <row r="362" spans="1:17" x14ac:dyDescent="0.3">
      <c r="A362" s="1" t="s">
        <v>731</v>
      </c>
      <c r="B362" t="s">
        <v>593</v>
      </c>
      <c r="C362" t="s">
        <v>70</v>
      </c>
      <c r="D362" s="63">
        <v>307</v>
      </c>
      <c r="E362" s="5">
        <v>3</v>
      </c>
      <c r="G362" s="64">
        <v>31.38</v>
      </c>
      <c r="H362" s="64">
        <v>2.86</v>
      </c>
      <c r="K362" t="s">
        <v>15</v>
      </c>
      <c r="N362" s="1">
        <v>2677</v>
      </c>
      <c r="O362" s="60">
        <f>IF(B362="DEPARTAMENTO",N362*(100%-VLOOKUP(A362,'Condiciones Comerciales'!B:M,4,FALSE)),N362)</f>
        <v>2275.4499999999998</v>
      </c>
      <c r="P362" s="60">
        <f t="shared" si="5"/>
        <v>2559.8812499999995</v>
      </c>
      <c r="Q362" s="62"/>
    </row>
    <row r="363" spans="1:17" x14ac:dyDescent="0.3">
      <c r="A363" s="1" t="s">
        <v>731</v>
      </c>
      <c r="B363" t="s">
        <v>593</v>
      </c>
      <c r="C363" t="s">
        <v>70</v>
      </c>
      <c r="D363" s="63">
        <v>308</v>
      </c>
      <c r="E363" s="5">
        <v>3</v>
      </c>
      <c r="G363" s="64">
        <v>31.38</v>
      </c>
      <c r="H363" s="64">
        <v>2.86</v>
      </c>
      <c r="K363" t="s">
        <v>15</v>
      </c>
      <c r="N363" s="1">
        <v>2677</v>
      </c>
      <c r="O363" s="60">
        <f>IF(B363="DEPARTAMENTO",N363*(100%-VLOOKUP(A363,'Condiciones Comerciales'!B:M,4,FALSE)),N363)</f>
        <v>2275.4499999999998</v>
      </c>
      <c r="P363" s="60">
        <f t="shared" si="5"/>
        <v>2559.8812499999995</v>
      </c>
      <c r="Q363" s="62"/>
    </row>
    <row r="364" spans="1:17" x14ac:dyDescent="0.3">
      <c r="A364" s="1" t="s">
        <v>731</v>
      </c>
      <c r="B364" t="s">
        <v>593</v>
      </c>
      <c r="C364" t="s">
        <v>70</v>
      </c>
      <c r="D364" s="63">
        <v>407</v>
      </c>
      <c r="E364" s="5">
        <v>4</v>
      </c>
      <c r="G364" s="64">
        <v>31.38</v>
      </c>
      <c r="H364" s="64">
        <v>2.86</v>
      </c>
      <c r="K364" t="s">
        <v>15</v>
      </c>
      <c r="N364" s="1">
        <v>2689</v>
      </c>
      <c r="O364" s="60">
        <f>IF(B364="DEPARTAMENTO",N364*(100%-VLOOKUP(A364,'Condiciones Comerciales'!B:M,4,FALSE)),N364)</f>
        <v>2285.65</v>
      </c>
      <c r="P364" s="60">
        <f t="shared" si="5"/>
        <v>2571.3562499999998</v>
      </c>
      <c r="Q364" s="62"/>
    </row>
    <row r="365" spans="1:17" x14ac:dyDescent="0.3">
      <c r="A365" s="1" t="s">
        <v>731</v>
      </c>
      <c r="B365" t="s">
        <v>593</v>
      </c>
      <c r="C365" t="s">
        <v>70</v>
      </c>
      <c r="D365" s="63">
        <v>408</v>
      </c>
      <c r="E365" s="5">
        <v>4</v>
      </c>
      <c r="G365" s="5">
        <v>31.38</v>
      </c>
      <c r="H365" s="5">
        <v>2.86</v>
      </c>
      <c r="K365" t="s">
        <v>15</v>
      </c>
      <c r="N365" s="1">
        <v>2689</v>
      </c>
      <c r="O365" s="60">
        <f>IF(B365="DEPARTAMENTO",N365*(100%-VLOOKUP(A365,'Condiciones Comerciales'!B:M,4,FALSE)),N365)</f>
        <v>2285.65</v>
      </c>
      <c r="P365" s="60">
        <f t="shared" si="5"/>
        <v>2571.3562499999998</v>
      </c>
      <c r="Q365" s="62"/>
    </row>
    <row r="366" spans="1:17" x14ac:dyDescent="0.3">
      <c r="A366" s="1" t="s">
        <v>731</v>
      </c>
      <c r="B366" t="s">
        <v>593</v>
      </c>
      <c r="C366" t="s">
        <v>70</v>
      </c>
      <c r="D366" s="63">
        <v>507</v>
      </c>
      <c r="E366" s="5">
        <v>5</v>
      </c>
      <c r="G366" s="5">
        <v>31.38</v>
      </c>
      <c r="H366" s="5">
        <v>2.86</v>
      </c>
      <c r="K366" t="s">
        <v>15</v>
      </c>
      <c r="N366" s="1">
        <v>2700</v>
      </c>
      <c r="O366" s="60">
        <f>IF(B366="DEPARTAMENTO",N366*(100%-VLOOKUP(A366,'Condiciones Comerciales'!B:M,4,FALSE)),N366)</f>
        <v>2295</v>
      </c>
      <c r="P366" s="60">
        <f t="shared" si="5"/>
        <v>2581.875</v>
      </c>
      <c r="Q366" s="62"/>
    </row>
    <row r="367" spans="1:17" x14ac:dyDescent="0.3">
      <c r="A367" s="1" t="s">
        <v>731</v>
      </c>
      <c r="B367" t="s">
        <v>593</v>
      </c>
      <c r="C367" t="s">
        <v>70</v>
      </c>
      <c r="D367" s="63">
        <v>508</v>
      </c>
      <c r="E367" s="5">
        <v>5</v>
      </c>
      <c r="G367" s="5">
        <v>31.38</v>
      </c>
      <c r="H367" s="5">
        <v>2.86</v>
      </c>
      <c r="K367" t="s">
        <v>15</v>
      </c>
      <c r="N367" s="1">
        <v>2700</v>
      </c>
      <c r="O367" s="60">
        <f>IF(B367="DEPARTAMENTO",N367*(100%-VLOOKUP(A367,'Condiciones Comerciales'!B:M,4,FALSE)),N367)</f>
        <v>2295</v>
      </c>
      <c r="P367" s="60">
        <f t="shared" si="5"/>
        <v>2581.875</v>
      </c>
      <c r="Q367" s="62"/>
    </row>
    <row r="368" spans="1:17" x14ac:dyDescent="0.3">
      <c r="A368" s="1" t="s">
        <v>731</v>
      </c>
      <c r="B368" t="s">
        <v>593</v>
      </c>
      <c r="C368" t="s">
        <v>70</v>
      </c>
      <c r="D368" s="63">
        <v>607</v>
      </c>
      <c r="E368" s="5">
        <v>6</v>
      </c>
      <c r="G368" s="5">
        <v>31.38</v>
      </c>
      <c r="H368" s="5">
        <v>2.86</v>
      </c>
      <c r="K368" t="s">
        <v>15</v>
      </c>
      <c r="N368" s="1">
        <v>2712</v>
      </c>
      <c r="O368" s="60">
        <f>IF(B368="DEPARTAMENTO",N368*(100%-VLOOKUP(A368,'Condiciones Comerciales'!B:M,4,FALSE)),N368)</f>
        <v>2305.1999999999998</v>
      </c>
      <c r="P368" s="60">
        <f t="shared" si="5"/>
        <v>2593.3499999999995</v>
      </c>
      <c r="Q368" s="62"/>
    </row>
    <row r="369" spans="1:17" x14ac:dyDescent="0.3">
      <c r="A369" s="1" t="s">
        <v>731</v>
      </c>
      <c r="B369" t="s">
        <v>593</v>
      </c>
      <c r="C369" t="s">
        <v>70</v>
      </c>
      <c r="D369" s="63">
        <v>608</v>
      </c>
      <c r="E369" s="5">
        <v>6</v>
      </c>
      <c r="G369" s="5">
        <v>31.38</v>
      </c>
      <c r="H369" s="5">
        <v>2.86</v>
      </c>
      <c r="K369" t="s">
        <v>15</v>
      </c>
      <c r="N369" s="1">
        <v>2712</v>
      </c>
      <c r="O369" s="60">
        <f>IF(B369="DEPARTAMENTO",N369*(100%-VLOOKUP(A369,'Condiciones Comerciales'!B:M,4,FALSE)),N369)</f>
        <v>2305.1999999999998</v>
      </c>
      <c r="P369" s="60">
        <f t="shared" si="5"/>
        <v>2593.3499999999995</v>
      </c>
      <c r="Q369" s="62"/>
    </row>
    <row r="370" spans="1:17" x14ac:dyDescent="0.3">
      <c r="A370" s="1" t="s">
        <v>731</v>
      </c>
      <c r="B370" t="s">
        <v>593</v>
      </c>
      <c r="C370" t="s">
        <v>70</v>
      </c>
      <c r="D370" s="63">
        <v>707</v>
      </c>
      <c r="E370" s="5">
        <v>7</v>
      </c>
      <c r="G370" s="5">
        <v>31.38</v>
      </c>
      <c r="H370" s="5">
        <v>2.86</v>
      </c>
      <c r="K370" t="s">
        <v>15</v>
      </c>
      <c r="N370" s="1">
        <v>2724</v>
      </c>
      <c r="O370" s="60">
        <f>IF(B370="DEPARTAMENTO",N370*(100%-VLOOKUP(A370,'Condiciones Comerciales'!B:M,4,FALSE)),N370)</f>
        <v>2315.4</v>
      </c>
      <c r="P370" s="60">
        <f t="shared" si="5"/>
        <v>2604.8249999999998</v>
      </c>
      <c r="Q370" s="62"/>
    </row>
    <row r="371" spans="1:17" x14ac:dyDescent="0.3">
      <c r="A371" s="1" t="s">
        <v>731</v>
      </c>
      <c r="B371" t="s">
        <v>593</v>
      </c>
      <c r="C371" t="s">
        <v>70</v>
      </c>
      <c r="D371" s="63">
        <v>708</v>
      </c>
      <c r="E371" s="5">
        <v>7</v>
      </c>
      <c r="G371" s="5">
        <v>31.38</v>
      </c>
      <c r="H371" s="5">
        <v>2.86</v>
      </c>
      <c r="K371" t="s">
        <v>15</v>
      </c>
      <c r="N371" s="1">
        <v>2724</v>
      </c>
      <c r="O371" s="60">
        <f>IF(B371="DEPARTAMENTO",N371*(100%-VLOOKUP(A371,'Condiciones Comerciales'!B:M,4,FALSE)),N371)</f>
        <v>2315.4</v>
      </c>
      <c r="P371" s="60">
        <f t="shared" si="5"/>
        <v>2604.8249999999998</v>
      </c>
      <c r="Q371" s="62"/>
    </row>
    <row r="372" spans="1:17" x14ac:dyDescent="0.3">
      <c r="A372" s="1" t="s">
        <v>731</v>
      </c>
      <c r="B372" t="s">
        <v>593</v>
      </c>
      <c r="C372" t="s">
        <v>70</v>
      </c>
      <c r="D372" s="63">
        <v>807</v>
      </c>
      <c r="E372" s="5">
        <v>8</v>
      </c>
      <c r="G372" s="5">
        <v>31.38</v>
      </c>
      <c r="H372" s="5">
        <v>2.86</v>
      </c>
      <c r="K372" t="s">
        <v>15</v>
      </c>
      <c r="N372" s="1">
        <v>2736</v>
      </c>
      <c r="O372" s="60">
        <f>IF(B372="DEPARTAMENTO",N372*(100%-VLOOKUP(A372,'Condiciones Comerciales'!B:M,4,FALSE)),N372)</f>
        <v>2325.6</v>
      </c>
      <c r="P372" s="60">
        <f t="shared" si="5"/>
        <v>2616.2999999999997</v>
      </c>
      <c r="Q372" s="62"/>
    </row>
    <row r="373" spans="1:17" x14ac:dyDescent="0.3">
      <c r="A373" s="1" t="s">
        <v>731</v>
      </c>
      <c r="B373" t="s">
        <v>593</v>
      </c>
      <c r="C373" t="s">
        <v>70</v>
      </c>
      <c r="D373" s="63">
        <v>808</v>
      </c>
      <c r="E373" s="5">
        <v>8</v>
      </c>
      <c r="G373" s="5">
        <v>31.38</v>
      </c>
      <c r="H373" s="5">
        <v>2.86</v>
      </c>
      <c r="K373" t="s">
        <v>15</v>
      </c>
      <c r="N373" s="1">
        <v>2736</v>
      </c>
      <c r="O373" s="60">
        <f>IF(B373="DEPARTAMENTO",N373*(100%-VLOOKUP(A373,'Condiciones Comerciales'!B:M,4,FALSE)),N373)</f>
        <v>2325.6</v>
      </c>
      <c r="P373" s="60">
        <f t="shared" si="5"/>
        <v>2616.2999999999997</v>
      </c>
      <c r="Q373" s="62"/>
    </row>
    <row r="374" spans="1:17" x14ac:dyDescent="0.3">
      <c r="A374" s="1" t="s">
        <v>731</v>
      </c>
      <c r="B374" t="s">
        <v>593</v>
      </c>
      <c r="C374" t="s">
        <v>70</v>
      </c>
      <c r="D374" s="63">
        <v>907</v>
      </c>
      <c r="E374" s="5">
        <v>9</v>
      </c>
      <c r="G374" s="5">
        <v>31.38</v>
      </c>
      <c r="H374" s="5">
        <v>2.86</v>
      </c>
      <c r="K374" t="s">
        <v>15</v>
      </c>
      <c r="N374" s="1">
        <v>2748</v>
      </c>
      <c r="O374" s="60">
        <f>IF(B374="DEPARTAMENTO",N374*(100%-VLOOKUP(A374,'Condiciones Comerciales'!B:M,4,FALSE)),N374)</f>
        <v>2335.7999999999997</v>
      </c>
      <c r="P374" s="60">
        <f t="shared" si="5"/>
        <v>2627.7749999999996</v>
      </c>
      <c r="Q374" s="62"/>
    </row>
    <row r="375" spans="1:17" x14ac:dyDescent="0.3">
      <c r="A375" s="1" t="s">
        <v>731</v>
      </c>
      <c r="B375" t="s">
        <v>593</v>
      </c>
      <c r="C375" t="s">
        <v>70</v>
      </c>
      <c r="D375" s="63">
        <v>908</v>
      </c>
      <c r="E375" s="5">
        <v>9</v>
      </c>
      <c r="G375" s="5">
        <v>31.38</v>
      </c>
      <c r="H375" s="5">
        <v>2.86</v>
      </c>
      <c r="K375" t="s">
        <v>15</v>
      </c>
      <c r="N375" s="1">
        <v>2748</v>
      </c>
      <c r="O375" s="60">
        <f>IF(B375="DEPARTAMENTO",N375*(100%-VLOOKUP(A375,'Condiciones Comerciales'!B:M,4,FALSE)),N375)</f>
        <v>2335.7999999999997</v>
      </c>
      <c r="P375" s="60">
        <f t="shared" si="5"/>
        <v>2627.7749999999996</v>
      </c>
      <c r="Q375" s="62"/>
    </row>
    <row r="376" spans="1:17" x14ac:dyDescent="0.3">
      <c r="A376" s="1" t="s">
        <v>731</v>
      </c>
      <c r="B376" t="s">
        <v>593</v>
      </c>
      <c r="C376" t="s">
        <v>70</v>
      </c>
      <c r="D376" s="63">
        <v>1007</v>
      </c>
      <c r="E376" s="5">
        <v>10</v>
      </c>
      <c r="G376" s="5">
        <v>31.38</v>
      </c>
      <c r="H376" s="5">
        <v>2.86</v>
      </c>
      <c r="K376" t="s">
        <v>15</v>
      </c>
      <c r="N376" s="1">
        <v>2759</v>
      </c>
      <c r="O376" s="60">
        <f>IF(B376="DEPARTAMENTO",N376*(100%-VLOOKUP(A376,'Condiciones Comerciales'!B:M,4,FALSE)),N376)</f>
        <v>2345.15</v>
      </c>
      <c r="P376" s="60">
        <f t="shared" si="5"/>
        <v>2638.2937500000003</v>
      </c>
      <c r="Q376" s="62"/>
    </row>
    <row r="377" spans="1:17" x14ac:dyDescent="0.3">
      <c r="A377" s="1" t="s">
        <v>731</v>
      </c>
      <c r="B377" t="s">
        <v>593</v>
      </c>
      <c r="C377" t="s">
        <v>70</v>
      </c>
      <c r="D377" s="63">
        <v>1008</v>
      </c>
      <c r="E377" s="5">
        <v>10</v>
      </c>
      <c r="G377" s="5">
        <v>31.38</v>
      </c>
      <c r="H377" s="5">
        <v>2.86</v>
      </c>
      <c r="K377" t="s">
        <v>15</v>
      </c>
      <c r="N377" s="1">
        <v>2759</v>
      </c>
      <c r="O377" s="60">
        <f>IF(B377="DEPARTAMENTO",N377*(100%-VLOOKUP(A377,'Condiciones Comerciales'!B:M,4,FALSE)),N377)</f>
        <v>2345.15</v>
      </c>
      <c r="P377" s="60">
        <f t="shared" si="5"/>
        <v>2638.2937500000003</v>
      </c>
      <c r="Q377" s="62"/>
    </row>
    <row r="378" spans="1:17" x14ac:dyDescent="0.3">
      <c r="A378" s="1" t="s">
        <v>731</v>
      </c>
      <c r="B378" t="s">
        <v>593</v>
      </c>
      <c r="C378" t="s">
        <v>70</v>
      </c>
      <c r="D378" s="63">
        <v>1107</v>
      </c>
      <c r="E378" s="5">
        <v>11</v>
      </c>
      <c r="G378" s="5">
        <v>31.38</v>
      </c>
      <c r="H378" s="5">
        <v>2.86</v>
      </c>
      <c r="K378" t="s">
        <v>15</v>
      </c>
      <c r="N378" s="1">
        <v>2771</v>
      </c>
      <c r="O378" s="60">
        <f>IF(B378="DEPARTAMENTO",N378*(100%-VLOOKUP(A378,'Condiciones Comerciales'!B:M,4,FALSE)),N378)</f>
        <v>2355.35</v>
      </c>
      <c r="P378" s="60">
        <f t="shared" si="5"/>
        <v>2649.7687499999997</v>
      </c>
      <c r="Q378" s="62"/>
    </row>
    <row r="379" spans="1:17" x14ac:dyDescent="0.3">
      <c r="A379" s="1" t="s">
        <v>731</v>
      </c>
      <c r="B379" t="s">
        <v>593</v>
      </c>
      <c r="C379" t="s">
        <v>70</v>
      </c>
      <c r="D379" s="63">
        <v>1108</v>
      </c>
      <c r="E379" s="5">
        <v>11</v>
      </c>
      <c r="G379" s="5">
        <v>31.38</v>
      </c>
      <c r="H379" s="5">
        <v>2.86</v>
      </c>
      <c r="K379" t="s">
        <v>15</v>
      </c>
      <c r="N379" s="1">
        <v>2771</v>
      </c>
      <c r="O379" s="60">
        <f>IF(B379="DEPARTAMENTO",N379*(100%-VLOOKUP(A379,'Condiciones Comerciales'!B:M,4,FALSE)),N379)</f>
        <v>2355.35</v>
      </c>
      <c r="P379" s="60">
        <f t="shared" si="5"/>
        <v>2649.7687499999997</v>
      </c>
      <c r="Q379" s="62"/>
    </row>
    <row r="380" spans="1:17" x14ac:dyDescent="0.3">
      <c r="A380" s="1" t="s">
        <v>731</v>
      </c>
      <c r="B380" t="s">
        <v>593</v>
      </c>
      <c r="C380" t="s">
        <v>33</v>
      </c>
      <c r="D380" s="63">
        <v>104</v>
      </c>
      <c r="E380" s="5">
        <v>1</v>
      </c>
      <c r="G380" s="5">
        <v>43.79</v>
      </c>
      <c r="H380" s="5">
        <v>2.2400000000000002</v>
      </c>
      <c r="K380" t="s">
        <v>15</v>
      </c>
      <c r="N380" s="1">
        <v>2995</v>
      </c>
      <c r="O380" s="60">
        <f>IF(B380="DEPARTAMENTO",N380*(100%-VLOOKUP(A380,'Condiciones Comerciales'!B:M,4,FALSE)),N380)</f>
        <v>2545.75</v>
      </c>
      <c r="P380" s="60">
        <f t="shared" si="5"/>
        <v>2863.96875</v>
      </c>
      <c r="Q380" s="62"/>
    </row>
    <row r="381" spans="1:17" x14ac:dyDescent="0.3">
      <c r="A381" s="1" t="s">
        <v>731</v>
      </c>
      <c r="B381" t="s">
        <v>593</v>
      </c>
      <c r="C381" t="s">
        <v>33</v>
      </c>
      <c r="D381" s="63">
        <v>203</v>
      </c>
      <c r="E381" s="5">
        <v>2</v>
      </c>
      <c r="G381" s="5">
        <v>43.31</v>
      </c>
      <c r="H381" s="5">
        <v>2.2400000000000002</v>
      </c>
      <c r="K381" t="s">
        <v>15</v>
      </c>
      <c r="N381" s="1">
        <v>3053</v>
      </c>
      <c r="O381" s="60">
        <f>IF(B381="DEPARTAMENTO",N381*(100%-VLOOKUP(A381,'Condiciones Comerciales'!B:M,4,FALSE)),N381)</f>
        <v>2595.0499999999997</v>
      </c>
      <c r="P381" s="60">
        <f t="shared" si="5"/>
        <v>2919.4312499999992</v>
      </c>
      <c r="Q381" s="62"/>
    </row>
    <row r="382" spans="1:17" x14ac:dyDescent="0.3">
      <c r="A382" s="1" t="s">
        <v>731</v>
      </c>
      <c r="B382" t="s">
        <v>593</v>
      </c>
      <c r="C382" t="s">
        <v>33</v>
      </c>
      <c r="D382" s="63">
        <v>204</v>
      </c>
      <c r="E382" s="5">
        <v>2</v>
      </c>
      <c r="G382" s="5">
        <v>43.79</v>
      </c>
      <c r="H382" s="5">
        <v>2.2400000000000002</v>
      </c>
      <c r="K382" t="s">
        <v>15</v>
      </c>
      <c r="N382" s="1">
        <v>3053</v>
      </c>
      <c r="O382" s="60">
        <f>IF(B382="DEPARTAMENTO",N382*(100%-VLOOKUP(A382,'Condiciones Comerciales'!B:M,4,FALSE)),N382)</f>
        <v>2595.0499999999997</v>
      </c>
      <c r="P382" s="60">
        <f t="shared" si="5"/>
        <v>2919.4312499999992</v>
      </c>
      <c r="Q382" s="62"/>
    </row>
    <row r="383" spans="1:17" x14ac:dyDescent="0.3">
      <c r="A383" s="1" t="s">
        <v>731</v>
      </c>
      <c r="B383" t="s">
        <v>593</v>
      </c>
      <c r="C383" t="s">
        <v>33</v>
      </c>
      <c r="D383" s="63">
        <v>205</v>
      </c>
      <c r="E383" s="5">
        <v>2</v>
      </c>
      <c r="G383" s="5">
        <v>37.840000000000003</v>
      </c>
      <c r="H383" s="5">
        <v>2.2400000000000002</v>
      </c>
      <c r="K383" t="s">
        <v>15</v>
      </c>
      <c r="N383" s="1">
        <v>2842</v>
      </c>
      <c r="O383" s="60">
        <f>IF(B383="DEPARTAMENTO",N383*(100%-VLOOKUP(A383,'Condiciones Comerciales'!B:M,4,FALSE)),N383)</f>
        <v>2415.6999999999998</v>
      </c>
      <c r="P383" s="60">
        <f t="shared" si="5"/>
        <v>2717.6624999999995</v>
      </c>
      <c r="Q383" s="62"/>
    </row>
    <row r="384" spans="1:17" x14ac:dyDescent="0.3">
      <c r="A384" s="1" t="s">
        <v>731</v>
      </c>
      <c r="B384" t="s">
        <v>593</v>
      </c>
      <c r="C384" t="s">
        <v>33</v>
      </c>
      <c r="D384" s="63">
        <v>206</v>
      </c>
      <c r="E384" s="5">
        <v>2</v>
      </c>
      <c r="G384" s="5">
        <v>37.36</v>
      </c>
      <c r="H384" s="5">
        <v>2.2400000000000002</v>
      </c>
      <c r="K384" t="s">
        <v>15</v>
      </c>
      <c r="N384" s="1">
        <v>2842</v>
      </c>
      <c r="O384" s="60">
        <f>IF(B384="DEPARTAMENTO",N384*(100%-VLOOKUP(A384,'Condiciones Comerciales'!B:M,4,FALSE)),N384)</f>
        <v>2415.6999999999998</v>
      </c>
      <c r="P384" s="60">
        <f t="shared" si="5"/>
        <v>2717.6624999999995</v>
      </c>
      <c r="Q384" s="62"/>
    </row>
    <row r="385" spans="1:17" x14ac:dyDescent="0.3">
      <c r="A385" s="1" t="s">
        <v>731</v>
      </c>
      <c r="B385" t="s">
        <v>593</v>
      </c>
      <c r="C385" t="s">
        <v>33</v>
      </c>
      <c r="D385" s="63">
        <v>210</v>
      </c>
      <c r="E385" s="5">
        <v>2</v>
      </c>
      <c r="G385" s="5">
        <v>37.36</v>
      </c>
      <c r="H385" s="5">
        <v>2.2400000000000002</v>
      </c>
      <c r="K385" t="s">
        <v>15</v>
      </c>
      <c r="N385" s="1">
        <v>2842</v>
      </c>
      <c r="O385" s="60">
        <f>IF(B385="DEPARTAMENTO",N385*(100%-VLOOKUP(A385,'Condiciones Comerciales'!B:M,4,FALSE)),N385)</f>
        <v>2415.6999999999998</v>
      </c>
      <c r="P385" s="60">
        <f t="shared" si="5"/>
        <v>2717.6624999999995</v>
      </c>
      <c r="Q385" s="62"/>
    </row>
    <row r="386" spans="1:17" x14ac:dyDescent="0.3">
      <c r="A386" s="1" t="s">
        <v>731</v>
      </c>
      <c r="B386" t="s">
        <v>593</v>
      </c>
      <c r="C386" t="s">
        <v>33</v>
      </c>
      <c r="D386" s="63">
        <v>211</v>
      </c>
      <c r="E386" s="5">
        <v>2</v>
      </c>
      <c r="G386" s="5">
        <v>38.04</v>
      </c>
      <c r="H386" s="5">
        <v>2.2400000000000002</v>
      </c>
      <c r="K386" t="s">
        <v>15</v>
      </c>
      <c r="N386" s="1">
        <v>2842</v>
      </c>
      <c r="O386" s="60">
        <f>IF(B386="DEPARTAMENTO",N386*(100%-VLOOKUP(A386,'Condiciones Comerciales'!B:M,4,FALSE)),N386)</f>
        <v>2415.6999999999998</v>
      </c>
      <c r="P386" s="60">
        <f t="shared" ref="P386:P449" si="6">(O386-10%*O386)/80%</f>
        <v>2717.6624999999995</v>
      </c>
      <c r="Q386" s="62"/>
    </row>
    <row r="387" spans="1:17" x14ac:dyDescent="0.3">
      <c r="A387" s="1" t="s">
        <v>731</v>
      </c>
      <c r="B387" t="s">
        <v>593</v>
      </c>
      <c r="C387" t="s">
        <v>33</v>
      </c>
      <c r="D387" s="63">
        <v>212</v>
      </c>
      <c r="E387" s="5">
        <v>2</v>
      </c>
      <c r="G387" s="5">
        <v>43.31</v>
      </c>
      <c r="H387" s="5">
        <v>2.2400000000000002</v>
      </c>
      <c r="K387" t="s">
        <v>15</v>
      </c>
      <c r="N387" s="1">
        <v>3112</v>
      </c>
      <c r="O387" s="60">
        <f>IF(B387="DEPARTAMENTO",N387*(100%-VLOOKUP(A387,'Condiciones Comerciales'!B:M,4,FALSE)),N387)</f>
        <v>2645.2</v>
      </c>
      <c r="P387" s="60">
        <f t="shared" si="6"/>
        <v>2975.8499999999995</v>
      </c>
      <c r="Q387" s="62"/>
    </row>
    <row r="388" spans="1:17" x14ac:dyDescent="0.3">
      <c r="A388" s="1" t="s">
        <v>731</v>
      </c>
      <c r="B388" t="s">
        <v>593</v>
      </c>
      <c r="C388" t="s">
        <v>33</v>
      </c>
      <c r="D388" s="63">
        <v>213</v>
      </c>
      <c r="E388" s="5">
        <v>2</v>
      </c>
      <c r="G388" s="5">
        <v>37.36</v>
      </c>
      <c r="H388" s="5">
        <v>2.2400000000000002</v>
      </c>
      <c r="K388" t="s">
        <v>15</v>
      </c>
      <c r="N388" s="1">
        <v>2818</v>
      </c>
      <c r="O388" s="60">
        <f>IF(B388="DEPARTAMENTO",N388*(100%-VLOOKUP(A388,'Condiciones Comerciales'!B:M,4,FALSE)),N388)</f>
        <v>2395.2999999999997</v>
      </c>
      <c r="P388" s="60">
        <f t="shared" si="6"/>
        <v>2694.7124999999992</v>
      </c>
      <c r="Q388" s="62"/>
    </row>
    <row r="389" spans="1:17" x14ac:dyDescent="0.3">
      <c r="A389" s="1" t="s">
        <v>731</v>
      </c>
      <c r="B389" t="s">
        <v>593</v>
      </c>
      <c r="C389" t="s">
        <v>33</v>
      </c>
      <c r="D389" s="63">
        <v>216</v>
      </c>
      <c r="E389" s="5">
        <v>2</v>
      </c>
      <c r="G389" s="5">
        <v>39.89</v>
      </c>
      <c r="H389" s="5">
        <v>2.69</v>
      </c>
      <c r="K389" t="s">
        <v>15</v>
      </c>
      <c r="N389" s="1">
        <v>2795</v>
      </c>
      <c r="O389" s="60">
        <f>IF(B389="DEPARTAMENTO",N389*(100%-VLOOKUP(A389,'Condiciones Comerciales'!B:M,4,FALSE)),N389)</f>
        <v>2375.75</v>
      </c>
      <c r="P389" s="60">
        <f t="shared" si="6"/>
        <v>2672.71875</v>
      </c>
      <c r="Q389" s="62"/>
    </row>
    <row r="390" spans="1:17" x14ac:dyDescent="0.3">
      <c r="A390" s="1" t="s">
        <v>731</v>
      </c>
      <c r="B390" t="s">
        <v>593</v>
      </c>
      <c r="C390" t="s">
        <v>33</v>
      </c>
      <c r="D390" s="63">
        <v>303</v>
      </c>
      <c r="E390" s="5">
        <v>3</v>
      </c>
      <c r="G390" s="5">
        <v>43.31</v>
      </c>
      <c r="H390" s="5">
        <v>2.2400000000000002</v>
      </c>
      <c r="K390" t="s">
        <v>15</v>
      </c>
      <c r="N390" s="1">
        <v>3065</v>
      </c>
      <c r="O390" s="60">
        <f>IF(B390="DEPARTAMENTO",N390*(100%-VLOOKUP(A390,'Condiciones Comerciales'!B:M,4,FALSE)),N390)</f>
        <v>2605.25</v>
      </c>
      <c r="P390" s="60">
        <f t="shared" si="6"/>
        <v>2930.9062499999995</v>
      </c>
      <c r="Q390" s="62"/>
    </row>
    <row r="391" spans="1:17" x14ac:dyDescent="0.3">
      <c r="A391" s="1" t="s">
        <v>731</v>
      </c>
      <c r="B391" t="s">
        <v>593</v>
      </c>
      <c r="C391" t="s">
        <v>33</v>
      </c>
      <c r="D391" s="63">
        <v>304</v>
      </c>
      <c r="E391" s="5">
        <v>3</v>
      </c>
      <c r="G391" s="5">
        <v>43.79</v>
      </c>
      <c r="H391" s="5">
        <v>2.2400000000000002</v>
      </c>
      <c r="K391" t="s">
        <v>15</v>
      </c>
      <c r="N391" s="1">
        <v>3065</v>
      </c>
      <c r="O391" s="60">
        <f>IF(B391="DEPARTAMENTO",N391*(100%-VLOOKUP(A391,'Condiciones Comerciales'!B:M,4,FALSE)),N391)</f>
        <v>2605.25</v>
      </c>
      <c r="P391" s="60">
        <f t="shared" si="6"/>
        <v>2930.9062499999995</v>
      </c>
      <c r="Q391" s="62"/>
    </row>
    <row r="392" spans="1:17" x14ac:dyDescent="0.3">
      <c r="A392" s="1" t="s">
        <v>731</v>
      </c>
      <c r="B392" t="s">
        <v>593</v>
      </c>
      <c r="C392" t="s">
        <v>33</v>
      </c>
      <c r="D392" s="63">
        <v>305</v>
      </c>
      <c r="E392" s="5">
        <v>3</v>
      </c>
      <c r="G392" s="5">
        <v>37.840000000000003</v>
      </c>
      <c r="H392" s="5">
        <v>2.2400000000000002</v>
      </c>
      <c r="K392" t="s">
        <v>15</v>
      </c>
      <c r="N392" s="1">
        <v>2853</v>
      </c>
      <c r="O392" s="60">
        <f>IF(B392="DEPARTAMENTO",N392*(100%-VLOOKUP(A392,'Condiciones Comerciales'!B:M,4,FALSE)),N392)</f>
        <v>2425.0499999999997</v>
      </c>
      <c r="P392" s="60">
        <f t="shared" si="6"/>
        <v>2728.1812499999992</v>
      </c>
      <c r="Q392" s="62"/>
    </row>
    <row r="393" spans="1:17" x14ac:dyDescent="0.3">
      <c r="A393" s="1" t="s">
        <v>731</v>
      </c>
      <c r="B393" t="s">
        <v>593</v>
      </c>
      <c r="C393" t="s">
        <v>33</v>
      </c>
      <c r="D393" s="63">
        <v>306</v>
      </c>
      <c r="E393" s="5">
        <v>3</v>
      </c>
      <c r="G393" s="5">
        <v>37.36</v>
      </c>
      <c r="H393" s="5">
        <v>2.2400000000000002</v>
      </c>
      <c r="K393" t="s">
        <v>15</v>
      </c>
      <c r="N393" s="1">
        <v>2853</v>
      </c>
      <c r="O393" s="60">
        <f>IF(B393="DEPARTAMENTO",N393*(100%-VLOOKUP(A393,'Condiciones Comerciales'!B:M,4,FALSE)),N393)</f>
        <v>2425.0499999999997</v>
      </c>
      <c r="P393" s="60">
        <f t="shared" si="6"/>
        <v>2728.1812499999992</v>
      </c>
      <c r="Q393" s="62"/>
    </row>
    <row r="394" spans="1:17" x14ac:dyDescent="0.3">
      <c r="A394" s="1" t="s">
        <v>731</v>
      </c>
      <c r="B394" t="s">
        <v>593</v>
      </c>
      <c r="C394" t="s">
        <v>33</v>
      </c>
      <c r="D394" s="63">
        <v>310</v>
      </c>
      <c r="E394" s="5">
        <v>3</v>
      </c>
      <c r="G394" s="5">
        <v>37.36</v>
      </c>
      <c r="H394" s="5">
        <v>2.2400000000000002</v>
      </c>
      <c r="K394" t="s">
        <v>15</v>
      </c>
      <c r="N394" s="1">
        <v>2853</v>
      </c>
      <c r="O394" s="60">
        <f>IF(B394="DEPARTAMENTO",N394*(100%-VLOOKUP(A394,'Condiciones Comerciales'!B:M,4,FALSE)),N394)</f>
        <v>2425.0499999999997</v>
      </c>
      <c r="P394" s="60">
        <f t="shared" si="6"/>
        <v>2728.1812499999992</v>
      </c>
      <c r="Q394" s="62"/>
    </row>
    <row r="395" spans="1:17" x14ac:dyDescent="0.3">
      <c r="A395" s="1" t="s">
        <v>731</v>
      </c>
      <c r="B395" t="s">
        <v>593</v>
      </c>
      <c r="C395" t="s">
        <v>33</v>
      </c>
      <c r="D395" s="63">
        <v>311</v>
      </c>
      <c r="E395" s="5">
        <v>3</v>
      </c>
      <c r="G395" s="5">
        <v>38.04</v>
      </c>
      <c r="H395" s="5">
        <v>2.2400000000000002</v>
      </c>
      <c r="K395" t="s">
        <v>15</v>
      </c>
      <c r="N395" s="1">
        <v>2853</v>
      </c>
      <c r="O395" s="60">
        <f>IF(B395="DEPARTAMENTO",N395*(100%-VLOOKUP(A395,'Condiciones Comerciales'!B:M,4,FALSE)),N395)</f>
        <v>2425.0499999999997</v>
      </c>
      <c r="P395" s="60">
        <f t="shared" si="6"/>
        <v>2728.1812499999992</v>
      </c>
      <c r="Q395" s="62"/>
    </row>
    <row r="396" spans="1:17" x14ac:dyDescent="0.3">
      <c r="A396" s="1" t="s">
        <v>731</v>
      </c>
      <c r="B396" t="s">
        <v>593</v>
      </c>
      <c r="C396" t="s">
        <v>33</v>
      </c>
      <c r="D396" s="63">
        <v>312</v>
      </c>
      <c r="E396" s="5">
        <v>3</v>
      </c>
      <c r="G396" s="5">
        <v>43.31</v>
      </c>
      <c r="H396" s="5">
        <v>2.2400000000000002</v>
      </c>
      <c r="K396" t="s">
        <v>15</v>
      </c>
      <c r="N396" s="1">
        <v>3124</v>
      </c>
      <c r="O396" s="60">
        <f>IF(B396="DEPARTAMENTO",N396*(100%-VLOOKUP(A396,'Condiciones Comerciales'!B:M,4,FALSE)),N396)</f>
        <v>2655.4</v>
      </c>
      <c r="P396" s="60">
        <f t="shared" si="6"/>
        <v>2987.3249999999998</v>
      </c>
      <c r="Q396" s="62"/>
    </row>
    <row r="397" spans="1:17" x14ac:dyDescent="0.3">
      <c r="A397" s="1" t="s">
        <v>731</v>
      </c>
      <c r="B397" t="s">
        <v>593</v>
      </c>
      <c r="C397" t="s">
        <v>33</v>
      </c>
      <c r="D397" s="63">
        <v>313</v>
      </c>
      <c r="E397" s="5">
        <v>3</v>
      </c>
      <c r="G397" s="5">
        <v>37.36</v>
      </c>
      <c r="H397" s="5">
        <v>2.2400000000000002</v>
      </c>
      <c r="K397" t="s">
        <v>15</v>
      </c>
      <c r="N397" s="1">
        <v>2830</v>
      </c>
      <c r="O397" s="60">
        <f>IF(B397="DEPARTAMENTO",N397*(100%-VLOOKUP(A397,'Condiciones Comerciales'!B:M,4,FALSE)),N397)</f>
        <v>2405.5</v>
      </c>
      <c r="P397" s="60">
        <f t="shared" si="6"/>
        <v>2706.1874999999995</v>
      </c>
      <c r="Q397" s="62"/>
    </row>
    <row r="398" spans="1:17" x14ac:dyDescent="0.3">
      <c r="A398" s="1" t="s">
        <v>731</v>
      </c>
      <c r="B398" t="s">
        <v>593</v>
      </c>
      <c r="C398" t="s">
        <v>33</v>
      </c>
      <c r="D398" s="63">
        <v>316</v>
      </c>
      <c r="E398" s="5">
        <v>3</v>
      </c>
      <c r="G398" s="5">
        <v>39.89</v>
      </c>
      <c r="H398" s="5">
        <v>2.69</v>
      </c>
      <c r="K398" t="s">
        <v>15</v>
      </c>
      <c r="N398" s="1">
        <v>2806</v>
      </c>
      <c r="O398" s="60">
        <f>IF(B398="DEPARTAMENTO",N398*(100%-VLOOKUP(A398,'Condiciones Comerciales'!B:M,4,FALSE)),N398)</f>
        <v>2385.1</v>
      </c>
      <c r="P398" s="60">
        <f t="shared" si="6"/>
        <v>2683.2375000000002</v>
      </c>
      <c r="Q398" s="62"/>
    </row>
    <row r="399" spans="1:17" x14ac:dyDescent="0.3">
      <c r="A399" s="1" t="s">
        <v>731</v>
      </c>
      <c r="B399" t="s">
        <v>593</v>
      </c>
      <c r="C399" t="s">
        <v>33</v>
      </c>
      <c r="D399" s="63">
        <v>403</v>
      </c>
      <c r="E399" s="5">
        <v>4</v>
      </c>
      <c r="G399" s="5">
        <v>43.31</v>
      </c>
      <c r="H399" s="5">
        <v>2.2400000000000002</v>
      </c>
      <c r="K399" t="s">
        <v>15</v>
      </c>
      <c r="N399" s="1">
        <v>3077</v>
      </c>
      <c r="O399" s="60">
        <f>IF(B399="DEPARTAMENTO",N399*(100%-VLOOKUP(A399,'Condiciones Comerciales'!B:M,4,FALSE)),N399)</f>
        <v>2615.4499999999998</v>
      </c>
      <c r="P399" s="60">
        <f t="shared" si="6"/>
        <v>2942.3812499999995</v>
      </c>
      <c r="Q399" s="62"/>
    </row>
    <row r="400" spans="1:17" x14ac:dyDescent="0.3">
      <c r="A400" s="1" t="s">
        <v>731</v>
      </c>
      <c r="B400" t="s">
        <v>593</v>
      </c>
      <c r="C400" t="s">
        <v>33</v>
      </c>
      <c r="D400" s="63">
        <v>404</v>
      </c>
      <c r="E400" s="5">
        <v>4</v>
      </c>
      <c r="G400" s="5">
        <v>43.79</v>
      </c>
      <c r="H400" s="5">
        <v>2.2400000000000002</v>
      </c>
      <c r="K400" t="s">
        <v>15</v>
      </c>
      <c r="N400" s="1">
        <v>3077</v>
      </c>
      <c r="O400" s="60">
        <f>IF(B400="DEPARTAMENTO",N400*(100%-VLOOKUP(A400,'Condiciones Comerciales'!B:M,4,FALSE)),N400)</f>
        <v>2615.4499999999998</v>
      </c>
      <c r="P400" s="60">
        <f t="shared" si="6"/>
        <v>2942.3812499999995</v>
      </c>
      <c r="Q400" s="62"/>
    </row>
    <row r="401" spans="1:17" x14ac:dyDescent="0.3">
      <c r="A401" s="1" t="s">
        <v>731</v>
      </c>
      <c r="B401" t="s">
        <v>593</v>
      </c>
      <c r="C401" t="s">
        <v>33</v>
      </c>
      <c r="D401" s="63">
        <v>405</v>
      </c>
      <c r="E401" s="5">
        <v>4</v>
      </c>
      <c r="G401" s="5">
        <v>37.840000000000003</v>
      </c>
      <c r="H401" s="5">
        <v>2.2400000000000002</v>
      </c>
      <c r="K401" t="s">
        <v>15</v>
      </c>
      <c r="N401" s="1">
        <v>2865</v>
      </c>
      <c r="O401" s="60">
        <f>IF(B401="DEPARTAMENTO",N401*(100%-VLOOKUP(A401,'Condiciones Comerciales'!B:M,4,FALSE)),N401)</f>
        <v>2435.25</v>
      </c>
      <c r="P401" s="60">
        <f t="shared" si="6"/>
        <v>2739.6562499999995</v>
      </c>
      <c r="Q401" s="62"/>
    </row>
    <row r="402" spans="1:17" x14ac:dyDescent="0.3">
      <c r="A402" s="1" t="s">
        <v>731</v>
      </c>
      <c r="B402" t="s">
        <v>593</v>
      </c>
      <c r="C402" t="s">
        <v>33</v>
      </c>
      <c r="D402" s="63">
        <v>406</v>
      </c>
      <c r="E402" s="5">
        <v>4</v>
      </c>
      <c r="G402" s="5">
        <v>37.36</v>
      </c>
      <c r="H402" s="5">
        <v>2.2400000000000002</v>
      </c>
      <c r="K402" t="s">
        <v>15</v>
      </c>
      <c r="N402" s="1">
        <v>2865</v>
      </c>
      <c r="O402" s="60">
        <f>IF(B402="DEPARTAMENTO",N402*(100%-VLOOKUP(A402,'Condiciones Comerciales'!B:M,4,FALSE)),N402)</f>
        <v>2435.25</v>
      </c>
      <c r="P402" s="60">
        <f t="shared" si="6"/>
        <v>2739.6562499999995</v>
      </c>
      <c r="Q402" s="62"/>
    </row>
    <row r="403" spans="1:17" x14ac:dyDescent="0.3">
      <c r="A403" s="1" t="s">
        <v>731</v>
      </c>
      <c r="B403" t="s">
        <v>593</v>
      </c>
      <c r="C403" t="s">
        <v>33</v>
      </c>
      <c r="D403" s="63">
        <v>410</v>
      </c>
      <c r="E403" s="5">
        <v>4</v>
      </c>
      <c r="G403" s="5">
        <v>37.36</v>
      </c>
      <c r="H403" s="5">
        <v>2.2400000000000002</v>
      </c>
      <c r="K403" t="s">
        <v>15</v>
      </c>
      <c r="N403" s="1">
        <v>2865</v>
      </c>
      <c r="O403" s="60">
        <f>IF(B403="DEPARTAMENTO",N403*(100%-VLOOKUP(A403,'Condiciones Comerciales'!B:M,4,FALSE)),N403)</f>
        <v>2435.25</v>
      </c>
      <c r="P403" s="60">
        <f t="shared" si="6"/>
        <v>2739.6562499999995</v>
      </c>
      <c r="Q403" s="62"/>
    </row>
    <row r="404" spans="1:17" x14ac:dyDescent="0.3">
      <c r="A404" s="1" t="s">
        <v>731</v>
      </c>
      <c r="B404" t="s">
        <v>593</v>
      </c>
      <c r="C404" t="s">
        <v>33</v>
      </c>
      <c r="D404" s="63">
        <v>411</v>
      </c>
      <c r="E404" s="5">
        <v>4</v>
      </c>
      <c r="G404" s="5">
        <v>38.04</v>
      </c>
      <c r="H404" s="5">
        <v>2.2400000000000002</v>
      </c>
      <c r="K404" t="s">
        <v>15</v>
      </c>
      <c r="N404" s="1">
        <v>2865</v>
      </c>
      <c r="O404" s="60">
        <f>IF(B404="DEPARTAMENTO",N404*(100%-VLOOKUP(A404,'Condiciones Comerciales'!B:M,4,FALSE)),N404)</f>
        <v>2435.25</v>
      </c>
      <c r="P404" s="60">
        <f t="shared" si="6"/>
        <v>2739.6562499999995</v>
      </c>
      <c r="Q404" s="62"/>
    </row>
    <row r="405" spans="1:17" x14ac:dyDescent="0.3">
      <c r="A405" s="1" t="s">
        <v>731</v>
      </c>
      <c r="B405" t="s">
        <v>593</v>
      </c>
      <c r="C405" t="s">
        <v>33</v>
      </c>
      <c r="D405" s="63">
        <v>412</v>
      </c>
      <c r="E405" s="5">
        <v>4</v>
      </c>
      <c r="G405" s="5">
        <v>43.31</v>
      </c>
      <c r="H405" s="5">
        <v>2.2400000000000002</v>
      </c>
      <c r="K405" t="s">
        <v>15</v>
      </c>
      <c r="N405" s="1">
        <v>3136</v>
      </c>
      <c r="O405" s="60">
        <f>IF(B405="DEPARTAMENTO",N405*(100%-VLOOKUP(A405,'Condiciones Comerciales'!B:M,4,FALSE)),N405)</f>
        <v>2665.6</v>
      </c>
      <c r="P405" s="60">
        <f t="shared" si="6"/>
        <v>2998.7999999999997</v>
      </c>
      <c r="Q405" s="62"/>
    </row>
    <row r="406" spans="1:17" x14ac:dyDescent="0.3">
      <c r="A406" s="1" t="s">
        <v>731</v>
      </c>
      <c r="B406" t="s">
        <v>593</v>
      </c>
      <c r="C406" t="s">
        <v>33</v>
      </c>
      <c r="D406" s="63">
        <v>413</v>
      </c>
      <c r="E406" s="5">
        <v>4</v>
      </c>
      <c r="G406" s="5">
        <v>37.36</v>
      </c>
      <c r="H406" s="5">
        <v>2.2400000000000002</v>
      </c>
      <c r="K406" t="s">
        <v>15</v>
      </c>
      <c r="N406" s="1">
        <v>2842</v>
      </c>
      <c r="O406" s="60">
        <f>IF(B406="DEPARTAMENTO",N406*(100%-VLOOKUP(A406,'Condiciones Comerciales'!B:M,4,FALSE)),N406)</f>
        <v>2415.6999999999998</v>
      </c>
      <c r="P406" s="60">
        <f t="shared" si="6"/>
        <v>2717.6624999999995</v>
      </c>
      <c r="Q406" s="62"/>
    </row>
    <row r="407" spans="1:17" x14ac:dyDescent="0.3">
      <c r="A407" s="1" t="s">
        <v>731</v>
      </c>
      <c r="B407" t="s">
        <v>593</v>
      </c>
      <c r="C407" t="s">
        <v>33</v>
      </c>
      <c r="D407" s="63">
        <v>416</v>
      </c>
      <c r="E407" s="5">
        <v>4</v>
      </c>
      <c r="G407" s="5">
        <v>39.89</v>
      </c>
      <c r="H407" s="5">
        <v>2.69</v>
      </c>
      <c r="K407" t="s">
        <v>15</v>
      </c>
      <c r="N407" s="1">
        <v>2818</v>
      </c>
      <c r="O407" s="60">
        <f>IF(B407="DEPARTAMENTO",N407*(100%-VLOOKUP(A407,'Condiciones Comerciales'!B:M,4,FALSE)),N407)</f>
        <v>2395.2999999999997</v>
      </c>
      <c r="P407" s="60">
        <f t="shared" si="6"/>
        <v>2694.7124999999992</v>
      </c>
      <c r="Q407" s="62"/>
    </row>
    <row r="408" spans="1:17" x14ac:dyDescent="0.3">
      <c r="A408" s="1" t="s">
        <v>731</v>
      </c>
      <c r="B408" t="s">
        <v>593</v>
      </c>
      <c r="C408" t="s">
        <v>33</v>
      </c>
      <c r="D408" s="63">
        <v>503</v>
      </c>
      <c r="E408" s="5">
        <v>5</v>
      </c>
      <c r="G408" s="5">
        <v>43.31</v>
      </c>
      <c r="H408" s="5">
        <v>2.2400000000000002</v>
      </c>
      <c r="K408" t="s">
        <v>15</v>
      </c>
      <c r="N408" s="1">
        <v>3089</v>
      </c>
      <c r="O408" s="60">
        <f>IF(B408="DEPARTAMENTO",N408*(100%-VLOOKUP(A408,'Condiciones Comerciales'!B:M,4,FALSE)),N408)</f>
        <v>2625.65</v>
      </c>
      <c r="P408" s="60">
        <f t="shared" si="6"/>
        <v>2953.8562499999998</v>
      </c>
      <c r="Q408" s="62"/>
    </row>
    <row r="409" spans="1:17" x14ac:dyDescent="0.3">
      <c r="A409" s="1" t="s">
        <v>731</v>
      </c>
      <c r="B409" t="s">
        <v>593</v>
      </c>
      <c r="C409" t="s">
        <v>33</v>
      </c>
      <c r="D409" s="63">
        <v>504</v>
      </c>
      <c r="E409" s="5">
        <v>5</v>
      </c>
      <c r="G409" s="5">
        <v>43.79</v>
      </c>
      <c r="H409" s="5">
        <v>2.2400000000000002</v>
      </c>
      <c r="K409" t="s">
        <v>15</v>
      </c>
      <c r="N409" s="1">
        <v>3089</v>
      </c>
      <c r="O409" s="60">
        <f>IF(B409="DEPARTAMENTO",N409*(100%-VLOOKUP(A409,'Condiciones Comerciales'!B:M,4,FALSE)),N409)</f>
        <v>2625.65</v>
      </c>
      <c r="P409" s="60">
        <f t="shared" si="6"/>
        <v>2953.8562499999998</v>
      </c>
      <c r="Q409" s="62"/>
    </row>
    <row r="410" spans="1:17" x14ac:dyDescent="0.3">
      <c r="A410" s="1" t="s">
        <v>731</v>
      </c>
      <c r="B410" t="s">
        <v>593</v>
      </c>
      <c r="C410" t="s">
        <v>33</v>
      </c>
      <c r="D410" s="63">
        <v>505</v>
      </c>
      <c r="E410" s="5">
        <v>5</v>
      </c>
      <c r="G410" s="5">
        <v>37.840000000000003</v>
      </c>
      <c r="H410" s="5">
        <v>2.2400000000000002</v>
      </c>
      <c r="K410" t="s">
        <v>15</v>
      </c>
      <c r="N410" s="1">
        <v>2877</v>
      </c>
      <c r="O410" s="60">
        <f>IF(B410="DEPARTAMENTO",N410*(100%-VLOOKUP(A410,'Condiciones Comerciales'!B:M,4,FALSE)),N410)</f>
        <v>2445.4499999999998</v>
      </c>
      <c r="P410" s="60">
        <f t="shared" si="6"/>
        <v>2751.1312499999995</v>
      </c>
      <c r="Q410" s="62"/>
    </row>
    <row r="411" spans="1:17" x14ac:dyDescent="0.3">
      <c r="A411" s="1" t="s">
        <v>731</v>
      </c>
      <c r="B411" t="s">
        <v>593</v>
      </c>
      <c r="C411" t="s">
        <v>33</v>
      </c>
      <c r="D411" s="63">
        <v>506</v>
      </c>
      <c r="E411" s="5">
        <v>5</v>
      </c>
      <c r="G411" s="5">
        <v>37.36</v>
      </c>
      <c r="H411" s="5">
        <v>2.2400000000000002</v>
      </c>
      <c r="K411" t="s">
        <v>15</v>
      </c>
      <c r="N411" s="1">
        <v>2877</v>
      </c>
      <c r="O411" s="60">
        <f>IF(B411="DEPARTAMENTO",N411*(100%-VLOOKUP(A411,'Condiciones Comerciales'!B:M,4,FALSE)),N411)</f>
        <v>2445.4499999999998</v>
      </c>
      <c r="P411" s="60">
        <f t="shared" si="6"/>
        <v>2751.1312499999995</v>
      </c>
      <c r="Q411" s="62"/>
    </row>
    <row r="412" spans="1:17" x14ac:dyDescent="0.3">
      <c r="A412" s="1" t="s">
        <v>731</v>
      </c>
      <c r="B412" t="s">
        <v>593</v>
      </c>
      <c r="C412" t="s">
        <v>33</v>
      </c>
      <c r="D412" s="63">
        <v>510</v>
      </c>
      <c r="E412" s="5">
        <v>5</v>
      </c>
      <c r="G412" s="5">
        <v>37.36</v>
      </c>
      <c r="H412" s="5">
        <v>2.2400000000000002</v>
      </c>
      <c r="K412" t="s">
        <v>15</v>
      </c>
      <c r="N412" s="1">
        <v>2877</v>
      </c>
      <c r="O412" s="60">
        <f>IF(B412="DEPARTAMENTO",N412*(100%-VLOOKUP(A412,'Condiciones Comerciales'!B:M,4,FALSE)),N412)</f>
        <v>2445.4499999999998</v>
      </c>
      <c r="P412" s="60">
        <f t="shared" si="6"/>
        <v>2751.1312499999995</v>
      </c>
      <c r="Q412" s="62"/>
    </row>
    <row r="413" spans="1:17" x14ac:dyDescent="0.3">
      <c r="A413" s="1" t="s">
        <v>731</v>
      </c>
      <c r="B413" t="s">
        <v>593</v>
      </c>
      <c r="C413" t="s">
        <v>33</v>
      </c>
      <c r="D413" s="63">
        <v>511</v>
      </c>
      <c r="E413" s="5">
        <v>5</v>
      </c>
      <c r="G413" s="5">
        <v>38.04</v>
      </c>
      <c r="H413" s="5">
        <v>2.2400000000000002</v>
      </c>
      <c r="K413" t="s">
        <v>15</v>
      </c>
      <c r="N413" s="1">
        <v>2877</v>
      </c>
      <c r="O413" s="60">
        <f>IF(B413="DEPARTAMENTO",N413*(100%-VLOOKUP(A413,'Condiciones Comerciales'!B:M,4,FALSE)),N413)</f>
        <v>2445.4499999999998</v>
      </c>
      <c r="P413" s="60">
        <f t="shared" si="6"/>
        <v>2751.1312499999995</v>
      </c>
      <c r="Q413" s="62"/>
    </row>
    <row r="414" spans="1:17" x14ac:dyDescent="0.3">
      <c r="A414" s="1" t="s">
        <v>731</v>
      </c>
      <c r="B414" t="s">
        <v>593</v>
      </c>
      <c r="C414" t="s">
        <v>33</v>
      </c>
      <c r="D414" s="63">
        <v>512</v>
      </c>
      <c r="E414" s="5">
        <v>5</v>
      </c>
      <c r="G414" s="5">
        <v>43.31</v>
      </c>
      <c r="H414" s="5">
        <v>2.2400000000000002</v>
      </c>
      <c r="K414" t="s">
        <v>15</v>
      </c>
      <c r="N414" s="1">
        <v>3148</v>
      </c>
      <c r="O414" s="60">
        <f>IF(B414="DEPARTAMENTO",N414*(100%-VLOOKUP(A414,'Condiciones Comerciales'!B:M,4,FALSE)),N414)</f>
        <v>2675.7999999999997</v>
      </c>
      <c r="P414" s="60">
        <f t="shared" si="6"/>
        <v>3010.2749999999996</v>
      </c>
      <c r="Q414" s="62"/>
    </row>
    <row r="415" spans="1:17" x14ac:dyDescent="0.3">
      <c r="A415" s="1" t="s">
        <v>731</v>
      </c>
      <c r="B415" t="s">
        <v>593</v>
      </c>
      <c r="C415" t="s">
        <v>33</v>
      </c>
      <c r="D415" s="63">
        <v>513</v>
      </c>
      <c r="E415" s="5">
        <v>5</v>
      </c>
      <c r="G415" s="5">
        <v>37.36</v>
      </c>
      <c r="H415" s="5">
        <v>2.2400000000000002</v>
      </c>
      <c r="K415" t="s">
        <v>15</v>
      </c>
      <c r="N415" s="1">
        <v>2853</v>
      </c>
      <c r="O415" s="60">
        <f>IF(B415="DEPARTAMENTO",N415*(100%-VLOOKUP(A415,'Condiciones Comerciales'!B:M,4,FALSE)),N415)</f>
        <v>2425.0499999999997</v>
      </c>
      <c r="P415" s="60">
        <f t="shared" si="6"/>
        <v>2728.1812499999992</v>
      </c>
      <c r="Q415" s="62"/>
    </row>
    <row r="416" spans="1:17" x14ac:dyDescent="0.3">
      <c r="A416" s="1" t="s">
        <v>731</v>
      </c>
      <c r="B416" t="s">
        <v>593</v>
      </c>
      <c r="C416" t="s">
        <v>33</v>
      </c>
      <c r="D416" s="63">
        <v>516</v>
      </c>
      <c r="E416" s="5">
        <v>5</v>
      </c>
      <c r="G416" s="5">
        <v>39.89</v>
      </c>
      <c r="H416" s="5">
        <v>2.69</v>
      </c>
      <c r="K416" t="s">
        <v>15</v>
      </c>
      <c r="N416" s="1">
        <v>2830</v>
      </c>
      <c r="O416" s="60">
        <f>IF(B416="DEPARTAMENTO",N416*(100%-VLOOKUP(A416,'Condiciones Comerciales'!B:M,4,FALSE)),N416)</f>
        <v>2405.5</v>
      </c>
      <c r="P416" s="60">
        <f t="shared" si="6"/>
        <v>2706.1874999999995</v>
      </c>
      <c r="Q416" s="62"/>
    </row>
    <row r="417" spans="1:17" x14ac:dyDescent="0.3">
      <c r="A417" s="1" t="s">
        <v>731</v>
      </c>
      <c r="B417" t="s">
        <v>593</v>
      </c>
      <c r="C417" t="s">
        <v>33</v>
      </c>
      <c r="D417" s="63">
        <v>603</v>
      </c>
      <c r="E417" s="5">
        <v>6</v>
      </c>
      <c r="G417" s="5">
        <v>43.31</v>
      </c>
      <c r="H417" s="5">
        <v>2.2400000000000002</v>
      </c>
      <c r="K417" t="s">
        <v>15</v>
      </c>
      <c r="N417" s="1">
        <v>3100</v>
      </c>
      <c r="O417" s="60">
        <f>IF(B417="DEPARTAMENTO",N417*(100%-VLOOKUP(A417,'Condiciones Comerciales'!B:M,4,FALSE)),N417)</f>
        <v>2635</v>
      </c>
      <c r="P417" s="60">
        <f t="shared" si="6"/>
        <v>2964.375</v>
      </c>
      <c r="Q417" s="62"/>
    </row>
    <row r="418" spans="1:17" x14ac:dyDescent="0.3">
      <c r="A418" s="1" t="s">
        <v>731</v>
      </c>
      <c r="B418" t="s">
        <v>593</v>
      </c>
      <c r="C418" t="s">
        <v>33</v>
      </c>
      <c r="D418" s="63">
        <v>604</v>
      </c>
      <c r="E418" s="5">
        <v>6</v>
      </c>
      <c r="G418" s="5">
        <v>43.79</v>
      </c>
      <c r="H418" s="5">
        <v>2.2400000000000002</v>
      </c>
      <c r="K418" t="s">
        <v>15</v>
      </c>
      <c r="N418" s="1">
        <v>3100</v>
      </c>
      <c r="O418" s="60">
        <f>IF(B418="DEPARTAMENTO",N418*(100%-VLOOKUP(A418,'Condiciones Comerciales'!B:M,4,FALSE)),N418)</f>
        <v>2635</v>
      </c>
      <c r="P418" s="60">
        <f t="shared" si="6"/>
        <v>2964.375</v>
      </c>
      <c r="Q418" s="62"/>
    </row>
    <row r="419" spans="1:17" x14ac:dyDescent="0.3">
      <c r="A419" s="1" t="s">
        <v>731</v>
      </c>
      <c r="B419" t="s">
        <v>593</v>
      </c>
      <c r="C419" t="s">
        <v>33</v>
      </c>
      <c r="D419" s="63">
        <v>605</v>
      </c>
      <c r="E419" s="5">
        <v>6</v>
      </c>
      <c r="G419" s="5">
        <v>37.840000000000003</v>
      </c>
      <c r="H419" s="5">
        <v>2.2400000000000002</v>
      </c>
      <c r="K419" t="s">
        <v>15</v>
      </c>
      <c r="N419" s="1">
        <v>2889</v>
      </c>
      <c r="O419" s="60">
        <f>IF(B419="DEPARTAMENTO",N419*(100%-VLOOKUP(A419,'Condiciones Comerciales'!B:M,4,FALSE)),N419)</f>
        <v>2455.65</v>
      </c>
      <c r="P419" s="60">
        <f t="shared" si="6"/>
        <v>2762.6062499999998</v>
      </c>
      <c r="Q419" s="62"/>
    </row>
    <row r="420" spans="1:17" x14ac:dyDescent="0.3">
      <c r="A420" s="1" t="s">
        <v>731</v>
      </c>
      <c r="B420" t="s">
        <v>593</v>
      </c>
      <c r="C420" t="s">
        <v>33</v>
      </c>
      <c r="D420" s="63">
        <v>606</v>
      </c>
      <c r="E420" s="5">
        <v>6</v>
      </c>
      <c r="G420" s="5">
        <v>37.36</v>
      </c>
      <c r="H420" s="5">
        <v>2.2400000000000002</v>
      </c>
      <c r="K420" t="s">
        <v>15</v>
      </c>
      <c r="N420" s="1">
        <v>2889</v>
      </c>
      <c r="O420" s="60">
        <f>IF(B420="DEPARTAMENTO",N420*(100%-VLOOKUP(A420,'Condiciones Comerciales'!B:M,4,FALSE)),N420)</f>
        <v>2455.65</v>
      </c>
      <c r="P420" s="60">
        <f t="shared" si="6"/>
        <v>2762.6062499999998</v>
      </c>
      <c r="Q420" s="62"/>
    </row>
    <row r="421" spans="1:17" x14ac:dyDescent="0.3">
      <c r="A421" s="1" t="s">
        <v>731</v>
      </c>
      <c r="B421" t="s">
        <v>593</v>
      </c>
      <c r="C421" t="s">
        <v>33</v>
      </c>
      <c r="D421" s="63">
        <v>610</v>
      </c>
      <c r="E421" s="5">
        <v>6</v>
      </c>
      <c r="G421" s="5">
        <v>37.36</v>
      </c>
      <c r="H421" s="5">
        <v>2.2400000000000002</v>
      </c>
      <c r="K421" t="s">
        <v>15</v>
      </c>
      <c r="N421" s="1">
        <v>2889</v>
      </c>
      <c r="O421" s="60">
        <f>IF(B421="DEPARTAMENTO",N421*(100%-VLOOKUP(A421,'Condiciones Comerciales'!B:M,4,FALSE)),N421)</f>
        <v>2455.65</v>
      </c>
      <c r="P421" s="60">
        <f t="shared" si="6"/>
        <v>2762.6062499999998</v>
      </c>
      <c r="Q421" s="62"/>
    </row>
    <row r="422" spans="1:17" x14ac:dyDescent="0.3">
      <c r="A422" s="1" t="s">
        <v>731</v>
      </c>
      <c r="B422" t="s">
        <v>593</v>
      </c>
      <c r="C422" t="s">
        <v>33</v>
      </c>
      <c r="D422" s="63">
        <v>611</v>
      </c>
      <c r="E422" s="5">
        <v>6</v>
      </c>
      <c r="G422" s="5">
        <v>38.04</v>
      </c>
      <c r="H422" s="5">
        <v>2.2400000000000002</v>
      </c>
      <c r="K422" t="s">
        <v>15</v>
      </c>
      <c r="N422" s="1">
        <v>2889</v>
      </c>
      <c r="O422" s="60">
        <f>IF(B422="DEPARTAMENTO",N422*(100%-VLOOKUP(A422,'Condiciones Comerciales'!B:M,4,FALSE)),N422)</f>
        <v>2455.65</v>
      </c>
      <c r="P422" s="60">
        <f t="shared" si="6"/>
        <v>2762.6062499999998</v>
      </c>
      <c r="Q422" s="62"/>
    </row>
    <row r="423" spans="1:17" x14ac:dyDescent="0.3">
      <c r="A423" s="1" t="s">
        <v>731</v>
      </c>
      <c r="B423" t="s">
        <v>593</v>
      </c>
      <c r="C423" t="s">
        <v>33</v>
      </c>
      <c r="D423" s="63">
        <v>612</v>
      </c>
      <c r="E423" s="5">
        <v>6</v>
      </c>
      <c r="G423" s="5">
        <v>43.31</v>
      </c>
      <c r="H423" s="5">
        <v>2.2400000000000002</v>
      </c>
      <c r="K423" t="s">
        <v>15</v>
      </c>
      <c r="N423" s="1">
        <v>3159</v>
      </c>
      <c r="O423" s="60">
        <f>IF(B423="DEPARTAMENTO",N423*(100%-VLOOKUP(A423,'Condiciones Comerciales'!B:M,4,FALSE)),N423)</f>
        <v>2685.15</v>
      </c>
      <c r="P423" s="60">
        <f t="shared" si="6"/>
        <v>3020.7937500000003</v>
      </c>
      <c r="Q423" s="62"/>
    </row>
    <row r="424" spans="1:17" x14ac:dyDescent="0.3">
      <c r="A424" s="1" t="s">
        <v>731</v>
      </c>
      <c r="B424" t="s">
        <v>593</v>
      </c>
      <c r="C424" t="s">
        <v>33</v>
      </c>
      <c r="D424" s="63">
        <v>613</v>
      </c>
      <c r="E424" s="5">
        <v>6</v>
      </c>
      <c r="G424" s="5">
        <v>37.36</v>
      </c>
      <c r="H424" s="5">
        <v>2.2400000000000002</v>
      </c>
      <c r="K424" t="s">
        <v>15</v>
      </c>
      <c r="N424" s="1">
        <v>2865</v>
      </c>
      <c r="O424" s="60">
        <f>IF(B424="DEPARTAMENTO",N424*(100%-VLOOKUP(A424,'Condiciones Comerciales'!B:M,4,FALSE)),N424)</f>
        <v>2435.25</v>
      </c>
      <c r="P424" s="60">
        <f t="shared" si="6"/>
        <v>2739.6562499999995</v>
      </c>
      <c r="Q424" s="62"/>
    </row>
    <row r="425" spans="1:17" x14ac:dyDescent="0.3">
      <c r="A425" s="1" t="s">
        <v>731</v>
      </c>
      <c r="B425" t="s">
        <v>593</v>
      </c>
      <c r="C425" t="s">
        <v>33</v>
      </c>
      <c r="D425" s="63">
        <v>616</v>
      </c>
      <c r="E425" s="5">
        <v>6</v>
      </c>
      <c r="G425" s="5">
        <v>39.89</v>
      </c>
      <c r="H425" s="5">
        <v>2.69</v>
      </c>
      <c r="K425" t="s">
        <v>15</v>
      </c>
      <c r="N425" s="1">
        <v>2842</v>
      </c>
      <c r="O425" s="60">
        <f>IF(B425="DEPARTAMENTO",N425*(100%-VLOOKUP(A425,'Condiciones Comerciales'!B:M,4,FALSE)),N425)</f>
        <v>2415.6999999999998</v>
      </c>
      <c r="P425" s="60">
        <f t="shared" si="6"/>
        <v>2717.6624999999995</v>
      </c>
      <c r="Q425" s="62"/>
    </row>
    <row r="426" spans="1:17" x14ac:dyDescent="0.3">
      <c r="A426" s="1" t="s">
        <v>731</v>
      </c>
      <c r="B426" t="s">
        <v>593</v>
      </c>
      <c r="C426" t="s">
        <v>33</v>
      </c>
      <c r="D426" s="63">
        <v>703</v>
      </c>
      <c r="E426" s="5">
        <v>7</v>
      </c>
      <c r="G426" s="5">
        <v>43.31</v>
      </c>
      <c r="H426" s="5">
        <v>2.2400000000000002</v>
      </c>
      <c r="K426" t="s">
        <v>15</v>
      </c>
      <c r="N426" s="1">
        <v>3112</v>
      </c>
      <c r="O426" s="60">
        <f>IF(B426="DEPARTAMENTO",N426*(100%-VLOOKUP(A426,'Condiciones Comerciales'!B:M,4,FALSE)),N426)</f>
        <v>2645.2</v>
      </c>
      <c r="P426" s="60">
        <f t="shared" si="6"/>
        <v>2975.8499999999995</v>
      </c>
      <c r="Q426" s="62"/>
    </row>
    <row r="427" spans="1:17" x14ac:dyDescent="0.3">
      <c r="A427" s="1" t="s">
        <v>731</v>
      </c>
      <c r="B427" t="s">
        <v>593</v>
      </c>
      <c r="C427" t="s">
        <v>33</v>
      </c>
      <c r="D427" s="63">
        <v>704</v>
      </c>
      <c r="E427" s="5">
        <v>7</v>
      </c>
      <c r="G427" s="5">
        <v>43.79</v>
      </c>
      <c r="H427" s="5">
        <v>2.2400000000000002</v>
      </c>
      <c r="K427" t="s">
        <v>15</v>
      </c>
      <c r="N427" s="1">
        <v>3112</v>
      </c>
      <c r="O427" s="60">
        <f>IF(B427="DEPARTAMENTO",N427*(100%-VLOOKUP(A427,'Condiciones Comerciales'!B:M,4,FALSE)),N427)</f>
        <v>2645.2</v>
      </c>
      <c r="P427" s="60">
        <f t="shared" si="6"/>
        <v>2975.8499999999995</v>
      </c>
      <c r="Q427" s="62"/>
    </row>
    <row r="428" spans="1:17" x14ac:dyDescent="0.3">
      <c r="A428" s="1" t="s">
        <v>731</v>
      </c>
      <c r="B428" t="s">
        <v>593</v>
      </c>
      <c r="C428" t="s">
        <v>33</v>
      </c>
      <c r="D428" s="63">
        <v>705</v>
      </c>
      <c r="E428" s="5">
        <v>7</v>
      </c>
      <c r="G428" s="5">
        <v>37.840000000000003</v>
      </c>
      <c r="H428" s="5">
        <v>2.2400000000000002</v>
      </c>
      <c r="K428" t="s">
        <v>15</v>
      </c>
      <c r="N428" s="1">
        <v>2900</v>
      </c>
      <c r="O428" s="60">
        <f>IF(B428="DEPARTAMENTO",N428*(100%-VLOOKUP(A428,'Condiciones Comerciales'!B:M,4,FALSE)),N428)</f>
        <v>2465</v>
      </c>
      <c r="P428" s="60">
        <f t="shared" si="6"/>
        <v>2773.125</v>
      </c>
      <c r="Q428" s="62"/>
    </row>
    <row r="429" spans="1:17" x14ac:dyDescent="0.3">
      <c r="A429" s="1" t="s">
        <v>731</v>
      </c>
      <c r="B429" t="s">
        <v>593</v>
      </c>
      <c r="C429" t="s">
        <v>33</v>
      </c>
      <c r="D429" s="63">
        <v>706</v>
      </c>
      <c r="E429" s="5">
        <v>7</v>
      </c>
      <c r="G429" s="5">
        <v>37.36</v>
      </c>
      <c r="H429" s="5">
        <v>2.2400000000000002</v>
      </c>
      <c r="K429" t="s">
        <v>15</v>
      </c>
      <c r="N429" s="1">
        <v>2900</v>
      </c>
      <c r="O429" s="60">
        <f>IF(B429="DEPARTAMENTO",N429*(100%-VLOOKUP(A429,'Condiciones Comerciales'!B:M,4,FALSE)),N429)</f>
        <v>2465</v>
      </c>
      <c r="P429" s="60">
        <f t="shared" si="6"/>
        <v>2773.125</v>
      </c>
      <c r="Q429" s="62"/>
    </row>
    <row r="430" spans="1:17" x14ac:dyDescent="0.3">
      <c r="A430" s="1" t="s">
        <v>731</v>
      </c>
      <c r="B430" t="s">
        <v>593</v>
      </c>
      <c r="C430" t="s">
        <v>33</v>
      </c>
      <c r="D430" s="63">
        <v>710</v>
      </c>
      <c r="E430" s="5">
        <v>7</v>
      </c>
      <c r="G430" s="5">
        <v>37.36</v>
      </c>
      <c r="H430" s="5">
        <v>2.2400000000000002</v>
      </c>
      <c r="K430" t="s">
        <v>15</v>
      </c>
      <c r="N430" s="1">
        <v>2900</v>
      </c>
      <c r="O430" s="60">
        <f>IF(B430="DEPARTAMENTO",N430*(100%-VLOOKUP(A430,'Condiciones Comerciales'!B:M,4,FALSE)),N430)</f>
        <v>2465</v>
      </c>
      <c r="P430" s="60">
        <f t="shared" si="6"/>
        <v>2773.125</v>
      </c>
      <c r="Q430" s="62"/>
    </row>
    <row r="431" spans="1:17" x14ac:dyDescent="0.3">
      <c r="A431" s="1" t="s">
        <v>731</v>
      </c>
      <c r="B431" t="s">
        <v>593</v>
      </c>
      <c r="C431" t="s">
        <v>33</v>
      </c>
      <c r="D431" s="63">
        <v>711</v>
      </c>
      <c r="E431" s="5">
        <v>7</v>
      </c>
      <c r="G431" s="5">
        <v>38.04</v>
      </c>
      <c r="H431" s="5">
        <v>2.2400000000000002</v>
      </c>
      <c r="K431" t="s">
        <v>15</v>
      </c>
      <c r="N431" s="1">
        <v>2900</v>
      </c>
      <c r="O431" s="60">
        <f>IF(B431="DEPARTAMENTO",N431*(100%-VLOOKUP(A431,'Condiciones Comerciales'!B:M,4,FALSE)),N431)</f>
        <v>2465</v>
      </c>
      <c r="P431" s="60">
        <f t="shared" si="6"/>
        <v>2773.125</v>
      </c>
      <c r="Q431" s="62"/>
    </row>
    <row r="432" spans="1:17" x14ac:dyDescent="0.3">
      <c r="A432" s="1" t="s">
        <v>731</v>
      </c>
      <c r="B432" t="s">
        <v>593</v>
      </c>
      <c r="C432" t="s">
        <v>33</v>
      </c>
      <c r="D432" s="63">
        <v>712</v>
      </c>
      <c r="E432" s="5">
        <v>7</v>
      </c>
      <c r="G432" s="5">
        <v>43.31</v>
      </c>
      <c r="H432" s="5">
        <v>2.2400000000000002</v>
      </c>
      <c r="K432" t="s">
        <v>15</v>
      </c>
      <c r="N432" s="1">
        <v>3171</v>
      </c>
      <c r="O432" s="60">
        <f>IF(B432="DEPARTAMENTO",N432*(100%-VLOOKUP(A432,'Condiciones Comerciales'!B:M,4,FALSE)),N432)</f>
        <v>2695.35</v>
      </c>
      <c r="P432" s="60">
        <f t="shared" si="6"/>
        <v>3032.2687499999997</v>
      </c>
      <c r="Q432" s="62"/>
    </row>
    <row r="433" spans="1:17" x14ac:dyDescent="0.3">
      <c r="A433" s="1" t="s">
        <v>731</v>
      </c>
      <c r="B433" t="s">
        <v>593</v>
      </c>
      <c r="C433" t="s">
        <v>33</v>
      </c>
      <c r="D433" s="63">
        <v>713</v>
      </c>
      <c r="E433" s="5">
        <v>7</v>
      </c>
      <c r="G433" s="5">
        <v>37.36</v>
      </c>
      <c r="H433" s="5">
        <v>2.2400000000000002</v>
      </c>
      <c r="K433" t="s">
        <v>15</v>
      </c>
      <c r="N433" s="1">
        <v>2877</v>
      </c>
      <c r="O433" s="60">
        <f>IF(B433="DEPARTAMENTO",N433*(100%-VLOOKUP(A433,'Condiciones Comerciales'!B:M,4,FALSE)),N433)</f>
        <v>2445.4499999999998</v>
      </c>
      <c r="P433" s="60">
        <f t="shared" si="6"/>
        <v>2751.1312499999995</v>
      </c>
      <c r="Q433" s="62"/>
    </row>
    <row r="434" spans="1:17" x14ac:dyDescent="0.3">
      <c r="A434" s="1" t="s">
        <v>731</v>
      </c>
      <c r="B434" t="s">
        <v>593</v>
      </c>
      <c r="C434" t="s">
        <v>33</v>
      </c>
      <c r="D434" s="63">
        <v>716</v>
      </c>
      <c r="E434" s="5">
        <v>7</v>
      </c>
      <c r="G434" s="5">
        <v>39.89</v>
      </c>
      <c r="H434" s="5">
        <v>2.69</v>
      </c>
      <c r="K434" t="s">
        <v>15</v>
      </c>
      <c r="N434" s="1">
        <v>2853</v>
      </c>
      <c r="O434" s="60">
        <f>IF(B434="DEPARTAMENTO",N434*(100%-VLOOKUP(A434,'Condiciones Comerciales'!B:M,4,FALSE)),N434)</f>
        <v>2425.0499999999997</v>
      </c>
      <c r="P434" s="60">
        <f t="shared" si="6"/>
        <v>2728.1812499999992</v>
      </c>
      <c r="Q434" s="62"/>
    </row>
    <row r="435" spans="1:17" x14ac:dyDescent="0.3">
      <c r="A435" s="1" t="s">
        <v>731</v>
      </c>
      <c r="B435" t="s">
        <v>593</v>
      </c>
      <c r="C435" t="s">
        <v>33</v>
      </c>
      <c r="D435" s="63">
        <v>803</v>
      </c>
      <c r="E435" s="5">
        <v>8</v>
      </c>
      <c r="G435" s="5">
        <v>43.31</v>
      </c>
      <c r="H435" s="5">
        <v>2.2400000000000002</v>
      </c>
      <c r="K435" t="s">
        <v>15</v>
      </c>
      <c r="N435" s="1">
        <v>3124</v>
      </c>
      <c r="O435" s="60">
        <f>IF(B435="DEPARTAMENTO",N435*(100%-VLOOKUP(A435,'Condiciones Comerciales'!B:M,4,FALSE)),N435)</f>
        <v>2655.4</v>
      </c>
      <c r="P435" s="60">
        <f t="shared" si="6"/>
        <v>2987.3249999999998</v>
      </c>
      <c r="Q435" s="62"/>
    </row>
    <row r="436" spans="1:17" x14ac:dyDescent="0.3">
      <c r="A436" s="1" t="s">
        <v>731</v>
      </c>
      <c r="B436" t="s">
        <v>593</v>
      </c>
      <c r="C436" t="s">
        <v>33</v>
      </c>
      <c r="D436" s="63">
        <v>804</v>
      </c>
      <c r="E436" s="5">
        <v>8</v>
      </c>
      <c r="G436" s="5">
        <v>43.79</v>
      </c>
      <c r="H436" s="5">
        <v>2.2400000000000002</v>
      </c>
      <c r="K436" t="s">
        <v>15</v>
      </c>
      <c r="N436" s="1">
        <v>3124</v>
      </c>
      <c r="O436" s="60">
        <f>IF(B436="DEPARTAMENTO",N436*(100%-VLOOKUP(A436,'Condiciones Comerciales'!B:M,4,FALSE)),N436)</f>
        <v>2655.4</v>
      </c>
      <c r="P436" s="60">
        <f t="shared" si="6"/>
        <v>2987.3249999999998</v>
      </c>
      <c r="Q436" s="62"/>
    </row>
    <row r="437" spans="1:17" x14ac:dyDescent="0.3">
      <c r="A437" s="1" t="s">
        <v>731</v>
      </c>
      <c r="B437" t="s">
        <v>593</v>
      </c>
      <c r="C437" t="s">
        <v>33</v>
      </c>
      <c r="D437" s="63">
        <v>805</v>
      </c>
      <c r="E437" s="5">
        <v>8</v>
      </c>
      <c r="G437" s="5">
        <v>37.840000000000003</v>
      </c>
      <c r="H437" s="5">
        <v>2.2400000000000002</v>
      </c>
      <c r="K437" t="s">
        <v>15</v>
      </c>
      <c r="N437" s="1">
        <v>2912</v>
      </c>
      <c r="O437" s="60">
        <f>IF(B437="DEPARTAMENTO",N437*(100%-VLOOKUP(A437,'Condiciones Comerciales'!B:M,4,FALSE)),N437)</f>
        <v>2475.1999999999998</v>
      </c>
      <c r="P437" s="60">
        <f t="shared" si="6"/>
        <v>2784.5999999999995</v>
      </c>
      <c r="Q437" s="62"/>
    </row>
    <row r="438" spans="1:17" x14ac:dyDescent="0.3">
      <c r="A438" s="1" t="s">
        <v>731</v>
      </c>
      <c r="B438" t="s">
        <v>593</v>
      </c>
      <c r="C438" t="s">
        <v>33</v>
      </c>
      <c r="D438" s="63">
        <v>806</v>
      </c>
      <c r="E438" s="5">
        <v>8</v>
      </c>
      <c r="G438" s="5">
        <v>37.36</v>
      </c>
      <c r="H438" s="5">
        <v>2.2400000000000002</v>
      </c>
      <c r="K438" t="s">
        <v>15</v>
      </c>
      <c r="N438" s="1">
        <v>2912</v>
      </c>
      <c r="O438" s="60">
        <f>IF(B438="DEPARTAMENTO",N438*(100%-VLOOKUP(A438,'Condiciones Comerciales'!B:M,4,FALSE)),N438)</f>
        <v>2475.1999999999998</v>
      </c>
      <c r="P438" s="60">
        <f t="shared" si="6"/>
        <v>2784.5999999999995</v>
      </c>
      <c r="Q438" s="62"/>
    </row>
    <row r="439" spans="1:17" x14ac:dyDescent="0.3">
      <c r="A439" s="1" t="s">
        <v>731</v>
      </c>
      <c r="B439" t="s">
        <v>593</v>
      </c>
      <c r="C439" t="s">
        <v>33</v>
      </c>
      <c r="D439" s="63">
        <v>810</v>
      </c>
      <c r="E439" s="5">
        <v>8</v>
      </c>
      <c r="G439" s="5">
        <v>37.36</v>
      </c>
      <c r="H439" s="5">
        <v>2.2400000000000002</v>
      </c>
      <c r="K439" t="s">
        <v>15</v>
      </c>
      <c r="N439" s="1">
        <v>2912</v>
      </c>
      <c r="O439" s="60">
        <f>IF(B439="DEPARTAMENTO",N439*(100%-VLOOKUP(A439,'Condiciones Comerciales'!B:M,4,FALSE)),N439)</f>
        <v>2475.1999999999998</v>
      </c>
      <c r="P439" s="60">
        <f t="shared" si="6"/>
        <v>2784.5999999999995</v>
      </c>
      <c r="Q439" s="62"/>
    </row>
    <row r="440" spans="1:17" x14ac:dyDescent="0.3">
      <c r="A440" s="1" t="s">
        <v>731</v>
      </c>
      <c r="B440" t="s">
        <v>593</v>
      </c>
      <c r="C440" t="s">
        <v>33</v>
      </c>
      <c r="D440" s="63">
        <v>811</v>
      </c>
      <c r="E440" s="5">
        <v>8</v>
      </c>
      <c r="G440" s="5">
        <v>38.04</v>
      </c>
      <c r="H440" s="5">
        <v>2.2400000000000002</v>
      </c>
      <c r="K440" t="s">
        <v>15</v>
      </c>
      <c r="N440" s="1">
        <v>2912</v>
      </c>
      <c r="O440" s="60">
        <f>IF(B440="DEPARTAMENTO",N440*(100%-VLOOKUP(A440,'Condiciones Comerciales'!B:M,4,FALSE)),N440)</f>
        <v>2475.1999999999998</v>
      </c>
      <c r="P440" s="60">
        <f t="shared" si="6"/>
        <v>2784.5999999999995</v>
      </c>
      <c r="Q440" s="62"/>
    </row>
    <row r="441" spans="1:17" x14ac:dyDescent="0.3">
      <c r="A441" s="1" t="s">
        <v>731</v>
      </c>
      <c r="B441" t="s">
        <v>593</v>
      </c>
      <c r="C441" t="s">
        <v>33</v>
      </c>
      <c r="D441" s="63">
        <v>812</v>
      </c>
      <c r="E441" s="5">
        <v>8</v>
      </c>
      <c r="G441" s="5">
        <v>43.31</v>
      </c>
      <c r="H441" s="5">
        <v>2.2400000000000002</v>
      </c>
      <c r="K441" t="s">
        <v>15</v>
      </c>
      <c r="N441" s="1">
        <v>3183</v>
      </c>
      <c r="O441" s="60">
        <f>IF(B441="DEPARTAMENTO",N441*(100%-VLOOKUP(A441,'Condiciones Comerciales'!B:M,4,FALSE)),N441)</f>
        <v>2705.5499999999997</v>
      </c>
      <c r="P441" s="60">
        <f t="shared" si="6"/>
        <v>3043.7437499999996</v>
      </c>
      <c r="Q441" s="62"/>
    </row>
    <row r="442" spans="1:17" x14ac:dyDescent="0.3">
      <c r="A442" s="1" t="s">
        <v>731</v>
      </c>
      <c r="B442" t="s">
        <v>593</v>
      </c>
      <c r="C442" t="s">
        <v>33</v>
      </c>
      <c r="D442" s="63">
        <v>813</v>
      </c>
      <c r="E442" s="5">
        <v>8</v>
      </c>
      <c r="G442" s="5">
        <v>37.36</v>
      </c>
      <c r="H442" s="5">
        <v>2.2400000000000002</v>
      </c>
      <c r="K442" t="s">
        <v>15</v>
      </c>
      <c r="N442" s="1">
        <v>2889</v>
      </c>
      <c r="O442" s="60">
        <f>IF(B442="DEPARTAMENTO",N442*(100%-VLOOKUP(A442,'Condiciones Comerciales'!B:M,4,FALSE)),N442)</f>
        <v>2455.65</v>
      </c>
      <c r="P442" s="60">
        <f t="shared" si="6"/>
        <v>2762.6062499999998</v>
      </c>
      <c r="Q442" s="62"/>
    </row>
    <row r="443" spans="1:17" x14ac:dyDescent="0.3">
      <c r="A443" s="1" t="s">
        <v>731</v>
      </c>
      <c r="B443" t="s">
        <v>593</v>
      </c>
      <c r="C443" t="s">
        <v>33</v>
      </c>
      <c r="D443" s="63">
        <v>816</v>
      </c>
      <c r="E443" s="5">
        <v>8</v>
      </c>
      <c r="G443" s="5">
        <v>39.89</v>
      </c>
      <c r="H443" s="5">
        <v>2.69</v>
      </c>
      <c r="K443" t="s">
        <v>15</v>
      </c>
      <c r="N443" s="1">
        <v>2865</v>
      </c>
      <c r="O443" s="60">
        <f>IF(B443="DEPARTAMENTO",N443*(100%-VLOOKUP(A443,'Condiciones Comerciales'!B:M,4,FALSE)),N443)</f>
        <v>2435.25</v>
      </c>
      <c r="P443" s="60">
        <f t="shared" si="6"/>
        <v>2739.6562499999995</v>
      </c>
      <c r="Q443" s="62"/>
    </row>
    <row r="444" spans="1:17" x14ac:dyDescent="0.3">
      <c r="A444" s="1" t="s">
        <v>731</v>
      </c>
      <c r="B444" t="s">
        <v>593</v>
      </c>
      <c r="C444" t="s">
        <v>33</v>
      </c>
      <c r="D444" s="63">
        <v>903</v>
      </c>
      <c r="E444" s="5">
        <v>9</v>
      </c>
      <c r="G444" s="5">
        <v>43.31</v>
      </c>
      <c r="H444" s="5">
        <v>2.2400000000000002</v>
      </c>
      <c r="K444" t="s">
        <v>15</v>
      </c>
      <c r="N444" s="1">
        <v>3136</v>
      </c>
      <c r="O444" s="60">
        <f>IF(B444="DEPARTAMENTO",N444*(100%-VLOOKUP(A444,'Condiciones Comerciales'!B:M,4,FALSE)),N444)</f>
        <v>2665.6</v>
      </c>
      <c r="P444" s="60">
        <f t="shared" si="6"/>
        <v>2998.7999999999997</v>
      </c>
      <c r="Q444" s="62"/>
    </row>
    <row r="445" spans="1:17" x14ac:dyDescent="0.3">
      <c r="A445" s="1" t="s">
        <v>731</v>
      </c>
      <c r="B445" t="s">
        <v>593</v>
      </c>
      <c r="C445" t="s">
        <v>33</v>
      </c>
      <c r="D445" s="63">
        <v>904</v>
      </c>
      <c r="E445" s="5">
        <v>9</v>
      </c>
      <c r="G445" s="5">
        <v>43.79</v>
      </c>
      <c r="H445" s="5">
        <v>2.2400000000000002</v>
      </c>
      <c r="K445" t="s">
        <v>15</v>
      </c>
      <c r="N445" s="1">
        <v>3136</v>
      </c>
      <c r="O445" s="60">
        <f>IF(B445="DEPARTAMENTO",N445*(100%-VLOOKUP(A445,'Condiciones Comerciales'!B:M,4,FALSE)),N445)</f>
        <v>2665.6</v>
      </c>
      <c r="P445" s="60">
        <f t="shared" si="6"/>
        <v>2998.7999999999997</v>
      </c>
      <c r="Q445" s="62"/>
    </row>
    <row r="446" spans="1:17" x14ac:dyDescent="0.3">
      <c r="A446" s="1" t="s">
        <v>731</v>
      </c>
      <c r="B446" t="s">
        <v>593</v>
      </c>
      <c r="C446" t="s">
        <v>33</v>
      </c>
      <c r="D446" s="63">
        <v>905</v>
      </c>
      <c r="E446" s="5">
        <v>9</v>
      </c>
      <c r="G446" s="5">
        <v>37.840000000000003</v>
      </c>
      <c r="H446" s="5">
        <v>2.2400000000000002</v>
      </c>
      <c r="K446" t="s">
        <v>15</v>
      </c>
      <c r="N446" s="1">
        <v>2924</v>
      </c>
      <c r="O446" s="60">
        <f>IF(B446="DEPARTAMENTO",N446*(100%-VLOOKUP(A446,'Condiciones Comerciales'!B:M,4,FALSE)),N446)</f>
        <v>2485.4</v>
      </c>
      <c r="P446" s="60">
        <f t="shared" si="6"/>
        <v>2796.0749999999998</v>
      </c>
      <c r="Q446" s="62"/>
    </row>
    <row r="447" spans="1:17" x14ac:dyDescent="0.3">
      <c r="A447" s="1" t="s">
        <v>731</v>
      </c>
      <c r="B447" t="s">
        <v>593</v>
      </c>
      <c r="C447" t="s">
        <v>33</v>
      </c>
      <c r="D447" s="63">
        <v>906</v>
      </c>
      <c r="E447" s="5">
        <v>9</v>
      </c>
      <c r="G447" s="5">
        <v>37.36</v>
      </c>
      <c r="H447" s="5">
        <v>2.2400000000000002</v>
      </c>
      <c r="K447" t="s">
        <v>15</v>
      </c>
      <c r="N447" s="1">
        <v>2924</v>
      </c>
      <c r="O447" s="60">
        <f>IF(B447="DEPARTAMENTO",N447*(100%-VLOOKUP(A447,'Condiciones Comerciales'!B:M,4,FALSE)),N447)</f>
        <v>2485.4</v>
      </c>
      <c r="P447" s="60">
        <f t="shared" si="6"/>
        <v>2796.0749999999998</v>
      </c>
      <c r="Q447" s="62"/>
    </row>
    <row r="448" spans="1:17" x14ac:dyDescent="0.3">
      <c r="A448" s="1" t="s">
        <v>731</v>
      </c>
      <c r="B448" t="s">
        <v>593</v>
      </c>
      <c r="C448" t="s">
        <v>33</v>
      </c>
      <c r="D448" s="63">
        <v>910</v>
      </c>
      <c r="E448" s="5">
        <v>9</v>
      </c>
      <c r="G448" s="5">
        <v>37.36</v>
      </c>
      <c r="H448" s="5">
        <v>2.2400000000000002</v>
      </c>
      <c r="K448" t="s">
        <v>15</v>
      </c>
      <c r="N448" s="1">
        <v>2924</v>
      </c>
      <c r="O448" s="60">
        <f>IF(B448="DEPARTAMENTO",N448*(100%-VLOOKUP(A448,'Condiciones Comerciales'!B:M,4,FALSE)),N448)</f>
        <v>2485.4</v>
      </c>
      <c r="P448" s="60">
        <f t="shared" si="6"/>
        <v>2796.0749999999998</v>
      </c>
      <c r="Q448" s="62"/>
    </row>
    <row r="449" spans="1:17" x14ac:dyDescent="0.3">
      <c r="A449" s="1" t="s">
        <v>731</v>
      </c>
      <c r="B449" t="s">
        <v>593</v>
      </c>
      <c r="C449" t="s">
        <v>33</v>
      </c>
      <c r="D449" s="63">
        <v>911</v>
      </c>
      <c r="E449" s="5">
        <v>9</v>
      </c>
      <c r="G449" s="5">
        <v>38.04</v>
      </c>
      <c r="H449" s="5">
        <v>2.2400000000000002</v>
      </c>
      <c r="K449" t="s">
        <v>15</v>
      </c>
      <c r="N449" s="1">
        <v>2924</v>
      </c>
      <c r="O449" s="60">
        <f>IF(B449="DEPARTAMENTO",N449*(100%-VLOOKUP(A449,'Condiciones Comerciales'!B:M,4,FALSE)),N449)</f>
        <v>2485.4</v>
      </c>
      <c r="P449" s="60">
        <f t="shared" si="6"/>
        <v>2796.0749999999998</v>
      </c>
      <c r="Q449" s="62"/>
    </row>
    <row r="450" spans="1:17" x14ac:dyDescent="0.3">
      <c r="A450" s="1" t="s">
        <v>731</v>
      </c>
      <c r="B450" t="s">
        <v>593</v>
      </c>
      <c r="C450" t="s">
        <v>33</v>
      </c>
      <c r="D450" s="63">
        <v>912</v>
      </c>
      <c r="E450" s="5">
        <v>9</v>
      </c>
      <c r="G450" s="5">
        <v>43.31</v>
      </c>
      <c r="H450" s="5">
        <v>2.2400000000000002</v>
      </c>
      <c r="K450" t="s">
        <v>15</v>
      </c>
      <c r="N450" s="1">
        <v>3195</v>
      </c>
      <c r="O450" s="60">
        <f>IF(B450="DEPARTAMENTO",N450*(100%-VLOOKUP(A450,'Condiciones Comerciales'!B:M,4,FALSE)),N450)</f>
        <v>2715.75</v>
      </c>
      <c r="P450" s="60">
        <f t="shared" ref="P450:P513" si="7">(O450-10%*O450)/80%</f>
        <v>3055.21875</v>
      </c>
      <c r="Q450" s="62"/>
    </row>
    <row r="451" spans="1:17" x14ac:dyDescent="0.3">
      <c r="A451" s="1" t="s">
        <v>731</v>
      </c>
      <c r="B451" t="s">
        <v>593</v>
      </c>
      <c r="C451" t="s">
        <v>33</v>
      </c>
      <c r="D451" s="63">
        <v>913</v>
      </c>
      <c r="E451" s="5">
        <v>9</v>
      </c>
      <c r="G451" s="5">
        <v>37.36</v>
      </c>
      <c r="H451" s="5">
        <v>2.2400000000000002</v>
      </c>
      <c r="K451" t="s">
        <v>15</v>
      </c>
      <c r="N451" s="1">
        <v>2900</v>
      </c>
      <c r="O451" s="60">
        <f>IF(B451="DEPARTAMENTO",N451*(100%-VLOOKUP(A451,'Condiciones Comerciales'!B:M,4,FALSE)),N451)</f>
        <v>2465</v>
      </c>
      <c r="P451" s="60">
        <f t="shared" si="7"/>
        <v>2773.125</v>
      </c>
      <c r="Q451" s="62"/>
    </row>
    <row r="452" spans="1:17" x14ac:dyDescent="0.3">
      <c r="A452" s="1" t="s">
        <v>731</v>
      </c>
      <c r="B452" t="s">
        <v>593</v>
      </c>
      <c r="C452" t="s">
        <v>33</v>
      </c>
      <c r="D452" s="63">
        <v>916</v>
      </c>
      <c r="E452" s="5">
        <v>9</v>
      </c>
      <c r="G452" s="5">
        <v>39.89</v>
      </c>
      <c r="H452" s="5">
        <v>2.69</v>
      </c>
      <c r="K452" t="s">
        <v>15</v>
      </c>
      <c r="N452" s="1">
        <v>2877</v>
      </c>
      <c r="O452" s="60">
        <f>IF(B452="DEPARTAMENTO",N452*(100%-VLOOKUP(A452,'Condiciones Comerciales'!B:M,4,FALSE)),N452)</f>
        <v>2445.4499999999998</v>
      </c>
      <c r="P452" s="60">
        <f t="shared" si="7"/>
        <v>2751.1312499999995</v>
      </c>
      <c r="Q452" s="62"/>
    </row>
    <row r="453" spans="1:17" x14ac:dyDescent="0.3">
      <c r="A453" s="1" t="s">
        <v>731</v>
      </c>
      <c r="B453" t="s">
        <v>593</v>
      </c>
      <c r="C453" t="s">
        <v>33</v>
      </c>
      <c r="D453" s="63">
        <v>1003</v>
      </c>
      <c r="E453" s="5">
        <v>10</v>
      </c>
      <c r="G453" s="5">
        <v>43.31</v>
      </c>
      <c r="H453" s="5">
        <v>2.2400000000000002</v>
      </c>
      <c r="K453" t="s">
        <v>15</v>
      </c>
      <c r="N453" s="1">
        <v>3148</v>
      </c>
      <c r="O453" s="60">
        <f>IF(B453="DEPARTAMENTO",N453*(100%-VLOOKUP(A453,'Condiciones Comerciales'!B:M,4,FALSE)),N453)</f>
        <v>2675.7999999999997</v>
      </c>
      <c r="P453" s="60">
        <f t="shared" si="7"/>
        <v>3010.2749999999996</v>
      </c>
      <c r="Q453" s="62"/>
    </row>
    <row r="454" spans="1:17" x14ac:dyDescent="0.3">
      <c r="A454" s="1" t="s">
        <v>731</v>
      </c>
      <c r="B454" t="s">
        <v>593</v>
      </c>
      <c r="C454" t="s">
        <v>33</v>
      </c>
      <c r="D454" s="63">
        <v>1004</v>
      </c>
      <c r="E454" s="5">
        <v>10</v>
      </c>
      <c r="G454" s="5">
        <v>43.79</v>
      </c>
      <c r="H454" s="5">
        <v>2.2400000000000002</v>
      </c>
      <c r="K454" t="s">
        <v>15</v>
      </c>
      <c r="N454" s="1">
        <v>3148</v>
      </c>
      <c r="O454" s="60">
        <f>IF(B454="DEPARTAMENTO",N454*(100%-VLOOKUP(A454,'Condiciones Comerciales'!B:M,4,FALSE)),N454)</f>
        <v>2675.7999999999997</v>
      </c>
      <c r="P454" s="60">
        <f t="shared" si="7"/>
        <v>3010.2749999999996</v>
      </c>
      <c r="Q454" s="62"/>
    </row>
    <row r="455" spans="1:17" x14ac:dyDescent="0.3">
      <c r="A455" s="1" t="s">
        <v>731</v>
      </c>
      <c r="B455" t="s">
        <v>593</v>
      </c>
      <c r="C455" t="s">
        <v>33</v>
      </c>
      <c r="D455" s="63">
        <v>1005</v>
      </c>
      <c r="E455" s="5">
        <v>10</v>
      </c>
      <c r="G455" s="5">
        <v>37.840000000000003</v>
      </c>
      <c r="H455" s="5">
        <v>2.2400000000000002</v>
      </c>
      <c r="K455" t="s">
        <v>15</v>
      </c>
      <c r="N455" s="1">
        <v>2936</v>
      </c>
      <c r="O455" s="60">
        <f>IF(B455="DEPARTAMENTO",N455*(100%-VLOOKUP(A455,'Condiciones Comerciales'!B:M,4,FALSE)),N455)</f>
        <v>2495.6</v>
      </c>
      <c r="P455" s="60">
        <f t="shared" si="7"/>
        <v>2807.5499999999997</v>
      </c>
      <c r="Q455" s="62"/>
    </row>
    <row r="456" spans="1:17" x14ac:dyDescent="0.3">
      <c r="A456" s="1" t="s">
        <v>731</v>
      </c>
      <c r="B456" t="s">
        <v>593</v>
      </c>
      <c r="C456" t="s">
        <v>33</v>
      </c>
      <c r="D456" s="63">
        <v>1006</v>
      </c>
      <c r="E456" s="5">
        <v>10</v>
      </c>
      <c r="G456" s="5">
        <v>37.36</v>
      </c>
      <c r="H456" s="5">
        <v>2.2400000000000002</v>
      </c>
      <c r="K456" t="s">
        <v>15</v>
      </c>
      <c r="N456" s="1">
        <v>2936</v>
      </c>
      <c r="O456" s="60">
        <f>IF(B456="DEPARTAMENTO",N456*(100%-VLOOKUP(A456,'Condiciones Comerciales'!B:M,4,FALSE)),N456)</f>
        <v>2495.6</v>
      </c>
      <c r="P456" s="60">
        <f t="shared" si="7"/>
        <v>2807.5499999999997</v>
      </c>
      <c r="Q456" s="62"/>
    </row>
    <row r="457" spans="1:17" x14ac:dyDescent="0.3">
      <c r="A457" s="1" t="s">
        <v>731</v>
      </c>
      <c r="B457" t="s">
        <v>593</v>
      </c>
      <c r="C457" t="s">
        <v>33</v>
      </c>
      <c r="D457" s="63">
        <v>1010</v>
      </c>
      <c r="E457" s="5">
        <v>10</v>
      </c>
      <c r="G457" s="5">
        <v>37.36</v>
      </c>
      <c r="H457" s="5">
        <v>2.2400000000000002</v>
      </c>
      <c r="K457" t="s">
        <v>15</v>
      </c>
      <c r="N457" s="1">
        <v>2936</v>
      </c>
      <c r="O457" s="60">
        <f>IF(B457="DEPARTAMENTO",N457*(100%-VLOOKUP(A457,'Condiciones Comerciales'!B:M,4,FALSE)),N457)</f>
        <v>2495.6</v>
      </c>
      <c r="P457" s="60">
        <f t="shared" si="7"/>
        <v>2807.5499999999997</v>
      </c>
      <c r="Q457" s="62"/>
    </row>
    <row r="458" spans="1:17" x14ac:dyDescent="0.3">
      <c r="A458" s="1" t="s">
        <v>731</v>
      </c>
      <c r="B458" t="s">
        <v>593</v>
      </c>
      <c r="C458" t="s">
        <v>33</v>
      </c>
      <c r="D458" s="63">
        <v>1011</v>
      </c>
      <c r="E458" s="5">
        <v>10</v>
      </c>
      <c r="G458" s="5">
        <v>38.04</v>
      </c>
      <c r="H458" s="5">
        <v>2.2400000000000002</v>
      </c>
      <c r="K458" t="s">
        <v>15</v>
      </c>
      <c r="N458" s="1">
        <v>2936</v>
      </c>
      <c r="O458" s="60">
        <f>IF(B458="DEPARTAMENTO",N458*(100%-VLOOKUP(A458,'Condiciones Comerciales'!B:M,4,FALSE)),N458)</f>
        <v>2495.6</v>
      </c>
      <c r="P458" s="60">
        <f t="shared" si="7"/>
        <v>2807.5499999999997</v>
      </c>
      <c r="Q458" s="62"/>
    </row>
    <row r="459" spans="1:17" x14ac:dyDescent="0.3">
      <c r="A459" s="1" t="s">
        <v>731</v>
      </c>
      <c r="B459" t="s">
        <v>593</v>
      </c>
      <c r="C459" t="s">
        <v>33</v>
      </c>
      <c r="D459" s="63">
        <v>1012</v>
      </c>
      <c r="E459" s="5">
        <v>10</v>
      </c>
      <c r="G459" s="5">
        <v>43.31</v>
      </c>
      <c r="H459" s="5">
        <v>2.2400000000000002</v>
      </c>
      <c r="K459" t="s">
        <v>15</v>
      </c>
      <c r="N459" s="1">
        <v>3206</v>
      </c>
      <c r="O459" s="60">
        <f>IF(B459="DEPARTAMENTO",N459*(100%-VLOOKUP(A459,'Condiciones Comerciales'!B:M,4,FALSE)),N459)</f>
        <v>2725.1</v>
      </c>
      <c r="P459" s="60">
        <f t="shared" si="7"/>
        <v>3065.7375000000002</v>
      </c>
      <c r="Q459" s="62"/>
    </row>
    <row r="460" spans="1:17" x14ac:dyDescent="0.3">
      <c r="A460" s="1" t="s">
        <v>731</v>
      </c>
      <c r="B460" t="s">
        <v>593</v>
      </c>
      <c r="C460" t="s">
        <v>33</v>
      </c>
      <c r="D460" s="63">
        <v>1013</v>
      </c>
      <c r="E460" s="5">
        <v>10</v>
      </c>
      <c r="G460" s="5">
        <v>37.36</v>
      </c>
      <c r="H460" s="5">
        <v>2.2400000000000002</v>
      </c>
      <c r="K460" t="s">
        <v>15</v>
      </c>
      <c r="N460" s="1">
        <v>2912</v>
      </c>
      <c r="O460" s="60">
        <f>IF(B460="DEPARTAMENTO",N460*(100%-VLOOKUP(A460,'Condiciones Comerciales'!B:M,4,FALSE)),N460)</f>
        <v>2475.1999999999998</v>
      </c>
      <c r="P460" s="60">
        <f t="shared" si="7"/>
        <v>2784.5999999999995</v>
      </c>
      <c r="Q460" s="62"/>
    </row>
    <row r="461" spans="1:17" x14ac:dyDescent="0.3">
      <c r="A461" s="1" t="s">
        <v>731</v>
      </c>
      <c r="B461" t="s">
        <v>593</v>
      </c>
      <c r="C461" t="s">
        <v>33</v>
      </c>
      <c r="D461" s="63">
        <v>1016</v>
      </c>
      <c r="E461" s="5">
        <v>10</v>
      </c>
      <c r="G461" s="5">
        <v>39.89</v>
      </c>
      <c r="H461" s="5">
        <v>2.69</v>
      </c>
      <c r="K461" t="s">
        <v>15</v>
      </c>
      <c r="N461" s="1">
        <v>2889</v>
      </c>
      <c r="O461" s="60">
        <f>IF(B461="DEPARTAMENTO",N461*(100%-VLOOKUP(A461,'Condiciones Comerciales'!B:M,4,FALSE)),N461)</f>
        <v>2455.65</v>
      </c>
      <c r="P461" s="60">
        <f t="shared" si="7"/>
        <v>2762.6062499999998</v>
      </c>
      <c r="Q461" s="62"/>
    </row>
    <row r="462" spans="1:17" x14ac:dyDescent="0.3">
      <c r="A462" s="1" t="s">
        <v>731</v>
      </c>
      <c r="B462" t="s">
        <v>593</v>
      </c>
      <c r="C462" t="s">
        <v>33</v>
      </c>
      <c r="D462" s="63">
        <v>1103</v>
      </c>
      <c r="E462" s="5">
        <v>11</v>
      </c>
      <c r="G462" s="5">
        <v>43.31</v>
      </c>
      <c r="H462" s="5">
        <v>2.2400000000000002</v>
      </c>
      <c r="K462" t="s">
        <v>15</v>
      </c>
      <c r="N462" s="1">
        <v>3159</v>
      </c>
      <c r="O462" s="60">
        <f>IF(B462="DEPARTAMENTO",N462*(100%-VLOOKUP(A462,'Condiciones Comerciales'!B:M,4,FALSE)),N462)</f>
        <v>2685.15</v>
      </c>
      <c r="P462" s="60">
        <f t="shared" si="7"/>
        <v>3020.7937500000003</v>
      </c>
      <c r="Q462" s="62"/>
    </row>
    <row r="463" spans="1:17" x14ac:dyDescent="0.3">
      <c r="A463" s="1" t="s">
        <v>731</v>
      </c>
      <c r="B463" t="s">
        <v>593</v>
      </c>
      <c r="C463" t="s">
        <v>33</v>
      </c>
      <c r="D463" s="63">
        <v>1104</v>
      </c>
      <c r="E463" s="5">
        <v>11</v>
      </c>
      <c r="G463" s="5">
        <v>43.79</v>
      </c>
      <c r="H463" s="5">
        <v>2.2400000000000002</v>
      </c>
      <c r="K463" t="s">
        <v>15</v>
      </c>
      <c r="N463" s="1">
        <v>3159</v>
      </c>
      <c r="O463" s="60">
        <f>IF(B463="DEPARTAMENTO",N463*(100%-VLOOKUP(A463,'Condiciones Comerciales'!B:M,4,FALSE)),N463)</f>
        <v>2685.15</v>
      </c>
      <c r="P463" s="60">
        <f t="shared" si="7"/>
        <v>3020.7937500000003</v>
      </c>
      <c r="Q463" s="62"/>
    </row>
    <row r="464" spans="1:17" x14ac:dyDescent="0.3">
      <c r="A464" s="1" t="s">
        <v>731</v>
      </c>
      <c r="B464" t="s">
        <v>593</v>
      </c>
      <c r="C464" t="s">
        <v>33</v>
      </c>
      <c r="D464" s="63">
        <v>1105</v>
      </c>
      <c r="E464" s="5">
        <v>11</v>
      </c>
      <c r="G464" s="5">
        <v>37.840000000000003</v>
      </c>
      <c r="H464" s="5">
        <v>2.2400000000000002</v>
      </c>
      <c r="K464" t="s">
        <v>15</v>
      </c>
      <c r="N464" s="1">
        <v>2948</v>
      </c>
      <c r="O464" s="60">
        <f>IF(B464="DEPARTAMENTO",N464*(100%-VLOOKUP(A464,'Condiciones Comerciales'!B:M,4,FALSE)),N464)</f>
        <v>2505.7999999999997</v>
      </c>
      <c r="P464" s="60">
        <f t="shared" si="7"/>
        <v>2819.0249999999996</v>
      </c>
      <c r="Q464" s="62"/>
    </row>
    <row r="465" spans="1:17" x14ac:dyDescent="0.3">
      <c r="A465" s="1" t="s">
        <v>731</v>
      </c>
      <c r="B465" t="s">
        <v>593</v>
      </c>
      <c r="C465" t="s">
        <v>33</v>
      </c>
      <c r="D465" s="63">
        <v>1106</v>
      </c>
      <c r="E465" s="5">
        <v>11</v>
      </c>
      <c r="G465" s="5">
        <v>37.36</v>
      </c>
      <c r="H465" s="5">
        <v>2.2400000000000002</v>
      </c>
      <c r="K465" t="s">
        <v>15</v>
      </c>
      <c r="N465" s="1">
        <v>2948</v>
      </c>
      <c r="O465" s="60">
        <f>IF(B465="DEPARTAMENTO",N465*(100%-VLOOKUP(A465,'Condiciones Comerciales'!B:M,4,FALSE)),N465)</f>
        <v>2505.7999999999997</v>
      </c>
      <c r="P465" s="60">
        <f t="shared" si="7"/>
        <v>2819.0249999999996</v>
      </c>
      <c r="Q465" s="62"/>
    </row>
    <row r="466" spans="1:17" x14ac:dyDescent="0.3">
      <c r="A466" s="1" t="s">
        <v>731</v>
      </c>
      <c r="B466" t="s">
        <v>593</v>
      </c>
      <c r="C466" t="s">
        <v>33</v>
      </c>
      <c r="D466" s="63">
        <v>1110</v>
      </c>
      <c r="E466" s="5">
        <v>11</v>
      </c>
      <c r="G466" s="5">
        <v>37.36</v>
      </c>
      <c r="H466" s="5">
        <v>2.2400000000000002</v>
      </c>
      <c r="K466" t="s">
        <v>15</v>
      </c>
      <c r="N466" s="1">
        <v>2948</v>
      </c>
      <c r="O466" s="60">
        <f>IF(B466="DEPARTAMENTO",N466*(100%-VLOOKUP(A466,'Condiciones Comerciales'!B:M,4,FALSE)),N466)</f>
        <v>2505.7999999999997</v>
      </c>
      <c r="P466" s="60">
        <f t="shared" si="7"/>
        <v>2819.0249999999996</v>
      </c>
      <c r="Q466" s="62"/>
    </row>
    <row r="467" spans="1:17" x14ac:dyDescent="0.3">
      <c r="A467" s="1" t="s">
        <v>731</v>
      </c>
      <c r="B467" t="s">
        <v>593</v>
      </c>
      <c r="C467" t="s">
        <v>33</v>
      </c>
      <c r="D467" s="63">
        <v>1111</v>
      </c>
      <c r="E467" s="5">
        <v>11</v>
      </c>
      <c r="G467" s="5">
        <v>38.04</v>
      </c>
      <c r="H467" s="5">
        <v>2.2400000000000002</v>
      </c>
      <c r="K467" t="s">
        <v>15</v>
      </c>
      <c r="N467" s="1">
        <v>2948</v>
      </c>
      <c r="O467" s="60">
        <f>IF(B467="DEPARTAMENTO",N467*(100%-VLOOKUP(A467,'Condiciones Comerciales'!B:M,4,FALSE)),N467)</f>
        <v>2505.7999999999997</v>
      </c>
      <c r="P467" s="60">
        <f t="shared" si="7"/>
        <v>2819.0249999999996</v>
      </c>
      <c r="Q467" s="62"/>
    </row>
    <row r="468" spans="1:17" x14ac:dyDescent="0.3">
      <c r="A468" s="1" t="s">
        <v>731</v>
      </c>
      <c r="B468" t="s">
        <v>593</v>
      </c>
      <c r="C468" t="s">
        <v>33</v>
      </c>
      <c r="D468" s="63">
        <v>1112</v>
      </c>
      <c r="E468" s="5">
        <v>11</v>
      </c>
      <c r="G468" s="5">
        <v>43.31</v>
      </c>
      <c r="H468" s="5">
        <v>2.2400000000000002</v>
      </c>
      <c r="K468" t="s">
        <v>15</v>
      </c>
      <c r="N468" s="1">
        <v>3218</v>
      </c>
      <c r="O468" s="60">
        <f>IF(B468="DEPARTAMENTO",N468*(100%-VLOOKUP(A468,'Condiciones Comerciales'!B:M,4,FALSE)),N468)</f>
        <v>2735.2999999999997</v>
      </c>
      <c r="P468" s="60">
        <f t="shared" si="7"/>
        <v>3077.2124999999992</v>
      </c>
      <c r="Q468" s="62"/>
    </row>
    <row r="469" spans="1:17" x14ac:dyDescent="0.3">
      <c r="A469" s="1" t="s">
        <v>731</v>
      </c>
      <c r="B469" t="s">
        <v>593</v>
      </c>
      <c r="C469" t="s">
        <v>33</v>
      </c>
      <c r="D469" s="63">
        <v>1113</v>
      </c>
      <c r="E469" s="5">
        <v>11</v>
      </c>
      <c r="G469" s="5">
        <v>37.36</v>
      </c>
      <c r="H469" s="5">
        <v>2.2400000000000002</v>
      </c>
      <c r="K469" t="s">
        <v>15</v>
      </c>
      <c r="N469" s="1">
        <v>2924</v>
      </c>
      <c r="O469" s="60">
        <f>IF(B469="DEPARTAMENTO",N469*(100%-VLOOKUP(A469,'Condiciones Comerciales'!B:M,4,FALSE)),N469)</f>
        <v>2485.4</v>
      </c>
      <c r="P469" s="60">
        <f t="shared" si="7"/>
        <v>2796.0749999999998</v>
      </c>
      <c r="Q469" s="62"/>
    </row>
    <row r="470" spans="1:17" x14ac:dyDescent="0.3">
      <c r="A470" s="1" t="s">
        <v>731</v>
      </c>
      <c r="B470" t="s">
        <v>593</v>
      </c>
      <c r="C470" t="s">
        <v>33</v>
      </c>
      <c r="D470" s="63">
        <v>1116</v>
      </c>
      <c r="E470" s="5">
        <v>11</v>
      </c>
      <c r="G470" s="5">
        <v>39.89</v>
      </c>
      <c r="H470" s="5">
        <v>2.69</v>
      </c>
      <c r="K470" t="s">
        <v>15</v>
      </c>
      <c r="N470" s="1">
        <v>2900</v>
      </c>
      <c r="O470" s="60">
        <f>IF(B470="DEPARTAMENTO",N470*(100%-VLOOKUP(A470,'Condiciones Comerciales'!B:M,4,FALSE)),N470)</f>
        <v>2465</v>
      </c>
      <c r="P470" s="60">
        <f t="shared" si="7"/>
        <v>2773.125</v>
      </c>
      <c r="Q470" s="62"/>
    </row>
    <row r="471" spans="1:17" x14ac:dyDescent="0.3">
      <c r="A471" s="1" t="s">
        <v>731</v>
      </c>
      <c r="B471" t="s">
        <v>593</v>
      </c>
      <c r="C471" t="s">
        <v>19</v>
      </c>
      <c r="D471" s="63">
        <v>101</v>
      </c>
      <c r="E471" s="5">
        <v>1</v>
      </c>
      <c r="G471" s="5">
        <v>43.06</v>
      </c>
      <c r="H471" s="5">
        <v>2.23</v>
      </c>
      <c r="K471" t="s">
        <v>15</v>
      </c>
      <c r="N471" s="1">
        <v>3171</v>
      </c>
      <c r="O471" s="60">
        <f>IF(B471="DEPARTAMENTO",N471*(100%-VLOOKUP(A471,'Condiciones Comerciales'!B:M,4,FALSE)),N471)</f>
        <v>2695.35</v>
      </c>
      <c r="P471" s="60">
        <f t="shared" si="7"/>
        <v>3032.2687499999997</v>
      </c>
      <c r="Q471" s="62"/>
    </row>
    <row r="472" spans="1:17" x14ac:dyDescent="0.3">
      <c r="A472" s="1" t="s">
        <v>731</v>
      </c>
      <c r="B472" t="s">
        <v>593</v>
      </c>
      <c r="C472" t="s">
        <v>19</v>
      </c>
      <c r="D472" s="63">
        <v>102</v>
      </c>
      <c r="E472" s="5">
        <v>1</v>
      </c>
      <c r="G472" s="5">
        <v>43.06</v>
      </c>
      <c r="H472" s="5">
        <v>2.23</v>
      </c>
      <c r="K472" t="s">
        <v>15</v>
      </c>
      <c r="N472" s="1">
        <v>3171</v>
      </c>
      <c r="O472" s="60">
        <f>IF(B472="DEPARTAMENTO",N472*(100%-VLOOKUP(A472,'Condiciones Comerciales'!B:M,4,FALSE)),N472)</f>
        <v>2695.35</v>
      </c>
      <c r="P472" s="60">
        <f t="shared" si="7"/>
        <v>3032.2687499999997</v>
      </c>
      <c r="Q472" s="62"/>
    </row>
    <row r="473" spans="1:17" x14ac:dyDescent="0.3">
      <c r="A473" s="1" t="s">
        <v>731</v>
      </c>
      <c r="B473" t="s">
        <v>593</v>
      </c>
      <c r="C473" t="s">
        <v>19</v>
      </c>
      <c r="D473" s="63">
        <v>201</v>
      </c>
      <c r="E473" s="5">
        <v>2</v>
      </c>
      <c r="G473" s="5">
        <v>43.06</v>
      </c>
      <c r="H473" s="5">
        <v>2.23</v>
      </c>
      <c r="K473" t="s">
        <v>15</v>
      </c>
      <c r="N473" s="1">
        <v>3230</v>
      </c>
      <c r="O473" s="60">
        <f>IF(B473="DEPARTAMENTO",N473*(100%-VLOOKUP(A473,'Condiciones Comerciales'!B:M,4,FALSE)),N473)</f>
        <v>2745.5</v>
      </c>
      <c r="P473" s="60">
        <f t="shared" si="7"/>
        <v>3088.6874999999995</v>
      </c>
      <c r="Q473" s="62"/>
    </row>
    <row r="474" spans="1:17" x14ac:dyDescent="0.3">
      <c r="A474" s="1" t="s">
        <v>731</v>
      </c>
      <c r="B474" t="s">
        <v>593</v>
      </c>
      <c r="C474" t="s">
        <v>19</v>
      </c>
      <c r="D474" s="63">
        <v>202</v>
      </c>
      <c r="E474" s="5">
        <v>2</v>
      </c>
      <c r="G474" s="5">
        <v>43.06</v>
      </c>
      <c r="H474" s="5">
        <v>2.23</v>
      </c>
      <c r="K474" t="s">
        <v>15</v>
      </c>
      <c r="N474" s="1">
        <v>3230</v>
      </c>
      <c r="O474" s="60">
        <f>IF(B474="DEPARTAMENTO",N474*(100%-VLOOKUP(A474,'Condiciones Comerciales'!B:M,4,FALSE)),N474)</f>
        <v>2745.5</v>
      </c>
      <c r="P474" s="60">
        <f t="shared" si="7"/>
        <v>3088.6874999999995</v>
      </c>
      <c r="Q474" s="62"/>
    </row>
    <row r="475" spans="1:17" x14ac:dyDescent="0.3">
      <c r="A475" s="1" t="s">
        <v>731</v>
      </c>
      <c r="B475" t="s">
        <v>593</v>
      </c>
      <c r="C475" t="s">
        <v>19</v>
      </c>
      <c r="D475" s="63">
        <v>209</v>
      </c>
      <c r="E475" s="5">
        <v>2</v>
      </c>
      <c r="G475" s="5">
        <v>43.06</v>
      </c>
      <c r="H475" s="5">
        <v>2.23</v>
      </c>
      <c r="K475" t="s">
        <v>15</v>
      </c>
      <c r="N475" s="1">
        <v>3312</v>
      </c>
      <c r="O475" s="60">
        <f>IF(B475="DEPARTAMENTO",N475*(100%-VLOOKUP(A475,'Condiciones Comerciales'!B:M,4,FALSE)),N475)</f>
        <v>2815.2</v>
      </c>
      <c r="P475" s="60">
        <f t="shared" si="7"/>
        <v>3167.0999999999995</v>
      </c>
      <c r="Q475" s="62"/>
    </row>
    <row r="476" spans="1:17" x14ac:dyDescent="0.3">
      <c r="A476" s="1" t="s">
        <v>731</v>
      </c>
      <c r="B476" t="s">
        <v>593</v>
      </c>
      <c r="C476" t="s">
        <v>19</v>
      </c>
      <c r="D476" s="63">
        <v>214</v>
      </c>
      <c r="E476" s="5">
        <v>2</v>
      </c>
      <c r="G476" s="5">
        <v>43.55</v>
      </c>
      <c r="H476" s="5">
        <v>2.23</v>
      </c>
      <c r="K476" t="s">
        <v>15</v>
      </c>
      <c r="N476" s="1">
        <v>3289</v>
      </c>
      <c r="O476" s="60">
        <f>IF(B476="DEPARTAMENTO",N476*(100%-VLOOKUP(A476,'Condiciones Comerciales'!B:M,4,FALSE)),N476)</f>
        <v>2795.65</v>
      </c>
      <c r="P476" s="60">
        <f t="shared" si="7"/>
        <v>3145.1062499999998</v>
      </c>
      <c r="Q476" s="62"/>
    </row>
    <row r="477" spans="1:17" x14ac:dyDescent="0.3">
      <c r="A477" s="1" t="s">
        <v>731</v>
      </c>
      <c r="B477" t="s">
        <v>593</v>
      </c>
      <c r="C477" t="s">
        <v>19</v>
      </c>
      <c r="D477" s="63">
        <v>215</v>
      </c>
      <c r="E477" s="5">
        <v>2</v>
      </c>
      <c r="G477" s="5">
        <v>43.55</v>
      </c>
      <c r="H477" s="5">
        <v>2.23</v>
      </c>
      <c r="K477" t="s">
        <v>15</v>
      </c>
      <c r="N477" s="1">
        <v>3265</v>
      </c>
      <c r="O477" s="60">
        <f>IF(B477="DEPARTAMENTO",N477*(100%-VLOOKUP(A477,'Condiciones Comerciales'!B:M,4,FALSE)),N477)</f>
        <v>2775.25</v>
      </c>
      <c r="P477" s="60">
        <f t="shared" si="7"/>
        <v>3122.1562499999995</v>
      </c>
      <c r="Q477" s="62"/>
    </row>
    <row r="478" spans="1:17" x14ac:dyDescent="0.3">
      <c r="A478" s="1" t="s">
        <v>731</v>
      </c>
      <c r="B478" t="s">
        <v>593</v>
      </c>
      <c r="C478" t="s">
        <v>19</v>
      </c>
      <c r="D478" s="63">
        <v>301</v>
      </c>
      <c r="E478" s="5">
        <v>3</v>
      </c>
      <c r="G478" s="5">
        <v>43.06</v>
      </c>
      <c r="H478" s="5">
        <v>2.23</v>
      </c>
      <c r="K478" t="s">
        <v>15</v>
      </c>
      <c r="N478" s="1">
        <v>3242</v>
      </c>
      <c r="O478" s="60">
        <f>IF(B478="DEPARTAMENTO",N478*(100%-VLOOKUP(A478,'Condiciones Comerciales'!B:M,4,FALSE)),N478)</f>
        <v>2755.7</v>
      </c>
      <c r="P478" s="60">
        <f t="shared" si="7"/>
        <v>3100.1624999999995</v>
      </c>
      <c r="Q478" s="62"/>
    </row>
    <row r="479" spans="1:17" x14ac:dyDescent="0.3">
      <c r="A479" s="1" t="s">
        <v>731</v>
      </c>
      <c r="B479" t="s">
        <v>593</v>
      </c>
      <c r="C479" t="s">
        <v>19</v>
      </c>
      <c r="D479" s="63">
        <v>302</v>
      </c>
      <c r="E479" s="5">
        <v>3</v>
      </c>
      <c r="G479" s="5">
        <v>43.06</v>
      </c>
      <c r="H479" s="5">
        <v>2.23</v>
      </c>
      <c r="K479" t="s">
        <v>15</v>
      </c>
      <c r="N479" s="1">
        <v>3242</v>
      </c>
      <c r="O479" s="60">
        <f>IF(B479="DEPARTAMENTO",N479*(100%-VLOOKUP(A479,'Condiciones Comerciales'!B:M,4,FALSE)),N479)</f>
        <v>2755.7</v>
      </c>
      <c r="P479" s="60">
        <f t="shared" si="7"/>
        <v>3100.1624999999995</v>
      </c>
      <c r="Q479" s="62"/>
    </row>
    <row r="480" spans="1:17" x14ac:dyDescent="0.3">
      <c r="A480" s="1" t="s">
        <v>731</v>
      </c>
      <c r="B480" t="s">
        <v>593</v>
      </c>
      <c r="C480" t="s">
        <v>19</v>
      </c>
      <c r="D480" s="63">
        <v>309</v>
      </c>
      <c r="E480" s="5">
        <v>3</v>
      </c>
      <c r="G480" s="5">
        <v>43.06</v>
      </c>
      <c r="H480" s="5">
        <v>2.23</v>
      </c>
      <c r="K480" t="s">
        <v>15</v>
      </c>
      <c r="N480" s="1">
        <v>3324</v>
      </c>
      <c r="O480" s="60">
        <f>IF(B480="DEPARTAMENTO",N480*(100%-VLOOKUP(A480,'Condiciones Comerciales'!B:M,4,FALSE)),N480)</f>
        <v>2825.4</v>
      </c>
      <c r="P480" s="60">
        <f t="shared" si="7"/>
        <v>3178.5749999999998</v>
      </c>
      <c r="Q480" s="62"/>
    </row>
    <row r="481" spans="1:17" x14ac:dyDescent="0.3">
      <c r="A481" s="1" t="s">
        <v>731</v>
      </c>
      <c r="B481" t="s">
        <v>593</v>
      </c>
      <c r="C481" t="s">
        <v>19</v>
      </c>
      <c r="D481" s="63">
        <v>314</v>
      </c>
      <c r="E481" s="5">
        <v>3</v>
      </c>
      <c r="G481" s="5">
        <v>43.55</v>
      </c>
      <c r="H481" s="5">
        <v>2.23</v>
      </c>
      <c r="K481" t="s">
        <v>15</v>
      </c>
      <c r="N481" s="1">
        <v>3300</v>
      </c>
      <c r="O481" s="60">
        <f>IF(B481="DEPARTAMENTO",N481*(100%-VLOOKUP(A481,'Condiciones Comerciales'!B:M,4,FALSE)),N481)</f>
        <v>2805</v>
      </c>
      <c r="P481" s="60">
        <f t="shared" si="7"/>
        <v>3155.625</v>
      </c>
      <c r="Q481" s="62"/>
    </row>
    <row r="482" spans="1:17" x14ac:dyDescent="0.3">
      <c r="A482" s="1" t="s">
        <v>731</v>
      </c>
      <c r="B482" t="s">
        <v>593</v>
      </c>
      <c r="C482" t="s">
        <v>19</v>
      </c>
      <c r="D482" s="63">
        <v>315</v>
      </c>
      <c r="E482" s="5">
        <v>3</v>
      </c>
      <c r="G482" s="5">
        <v>43.55</v>
      </c>
      <c r="H482" s="5">
        <v>2.23</v>
      </c>
      <c r="K482" t="s">
        <v>15</v>
      </c>
      <c r="N482" s="1">
        <v>3277</v>
      </c>
      <c r="O482" s="60">
        <f>IF(B482="DEPARTAMENTO",N482*(100%-VLOOKUP(A482,'Condiciones Comerciales'!B:M,4,FALSE)),N482)</f>
        <v>2785.45</v>
      </c>
      <c r="P482" s="60">
        <f t="shared" si="7"/>
        <v>3133.6312499999995</v>
      </c>
      <c r="Q482" s="62"/>
    </row>
    <row r="483" spans="1:17" x14ac:dyDescent="0.3">
      <c r="A483" s="1" t="s">
        <v>731</v>
      </c>
      <c r="B483" t="s">
        <v>593</v>
      </c>
      <c r="C483" t="s">
        <v>19</v>
      </c>
      <c r="D483" s="63">
        <v>401</v>
      </c>
      <c r="E483" s="5">
        <v>4</v>
      </c>
      <c r="G483" s="5">
        <v>43.06</v>
      </c>
      <c r="H483" s="5">
        <v>2.23</v>
      </c>
      <c r="K483" t="s">
        <v>15</v>
      </c>
      <c r="N483" s="1">
        <v>3253</v>
      </c>
      <c r="O483" s="60">
        <f>IF(B483="DEPARTAMENTO",N483*(100%-VLOOKUP(A483,'Condiciones Comerciales'!B:M,4,FALSE)),N483)</f>
        <v>2765.0499999999997</v>
      </c>
      <c r="P483" s="60">
        <f t="shared" si="7"/>
        <v>3110.6812499999992</v>
      </c>
      <c r="Q483" s="62"/>
    </row>
    <row r="484" spans="1:17" x14ac:dyDescent="0.3">
      <c r="A484" s="1" t="s">
        <v>731</v>
      </c>
      <c r="B484" t="s">
        <v>593</v>
      </c>
      <c r="C484" t="s">
        <v>19</v>
      </c>
      <c r="D484" s="63">
        <v>402</v>
      </c>
      <c r="E484" s="5">
        <v>4</v>
      </c>
      <c r="G484" s="5">
        <v>43.06</v>
      </c>
      <c r="H484" s="5">
        <v>2.23</v>
      </c>
      <c r="K484" t="s">
        <v>15</v>
      </c>
      <c r="N484" s="1">
        <v>3253</v>
      </c>
      <c r="O484" s="60">
        <f>IF(B484="DEPARTAMENTO",N484*(100%-VLOOKUP(A484,'Condiciones Comerciales'!B:M,4,FALSE)),N484)</f>
        <v>2765.0499999999997</v>
      </c>
      <c r="P484" s="60">
        <f t="shared" si="7"/>
        <v>3110.6812499999992</v>
      </c>
      <c r="Q484" s="62"/>
    </row>
    <row r="485" spans="1:17" x14ac:dyDescent="0.3">
      <c r="A485" s="1" t="s">
        <v>731</v>
      </c>
      <c r="B485" t="s">
        <v>593</v>
      </c>
      <c r="C485" t="s">
        <v>19</v>
      </c>
      <c r="D485" s="63">
        <v>409</v>
      </c>
      <c r="E485" s="5">
        <v>4</v>
      </c>
      <c r="G485" s="5">
        <v>43.06</v>
      </c>
      <c r="H485" s="5">
        <v>2.23</v>
      </c>
      <c r="K485" t="s">
        <v>15</v>
      </c>
      <c r="N485" s="1">
        <v>3336</v>
      </c>
      <c r="O485" s="60">
        <f>IF(B485="DEPARTAMENTO",N485*(100%-VLOOKUP(A485,'Condiciones Comerciales'!B:M,4,FALSE)),N485)</f>
        <v>2835.6</v>
      </c>
      <c r="P485" s="60">
        <f t="shared" si="7"/>
        <v>3190.0499999999997</v>
      </c>
      <c r="Q485" s="62"/>
    </row>
    <row r="486" spans="1:17" x14ac:dyDescent="0.3">
      <c r="A486" s="1" t="s">
        <v>731</v>
      </c>
      <c r="B486" t="s">
        <v>593</v>
      </c>
      <c r="C486" t="s">
        <v>19</v>
      </c>
      <c r="D486" s="63">
        <v>414</v>
      </c>
      <c r="E486" s="5">
        <v>4</v>
      </c>
      <c r="G486" s="5">
        <v>43.55</v>
      </c>
      <c r="H486" s="5">
        <v>2.23</v>
      </c>
      <c r="K486" t="s">
        <v>15</v>
      </c>
      <c r="N486" s="1">
        <v>3312</v>
      </c>
      <c r="O486" s="60">
        <f>IF(B486="DEPARTAMENTO",N486*(100%-VLOOKUP(A486,'Condiciones Comerciales'!B:M,4,FALSE)),N486)</f>
        <v>2815.2</v>
      </c>
      <c r="P486" s="60">
        <f t="shared" si="7"/>
        <v>3167.0999999999995</v>
      </c>
      <c r="Q486" s="62"/>
    </row>
    <row r="487" spans="1:17" x14ac:dyDescent="0.3">
      <c r="A487" s="1" t="s">
        <v>731</v>
      </c>
      <c r="B487" t="s">
        <v>593</v>
      </c>
      <c r="C487" t="s">
        <v>19</v>
      </c>
      <c r="D487" s="63">
        <v>415</v>
      </c>
      <c r="E487" s="5">
        <v>4</v>
      </c>
      <c r="G487" s="5">
        <v>43.55</v>
      </c>
      <c r="H487" s="5">
        <v>2.23</v>
      </c>
      <c r="K487" t="s">
        <v>15</v>
      </c>
      <c r="N487" s="1">
        <v>3289</v>
      </c>
      <c r="O487" s="60">
        <f>IF(B487="DEPARTAMENTO",N487*(100%-VLOOKUP(A487,'Condiciones Comerciales'!B:M,4,FALSE)),N487)</f>
        <v>2795.65</v>
      </c>
      <c r="P487" s="60">
        <f t="shared" si="7"/>
        <v>3145.1062499999998</v>
      </c>
      <c r="Q487" s="62"/>
    </row>
    <row r="488" spans="1:17" x14ac:dyDescent="0.3">
      <c r="A488" s="1" t="s">
        <v>731</v>
      </c>
      <c r="B488" t="s">
        <v>593</v>
      </c>
      <c r="C488" t="s">
        <v>19</v>
      </c>
      <c r="D488" s="63">
        <v>501</v>
      </c>
      <c r="E488" s="5">
        <v>5</v>
      </c>
      <c r="G488" s="5">
        <v>43.06</v>
      </c>
      <c r="H488" s="5">
        <v>2.23</v>
      </c>
      <c r="K488" t="s">
        <v>15</v>
      </c>
      <c r="N488" s="1">
        <v>3265</v>
      </c>
      <c r="O488" s="60">
        <f>IF(B488="DEPARTAMENTO",N488*(100%-VLOOKUP(A488,'Condiciones Comerciales'!B:M,4,FALSE)),N488)</f>
        <v>2775.25</v>
      </c>
      <c r="P488" s="60">
        <f t="shared" si="7"/>
        <v>3122.1562499999995</v>
      </c>
      <c r="Q488" s="62"/>
    </row>
    <row r="489" spans="1:17" x14ac:dyDescent="0.3">
      <c r="A489" s="1" t="s">
        <v>731</v>
      </c>
      <c r="B489" t="s">
        <v>593</v>
      </c>
      <c r="C489" t="s">
        <v>19</v>
      </c>
      <c r="D489" s="63">
        <v>502</v>
      </c>
      <c r="E489" s="5">
        <v>5</v>
      </c>
      <c r="G489" s="5">
        <v>43.06</v>
      </c>
      <c r="H489" s="5">
        <v>2.23</v>
      </c>
      <c r="K489" t="s">
        <v>15</v>
      </c>
      <c r="N489" s="1">
        <v>3265</v>
      </c>
      <c r="O489" s="60">
        <f>IF(B489="DEPARTAMENTO",N489*(100%-VLOOKUP(A489,'Condiciones Comerciales'!B:M,4,FALSE)),N489)</f>
        <v>2775.25</v>
      </c>
      <c r="P489" s="60">
        <f t="shared" si="7"/>
        <v>3122.1562499999995</v>
      </c>
      <c r="Q489" s="62"/>
    </row>
    <row r="490" spans="1:17" x14ac:dyDescent="0.3">
      <c r="A490" s="1" t="s">
        <v>731</v>
      </c>
      <c r="B490" t="s">
        <v>593</v>
      </c>
      <c r="C490" t="s">
        <v>19</v>
      </c>
      <c r="D490" s="63">
        <v>509</v>
      </c>
      <c r="E490" s="5">
        <v>5</v>
      </c>
      <c r="G490" s="5">
        <v>43.06</v>
      </c>
      <c r="H490" s="5">
        <v>2.23</v>
      </c>
      <c r="K490" t="s">
        <v>15</v>
      </c>
      <c r="N490" s="1">
        <v>3348</v>
      </c>
      <c r="O490" s="60">
        <f>IF(B490="DEPARTAMENTO",N490*(100%-VLOOKUP(A490,'Condiciones Comerciales'!B:M,4,FALSE)),N490)</f>
        <v>2845.7999999999997</v>
      </c>
      <c r="P490" s="60">
        <f t="shared" si="7"/>
        <v>3201.5249999999996</v>
      </c>
      <c r="Q490" s="62"/>
    </row>
    <row r="491" spans="1:17" x14ac:dyDescent="0.3">
      <c r="A491" s="1" t="s">
        <v>731</v>
      </c>
      <c r="B491" t="s">
        <v>593</v>
      </c>
      <c r="C491" t="s">
        <v>19</v>
      </c>
      <c r="D491" s="63">
        <v>514</v>
      </c>
      <c r="E491" s="5">
        <v>5</v>
      </c>
      <c r="G491" s="5">
        <v>43.55</v>
      </c>
      <c r="H491" s="5">
        <v>2.23</v>
      </c>
      <c r="K491" t="s">
        <v>15</v>
      </c>
      <c r="N491" s="1">
        <v>3324</v>
      </c>
      <c r="O491" s="60">
        <f>IF(B491="DEPARTAMENTO",N491*(100%-VLOOKUP(A491,'Condiciones Comerciales'!B:M,4,FALSE)),N491)</f>
        <v>2825.4</v>
      </c>
      <c r="P491" s="60">
        <f t="shared" si="7"/>
        <v>3178.5749999999998</v>
      </c>
      <c r="Q491" s="62"/>
    </row>
    <row r="492" spans="1:17" x14ac:dyDescent="0.3">
      <c r="A492" s="1" t="s">
        <v>731</v>
      </c>
      <c r="B492" t="s">
        <v>593</v>
      </c>
      <c r="C492" t="s">
        <v>19</v>
      </c>
      <c r="D492" s="63">
        <v>515</v>
      </c>
      <c r="E492" s="5">
        <v>5</v>
      </c>
      <c r="G492" s="5">
        <v>43.55</v>
      </c>
      <c r="H492" s="5">
        <v>2.23</v>
      </c>
      <c r="K492" t="s">
        <v>15</v>
      </c>
      <c r="N492" s="1">
        <v>3300</v>
      </c>
      <c r="O492" s="60">
        <f>IF(B492="DEPARTAMENTO",N492*(100%-VLOOKUP(A492,'Condiciones Comerciales'!B:M,4,FALSE)),N492)</f>
        <v>2805</v>
      </c>
      <c r="P492" s="60">
        <f t="shared" si="7"/>
        <v>3155.625</v>
      </c>
      <c r="Q492" s="62"/>
    </row>
    <row r="493" spans="1:17" x14ac:dyDescent="0.3">
      <c r="A493" s="1" t="s">
        <v>731</v>
      </c>
      <c r="B493" t="s">
        <v>593</v>
      </c>
      <c r="C493" t="s">
        <v>19</v>
      </c>
      <c r="D493" s="63">
        <v>601</v>
      </c>
      <c r="E493" s="5">
        <v>6</v>
      </c>
      <c r="G493" s="5">
        <v>43.06</v>
      </c>
      <c r="H493" s="5">
        <v>2.23</v>
      </c>
      <c r="K493" t="s">
        <v>15</v>
      </c>
      <c r="N493" s="1">
        <v>3277</v>
      </c>
      <c r="O493" s="60">
        <f>IF(B493="DEPARTAMENTO",N493*(100%-VLOOKUP(A493,'Condiciones Comerciales'!B:M,4,FALSE)),N493)</f>
        <v>2785.45</v>
      </c>
      <c r="P493" s="60">
        <f t="shared" si="7"/>
        <v>3133.6312499999995</v>
      </c>
      <c r="Q493" s="62"/>
    </row>
    <row r="494" spans="1:17" x14ac:dyDescent="0.3">
      <c r="A494" s="1" t="s">
        <v>731</v>
      </c>
      <c r="B494" t="s">
        <v>593</v>
      </c>
      <c r="C494" t="s">
        <v>19</v>
      </c>
      <c r="D494" s="63">
        <v>602</v>
      </c>
      <c r="E494" s="5">
        <v>6</v>
      </c>
      <c r="G494" s="5">
        <v>43.06</v>
      </c>
      <c r="H494" s="5">
        <v>2.23</v>
      </c>
      <c r="K494" t="s">
        <v>15</v>
      </c>
      <c r="N494" s="1">
        <v>3277</v>
      </c>
      <c r="O494" s="60">
        <f>IF(B494="DEPARTAMENTO",N494*(100%-VLOOKUP(A494,'Condiciones Comerciales'!B:M,4,FALSE)),N494)</f>
        <v>2785.45</v>
      </c>
      <c r="P494" s="60">
        <f t="shared" si="7"/>
        <v>3133.6312499999995</v>
      </c>
      <c r="Q494" s="62"/>
    </row>
    <row r="495" spans="1:17" x14ac:dyDescent="0.3">
      <c r="A495" s="1" t="s">
        <v>731</v>
      </c>
      <c r="B495" t="s">
        <v>593</v>
      </c>
      <c r="C495" t="s">
        <v>19</v>
      </c>
      <c r="D495" s="63">
        <v>609</v>
      </c>
      <c r="E495" s="5">
        <v>6</v>
      </c>
      <c r="G495" s="5">
        <v>43.06</v>
      </c>
      <c r="H495" s="5">
        <v>2.23</v>
      </c>
      <c r="K495" t="s">
        <v>15</v>
      </c>
      <c r="N495" s="1">
        <v>3359</v>
      </c>
      <c r="O495" s="60">
        <f>IF(B495="DEPARTAMENTO",N495*(100%-VLOOKUP(A495,'Condiciones Comerciales'!B:M,4,FALSE)),N495)</f>
        <v>2855.15</v>
      </c>
      <c r="P495" s="60">
        <f t="shared" si="7"/>
        <v>3212.0437500000003</v>
      </c>
      <c r="Q495" s="62"/>
    </row>
    <row r="496" spans="1:17" x14ac:dyDescent="0.3">
      <c r="A496" s="1" t="s">
        <v>731</v>
      </c>
      <c r="B496" t="s">
        <v>593</v>
      </c>
      <c r="C496" t="s">
        <v>19</v>
      </c>
      <c r="D496" s="63">
        <v>614</v>
      </c>
      <c r="E496" s="5">
        <v>6</v>
      </c>
      <c r="G496" s="5">
        <v>43.55</v>
      </c>
      <c r="H496" s="5">
        <v>2.23</v>
      </c>
      <c r="K496" t="s">
        <v>15</v>
      </c>
      <c r="N496" s="1">
        <v>3336</v>
      </c>
      <c r="O496" s="60">
        <f>IF(B496="DEPARTAMENTO",N496*(100%-VLOOKUP(A496,'Condiciones Comerciales'!B:M,4,FALSE)),N496)</f>
        <v>2835.6</v>
      </c>
      <c r="P496" s="60">
        <f t="shared" si="7"/>
        <v>3190.0499999999997</v>
      </c>
      <c r="Q496" s="62"/>
    </row>
    <row r="497" spans="1:17" x14ac:dyDescent="0.3">
      <c r="A497" s="1" t="s">
        <v>731</v>
      </c>
      <c r="B497" t="s">
        <v>593</v>
      </c>
      <c r="C497" t="s">
        <v>19</v>
      </c>
      <c r="D497" s="63">
        <v>615</v>
      </c>
      <c r="E497" s="5">
        <v>6</v>
      </c>
      <c r="G497" s="5">
        <v>43.55</v>
      </c>
      <c r="H497" s="5">
        <v>2.23</v>
      </c>
      <c r="K497" t="s">
        <v>15</v>
      </c>
      <c r="N497" s="1">
        <v>3312</v>
      </c>
      <c r="O497" s="60">
        <f>IF(B497="DEPARTAMENTO",N497*(100%-VLOOKUP(A497,'Condiciones Comerciales'!B:M,4,FALSE)),N497)</f>
        <v>2815.2</v>
      </c>
      <c r="P497" s="60">
        <f t="shared" si="7"/>
        <v>3167.0999999999995</v>
      </c>
      <c r="Q497" s="62"/>
    </row>
    <row r="498" spans="1:17" x14ac:dyDescent="0.3">
      <c r="A498" s="1" t="s">
        <v>731</v>
      </c>
      <c r="B498" t="s">
        <v>593</v>
      </c>
      <c r="C498" t="s">
        <v>19</v>
      </c>
      <c r="D498" s="63">
        <v>701</v>
      </c>
      <c r="E498" s="5">
        <v>7</v>
      </c>
      <c r="G498" s="5">
        <v>43.06</v>
      </c>
      <c r="H498" s="5">
        <v>2.23</v>
      </c>
      <c r="K498" t="s">
        <v>15</v>
      </c>
      <c r="N498" s="1">
        <v>3289</v>
      </c>
      <c r="O498" s="60">
        <f>IF(B498="DEPARTAMENTO",N498*(100%-VLOOKUP(A498,'Condiciones Comerciales'!B:M,4,FALSE)),N498)</f>
        <v>2795.65</v>
      </c>
      <c r="P498" s="60">
        <f t="shared" si="7"/>
        <v>3145.1062499999998</v>
      </c>
      <c r="Q498" s="62"/>
    </row>
    <row r="499" spans="1:17" x14ac:dyDescent="0.3">
      <c r="A499" s="1" t="s">
        <v>731</v>
      </c>
      <c r="B499" t="s">
        <v>593</v>
      </c>
      <c r="C499" t="s">
        <v>19</v>
      </c>
      <c r="D499" s="63">
        <v>702</v>
      </c>
      <c r="E499" s="5">
        <v>7</v>
      </c>
      <c r="G499" s="5">
        <v>43.06</v>
      </c>
      <c r="H499" s="5">
        <v>2.23</v>
      </c>
      <c r="K499" t="s">
        <v>15</v>
      </c>
      <c r="N499" s="1">
        <v>3289</v>
      </c>
      <c r="O499" s="60">
        <f>IF(B499="DEPARTAMENTO",N499*(100%-VLOOKUP(A499,'Condiciones Comerciales'!B:M,4,FALSE)),N499)</f>
        <v>2795.65</v>
      </c>
      <c r="P499" s="60">
        <f t="shared" si="7"/>
        <v>3145.1062499999998</v>
      </c>
      <c r="Q499" s="62"/>
    </row>
    <row r="500" spans="1:17" x14ac:dyDescent="0.3">
      <c r="A500" s="1" t="s">
        <v>731</v>
      </c>
      <c r="B500" t="s">
        <v>593</v>
      </c>
      <c r="C500" t="s">
        <v>19</v>
      </c>
      <c r="D500" s="63">
        <v>709</v>
      </c>
      <c r="E500" s="5">
        <v>7</v>
      </c>
      <c r="G500" s="5">
        <v>43.06</v>
      </c>
      <c r="H500" s="5">
        <v>2.23</v>
      </c>
      <c r="K500" t="s">
        <v>15</v>
      </c>
      <c r="N500" s="1">
        <v>3371</v>
      </c>
      <c r="O500" s="60">
        <f>IF(B500="DEPARTAMENTO",N500*(100%-VLOOKUP(A500,'Condiciones Comerciales'!B:M,4,FALSE)),N500)</f>
        <v>2865.35</v>
      </c>
      <c r="P500" s="60">
        <f t="shared" si="7"/>
        <v>3223.5187499999997</v>
      </c>
      <c r="Q500" s="62"/>
    </row>
    <row r="501" spans="1:17" x14ac:dyDescent="0.3">
      <c r="A501" s="1" t="s">
        <v>731</v>
      </c>
      <c r="B501" t="s">
        <v>593</v>
      </c>
      <c r="C501" t="s">
        <v>19</v>
      </c>
      <c r="D501" s="63">
        <v>714</v>
      </c>
      <c r="E501" s="5">
        <v>7</v>
      </c>
      <c r="G501" s="5">
        <v>43.55</v>
      </c>
      <c r="H501" s="5">
        <v>2.23</v>
      </c>
      <c r="K501" t="s">
        <v>15</v>
      </c>
      <c r="N501" s="1">
        <v>3348</v>
      </c>
      <c r="O501" s="60">
        <f>IF(B501="DEPARTAMENTO",N501*(100%-VLOOKUP(A501,'Condiciones Comerciales'!B:M,4,FALSE)),N501)</f>
        <v>2845.7999999999997</v>
      </c>
      <c r="P501" s="60">
        <f t="shared" si="7"/>
        <v>3201.5249999999996</v>
      </c>
      <c r="Q501" s="62"/>
    </row>
    <row r="502" spans="1:17" x14ac:dyDescent="0.3">
      <c r="A502" s="1" t="s">
        <v>731</v>
      </c>
      <c r="B502" t="s">
        <v>593</v>
      </c>
      <c r="C502" t="s">
        <v>19</v>
      </c>
      <c r="D502" s="63">
        <v>715</v>
      </c>
      <c r="E502" s="5">
        <v>7</v>
      </c>
      <c r="G502" s="5">
        <v>43.55</v>
      </c>
      <c r="H502" s="5">
        <v>2.23</v>
      </c>
      <c r="K502" t="s">
        <v>15</v>
      </c>
      <c r="N502" s="1">
        <v>3324</v>
      </c>
      <c r="O502" s="60">
        <f>IF(B502="DEPARTAMENTO",N502*(100%-VLOOKUP(A502,'Condiciones Comerciales'!B:M,4,FALSE)),N502)</f>
        <v>2825.4</v>
      </c>
      <c r="P502" s="60">
        <f t="shared" si="7"/>
        <v>3178.5749999999998</v>
      </c>
      <c r="Q502" s="62"/>
    </row>
    <row r="503" spans="1:17" x14ac:dyDescent="0.3">
      <c r="A503" s="1" t="s">
        <v>731</v>
      </c>
      <c r="B503" t="s">
        <v>593</v>
      </c>
      <c r="C503" t="s">
        <v>19</v>
      </c>
      <c r="D503" s="63">
        <v>801</v>
      </c>
      <c r="E503" s="5">
        <v>8</v>
      </c>
      <c r="G503" s="5">
        <v>43.06</v>
      </c>
      <c r="H503" s="5">
        <v>2.23</v>
      </c>
      <c r="K503" t="s">
        <v>15</v>
      </c>
      <c r="N503" s="1">
        <v>3300</v>
      </c>
      <c r="O503" s="60">
        <f>IF(B503="DEPARTAMENTO",N503*(100%-VLOOKUP(A503,'Condiciones Comerciales'!B:M,4,FALSE)),N503)</f>
        <v>2805</v>
      </c>
      <c r="P503" s="60">
        <f t="shared" si="7"/>
        <v>3155.625</v>
      </c>
      <c r="Q503" s="62"/>
    </row>
    <row r="504" spans="1:17" x14ac:dyDescent="0.3">
      <c r="A504" s="1" t="s">
        <v>731</v>
      </c>
      <c r="B504" t="s">
        <v>593</v>
      </c>
      <c r="C504" t="s">
        <v>19</v>
      </c>
      <c r="D504" s="63">
        <v>802</v>
      </c>
      <c r="E504" s="5">
        <v>8</v>
      </c>
      <c r="G504" s="5">
        <v>43.06</v>
      </c>
      <c r="H504" s="5">
        <v>2.23</v>
      </c>
      <c r="K504" t="s">
        <v>15</v>
      </c>
      <c r="N504" s="1">
        <v>3300</v>
      </c>
      <c r="O504" s="60">
        <f>IF(B504="DEPARTAMENTO",N504*(100%-VLOOKUP(A504,'Condiciones Comerciales'!B:M,4,FALSE)),N504)</f>
        <v>2805</v>
      </c>
      <c r="P504" s="60">
        <f t="shared" si="7"/>
        <v>3155.625</v>
      </c>
      <c r="Q504" s="62"/>
    </row>
    <row r="505" spans="1:17" x14ac:dyDescent="0.3">
      <c r="A505" s="1" t="s">
        <v>731</v>
      </c>
      <c r="B505" t="s">
        <v>593</v>
      </c>
      <c r="C505" t="s">
        <v>19</v>
      </c>
      <c r="D505" s="63">
        <v>809</v>
      </c>
      <c r="E505" s="5">
        <v>8</v>
      </c>
      <c r="G505" s="5">
        <v>43.06</v>
      </c>
      <c r="H505" s="5">
        <v>2.23</v>
      </c>
      <c r="K505" t="s">
        <v>15</v>
      </c>
      <c r="N505" s="1">
        <v>3383</v>
      </c>
      <c r="O505" s="60">
        <f>IF(B505="DEPARTAMENTO",N505*(100%-VLOOKUP(A505,'Condiciones Comerciales'!B:M,4,FALSE)),N505)</f>
        <v>2875.5499999999997</v>
      </c>
      <c r="P505" s="60">
        <f t="shared" si="7"/>
        <v>3234.9937499999996</v>
      </c>
      <c r="Q505" s="62"/>
    </row>
    <row r="506" spans="1:17" x14ac:dyDescent="0.3">
      <c r="A506" s="1" t="s">
        <v>731</v>
      </c>
      <c r="B506" t="s">
        <v>593</v>
      </c>
      <c r="C506" t="s">
        <v>19</v>
      </c>
      <c r="D506" s="63">
        <v>814</v>
      </c>
      <c r="E506" s="5">
        <v>8</v>
      </c>
      <c r="G506" s="5">
        <v>43.55</v>
      </c>
      <c r="H506" s="5">
        <v>2.23</v>
      </c>
      <c r="K506" t="s">
        <v>15</v>
      </c>
      <c r="N506" s="1">
        <v>3359</v>
      </c>
      <c r="O506" s="60">
        <f>IF(B506="DEPARTAMENTO",N506*(100%-VLOOKUP(A506,'Condiciones Comerciales'!B:M,4,FALSE)),N506)</f>
        <v>2855.15</v>
      </c>
      <c r="P506" s="60">
        <f t="shared" si="7"/>
        <v>3212.0437500000003</v>
      </c>
      <c r="Q506" s="62"/>
    </row>
    <row r="507" spans="1:17" x14ac:dyDescent="0.3">
      <c r="A507" s="1" t="s">
        <v>731</v>
      </c>
      <c r="B507" t="s">
        <v>593</v>
      </c>
      <c r="C507" t="s">
        <v>19</v>
      </c>
      <c r="D507" s="63">
        <v>815</v>
      </c>
      <c r="E507" s="5">
        <v>8</v>
      </c>
      <c r="G507" s="5">
        <v>43.55</v>
      </c>
      <c r="H507" s="5">
        <v>2.23</v>
      </c>
      <c r="K507" t="s">
        <v>15</v>
      </c>
      <c r="N507" s="1">
        <v>3336</v>
      </c>
      <c r="O507" s="60">
        <f>IF(B507="DEPARTAMENTO",N507*(100%-VLOOKUP(A507,'Condiciones Comerciales'!B:M,4,FALSE)),N507)</f>
        <v>2835.6</v>
      </c>
      <c r="P507" s="60">
        <f t="shared" si="7"/>
        <v>3190.0499999999997</v>
      </c>
      <c r="Q507" s="62"/>
    </row>
    <row r="508" spans="1:17" x14ac:dyDescent="0.3">
      <c r="A508" s="1" t="s">
        <v>731</v>
      </c>
      <c r="B508" t="s">
        <v>593</v>
      </c>
      <c r="C508" t="s">
        <v>19</v>
      </c>
      <c r="D508" s="63">
        <v>901</v>
      </c>
      <c r="E508" s="5">
        <v>9</v>
      </c>
      <c r="G508" s="5">
        <v>43.06</v>
      </c>
      <c r="H508" s="5">
        <v>2.23</v>
      </c>
      <c r="K508" t="s">
        <v>15</v>
      </c>
      <c r="N508" s="1">
        <v>3312</v>
      </c>
      <c r="O508" s="60">
        <f>IF(B508="DEPARTAMENTO",N508*(100%-VLOOKUP(A508,'Condiciones Comerciales'!B:M,4,FALSE)),N508)</f>
        <v>2815.2</v>
      </c>
      <c r="P508" s="60">
        <f t="shared" si="7"/>
        <v>3167.0999999999995</v>
      </c>
      <c r="Q508" s="62"/>
    </row>
    <row r="509" spans="1:17" x14ac:dyDescent="0.3">
      <c r="A509" s="1" t="s">
        <v>731</v>
      </c>
      <c r="B509" t="s">
        <v>593</v>
      </c>
      <c r="C509" t="s">
        <v>19</v>
      </c>
      <c r="D509" s="63">
        <v>902</v>
      </c>
      <c r="E509" s="5">
        <v>9</v>
      </c>
      <c r="G509" s="5">
        <v>43.06</v>
      </c>
      <c r="H509" s="5">
        <v>2.23</v>
      </c>
      <c r="K509" t="s">
        <v>15</v>
      </c>
      <c r="N509" s="1">
        <v>3312</v>
      </c>
      <c r="O509" s="60">
        <f>IF(B509="DEPARTAMENTO",N509*(100%-VLOOKUP(A509,'Condiciones Comerciales'!B:M,4,FALSE)),N509)</f>
        <v>2815.2</v>
      </c>
      <c r="P509" s="60">
        <f t="shared" si="7"/>
        <v>3167.0999999999995</v>
      </c>
      <c r="Q509" s="62"/>
    </row>
    <row r="510" spans="1:17" x14ac:dyDescent="0.3">
      <c r="A510" s="1" t="s">
        <v>731</v>
      </c>
      <c r="B510" t="s">
        <v>593</v>
      </c>
      <c r="C510" t="s">
        <v>19</v>
      </c>
      <c r="D510" s="63">
        <v>909</v>
      </c>
      <c r="E510" s="5">
        <v>9</v>
      </c>
      <c r="G510" s="5">
        <v>43.06</v>
      </c>
      <c r="H510" s="5">
        <v>2.23</v>
      </c>
      <c r="K510" t="s">
        <v>15</v>
      </c>
      <c r="N510" s="1">
        <v>3395</v>
      </c>
      <c r="O510" s="60">
        <f>IF(B510="DEPARTAMENTO",N510*(100%-VLOOKUP(A510,'Condiciones Comerciales'!B:M,4,FALSE)),N510)</f>
        <v>2885.75</v>
      </c>
      <c r="P510" s="60">
        <f t="shared" si="7"/>
        <v>3246.46875</v>
      </c>
      <c r="Q510" s="62"/>
    </row>
    <row r="511" spans="1:17" x14ac:dyDescent="0.3">
      <c r="A511" s="1" t="s">
        <v>731</v>
      </c>
      <c r="B511" t="s">
        <v>593</v>
      </c>
      <c r="C511" t="s">
        <v>19</v>
      </c>
      <c r="D511" s="63">
        <v>914</v>
      </c>
      <c r="E511" s="5">
        <v>9</v>
      </c>
      <c r="G511" s="5">
        <v>43.55</v>
      </c>
      <c r="H511" s="5">
        <v>2.23</v>
      </c>
      <c r="K511" t="s">
        <v>15</v>
      </c>
      <c r="N511" s="1">
        <v>3371</v>
      </c>
      <c r="O511" s="60">
        <f>IF(B511="DEPARTAMENTO",N511*(100%-VLOOKUP(A511,'Condiciones Comerciales'!B:M,4,FALSE)),N511)</f>
        <v>2865.35</v>
      </c>
      <c r="P511" s="60">
        <f t="shared" si="7"/>
        <v>3223.5187499999997</v>
      </c>
      <c r="Q511" s="62"/>
    </row>
    <row r="512" spans="1:17" x14ac:dyDescent="0.3">
      <c r="A512" s="1" t="s">
        <v>731</v>
      </c>
      <c r="B512" t="s">
        <v>593</v>
      </c>
      <c r="C512" t="s">
        <v>19</v>
      </c>
      <c r="D512" s="63">
        <v>915</v>
      </c>
      <c r="E512" s="5">
        <v>9</v>
      </c>
      <c r="G512" s="5">
        <v>43.55</v>
      </c>
      <c r="H512" s="5">
        <v>2.23</v>
      </c>
      <c r="K512" t="s">
        <v>15</v>
      </c>
      <c r="N512" s="1">
        <v>3348</v>
      </c>
      <c r="O512" s="60">
        <f>IF(B512="DEPARTAMENTO",N512*(100%-VLOOKUP(A512,'Condiciones Comerciales'!B:M,4,FALSE)),N512)</f>
        <v>2845.7999999999997</v>
      </c>
      <c r="P512" s="60">
        <f t="shared" si="7"/>
        <v>3201.5249999999996</v>
      </c>
      <c r="Q512" s="62"/>
    </row>
    <row r="513" spans="1:17" x14ac:dyDescent="0.3">
      <c r="A513" s="1" t="s">
        <v>731</v>
      </c>
      <c r="B513" t="s">
        <v>593</v>
      </c>
      <c r="C513" t="s">
        <v>19</v>
      </c>
      <c r="D513" s="63">
        <v>1001</v>
      </c>
      <c r="E513" s="5">
        <v>10</v>
      </c>
      <c r="G513" s="5">
        <v>43.06</v>
      </c>
      <c r="H513" s="5">
        <v>2.23</v>
      </c>
      <c r="K513" t="s">
        <v>15</v>
      </c>
      <c r="N513" s="1">
        <v>3324</v>
      </c>
      <c r="O513" s="60">
        <f>IF(B513="DEPARTAMENTO",N513*(100%-VLOOKUP(A513,'Condiciones Comerciales'!B:M,4,FALSE)),N513)</f>
        <v>2825.4</v>
      </c>
      <c r="P513" s="60">
        <f t="shared" si="7"/>
        <v>3178.5749999999998</v>
      </c>
      <c r="Q513" s="62"/>
    </row>
    <row r="514" spans="1:17" x14ac:dyDescent="0.3">
      <c r="A514" s="1" t="s">
        <v>731</v>
      </c>
      <c r="B514" t="s">
        <v>593</v>
      </c>
      <c r="C514" t="s">
        <v>19</v>
      </c>
      <c r="D514" s="63">
        <v>1002</v>
      </c>
      <c r="E514" s="5">
        <v>10</v>
      </c>
      <c r="G514" s="5">
        <v>43.06</v>
      </c>
      <c r="H514" s="5">
        <v>2.23</v>
      </c>
      <c r="K514" t="s">
        <v>15</v>
      </c>
      <c r="N514" s="1">
        <v>3324</v>
      </c>
      <c r="O514" s="60">
        <f>IF(B514="DEPARTAMENTO",N514*(100%-VLOOKUP(A514,'Condiciones Comerciales'!B:M,4,FALSE)),N514)</f>
        <v>2825.4</v>
      </c>
      <c r="P514" s="60">
        <f t="shared" ref="P514:P577" si="8">(O514-10%*O514)/80%</f>
        <v>3178.5749999999998</v>
      </c>
      <c r="Q514" s="62"/>
    </row>
    <row r="515" spans="1:17" x14ac:dyDescent="0.3">
      <c r="A515" s="1" t="s">
        <v>731</v>
      </c>
      <c r="B515" t="s">
        <v>593</v>
      </c>
      <c r="C515" t="s">
        <v>19</v>
      </c>
      <c r="D515" s="63">
        <v>1009</v>
      </c>
      <c r="E515" s="5">
        <v>10</v>
      </c>
      <c r="G515" s="5">
        <v>43.06</v>
      </c>
      <c r="H515" s="5">
        <v>2.23</v>
      </c>
      <c r="K515" t="s">
        <v>15</v>
      </c>
      <c r="N515" s="1">
        <v>3406</v>
      </c>
      <c r="O515" s="60">
        <f>IF(B515="DEPARTAMENTO",N515*(100%-VLOOKUP(A515,'Condiciones Comerciales'!B:M,4,FALSE)),N515)</f>
        <v>2895.1</v>
      </c>
      <c r="P515" s="60">
        <f t="shared" si="8"/>
        <v>3256.9875000000002</v>
      </c>
      <c r="Q515" s="62"/>
    </row>
    <row r="516" spans="1:17" x14ac:dyDescent="0.3">
      <c r="A516" s="1" t="s">
        <v>731</v>
      </c>
      <c r="B516" t="s">
        <v>593</v>
      </c>
      <c r="C516" t="s">
        <v>19</v>
      </c>
      <c r="D516" s="63">
        <v>1014</v>
      </c>
      <c r="E516" s="5">
        <v>10</v>
      </c>
      <c r="G516" s="5">
        <v>43.55</v>
      </c>
      <c r="H516" s="5">
        <v>2.23</v>
      </c>
      <c r="K516" t="s">
        <v>15</v>
      </c>
      <c r="N516" s="1">
        <v>3383</v>
      </c>
      <c r="O516" s="60">
        <f>IF(B516="DEPARTAMENTO",N516*(100%-VLOOKUP(A516,'Condiciones Comerciales'!B:M,4,FALSE)),N516)</f>
        <v>2875.5499999999997</v>
      </c>
      <c r="P516" s="60">
        <f t="shared" si="8"/>
        <v>3234.9937499999996</v>
      </c>
      <c r="Q516" s="62"/>
    </row>
    <row r="517" spans="1:17" x14ac:dyDescent="0.3">
      <c r="A517" s="1" t="s">
        <v>731</v>
      </c>
      <c r="B517" t="s">
        <v>593</v>
      </c>
      <c r="C517" t="s">
        <v>19</v>
      </c>
      <c r="D517" s="63">
        <v>1015</v>
      </c>
      <c r="E517" s="5">
        <v>10</v>
      </c>
      <c r="G517" s="5">
        <v>43.55</v>
      </c>
      <c r="H517" s="5">
        <v>2.23</v>
      </c>
      <c r="K517" t="s">
        <v>15</v>
      </c>
      <c r="N517" s="1">
        <v>3359</v>
      </c>
      <c r="O517" s="60">
        <f>IF(B517="DEPARTAMENTO",N517*(100%-VLOOKUP(A517,'Condiciones Comerciales'!B:M,4,FALSE)),N517)</f>
        <v>2855.15</v>
      </c>
      <c r="P517" s="60">
        <f t="shared" si="8"/>
        <v>3212.0437500000003</v>
      </c>
      <c r="Q517" s="62"/>
    </row>
    <row r="518" spans="1:17" x14ac:dyDescent="0.3">
      <c r="A518" s="1" t="s">
        <v>731</v>
      </c>
      <c r="B518" t="s">
        <v>593</v>
      </c>
      <c r="C518" t="s">
        <v>19</v>
      </c>
      <c r="D518" s="63">
        <v>1101</v>
      </c>
      <c r="E518" s="5">
        <v>11</v>
      </c>
      <c r="G518" s="5">
        <v>43.06</v>
      </c>
      <c r="H518" s="5">
        <v>2.23</v>
      </c>
      <c r="K518" t="s">
        <v>15</v>
      </c>
      <c r="N518" s="1">
        <v>3336</v>
      </c>
      <c r="O518" s="60">
        <f>IF(B518="DEPARTAMENTO",N518*(100%-VLOOKUP(A518,'Condiciones Comerciales'!B:M,4,FALSE)),N518)</f>
        <v>2835.6</v>
      </c>
      <c r="P518" s="60">
        <f t="shared" si="8"/>
        <v>3190.0499999999997</v>
      </c>
      <c r="Q518" s="62"/>
    </row>
    <row r="519" spans="1:17" x14ac:dyDescent="0.3">
      <c r="A519" s="1" t="s">
        <v>731</v>
      </c>
      <c r="B519" t="s">
        <v>593</v>
      </c>
      <c r="C519" t="s">
        <v>19</v>
      </c>
      <c r="D519" s="63">
        <v>1102</v>
      </c>
      <c r="E519" s="5">
        <v>11</v>
      </c>
      <c r="G519" s="5">
        <v>43.06</v>
      </c>
      <c r="H519" s="5">
        <v>2.23</v>
      </c>
      <c r="K519" t="s">
        <v>15</v>
      </c>
      <c r="N519" s="1">
        <v>3336</v>
      </c>
      <c r="O519" s="60">
        <f>IF(B519="DEPARTAMENTO",N519*(100%-VLOOKUP(A519,'Condiciones Comerciales'!B:M,4,FALSE)),N519)</f>
        <v>2835.6</v>
      </c>
      <c r="P519" s="60">
        <f t="shared" si="8"/>
        <v>3190.0499999999997</v>
      </c>
      <c r="Q519" s="62"/>
    </row>
    <row r="520" spans="1:17" x14ac:dyDescent="0.3">
      <c r="A520" s="1" t="s">
        <v>731</v>
      </c>
      <c r="B520" t="s">
        <v>593</v>
      </c>
      <c r="C520" t="s">
        <v>19</v>
      </c>
      <c r="D520" s="63">
        <v>1109</v>
      </c>
      <c r="E520" s="5">
        <v>11</v>
      </c>
      <c r="G520" s="5">
        <v>43.06</v>
      </c>
      <c r="H520" s="5">
        <v>2.23</v>
      </c>
      <c r="K520" t="s">
        <v>15</v>
      </c>
      <c r="N520" s="1">
        <v>3418</v>
      </c>
      <c r="O520" s="60">
        <f>IF(B520="DEPARTAMENTO",N520*(100%-VLOOKUP(A520,'Condiciones Comerciales'!B:M,4,FALSE)),N520)</f>
        <v>2905.2999999999997</v>
      </c>
      <c r="P520" s="60">
        <f t="shared" si="8"/>
        <v>3268.4624999999992</v>
      </c>
      <c r="Q520" s="62"/>
    </row>
    <row r="521" spans="1:17" x14ac:dyDescent="0.3">
      <c r="A521" s="1" t="s">
        <v>731</v>
      </c>
      <c r="B521" t="s">
        <v>593</v>
      </c>
      <c r="C521" t="s">
        <v>19</v>
      </c>
      <c r="D521" s="63">
        <v>1114</v>
      </c>
      <c r="E521" s="5">
        <v>11</v>
      </c>
      <c r="G521" s="5">
        <v>43.55</v>
      </c>
      <c r="H521" s="5">
        <v>2.23</v>
      </c>
      <c r="K521" t="s">
        <v>15</v>
      </c>
      <c r="N521" s="1">
        <v>3395</v>
      </c>
      <c r="O521" s="60">
        <f>IF(B521="DEPARTAMENTO",N521*(100%-VLOOKUP(A521,'Condiciones Comerciales'!B:M,4,FALSE)),N521)</f>
        <v>2885.75</v>
      </c>
      <c r="P521" s="60">
        <f t="shared" si="8"/>
        <v>3246.46875</v>
      </c>
      <c r="Q521" s="62"/>
    </row>
    <row r="522" spans="1:17" x14ac:dyDescent="0.3">
      <c r="A522" s="1" t="s">
        <v>731</v>
      </c>
      <c r="B522" t="s">
        <v>593</v>
      </c>
      <c r="C522" t="s">
        <v>19</v>
      </c>
      <c r="D522" s="63">
        <v>1115</v>
      </c>
      <c r="E522" s="5">
        <v>11</v>
      </c>
      <c r="G522" s="5">
        <v>43.55</v>
      </c>
      <c r="H522" s="5">
        <v>2.23</v>
      </c>
      <c r="K522" t="s">
        <v>15</v>
      </c>
      <c r="N522" s="1">
        <v>3371</v>
      </c>
      <c r="O522" s="60">
        <f>IF(B522="DEPARTAMENTO",N522*(100%-VLOOKUP(A522,'Condiciones Comerciales'!B:M,4,FALSE)),N522)</f>
        <v>2865.35</v>
      </c>
      <c r="P522" s="60">
        <f t="shared" si="8"/>
        <v>3223.5187499999997</v>
      </c>
      <c r="Q522" s="62"/>
    </row>
    <row r="523" spans="1:17" x14ac:dyDescent="0.3">
      <c r="A523" s="1" t="s">
        <v>731</v>
      </c>
      <c r="B523" t="s">
        <v>595</v>
      </c>
      <c r="C523" t="s">
        <v>13</v>
      </c>
      <c r="D523" s="63">
        <v>1</v>
      </c>
      <c r="E523" s="5">
        <v>1</v>
      </c>
      <c r="G523" s="5">
        <v>4.28</v>
      </c>
      <c r="H523" s="5">
        <v>0</v>
      </c>
      <c r="K523" t="s">
        <v>15</v>
      </c>
      <c r="N523" s="1">
        <v>72</v>
      </c>
      <c r="O523" s="60">
        <f>IF(B523="DEPARTAMENTO",N523*(100%-VLOOKUP(A523,'Condiciones Comerciales'!B:M,4,FALSE)),N523)</f>
        <v>72</v>
      </c>
      <c r="P523" s="60">
        <f t="shared" si="8"/>
        <v>80.999999999999986</v>
      </c>
      <c r="Q523" s="62"/>
    </row>
    <row r="524" spans="1:17" x14ac:dyDescent="0.3">
      <c r="A524" s="1" t="s">
        <v>731</v>
      </c>
      <c r="B524" t="s">
        <v>595</v>
      </c>
      <c r="C524" t="s">
        <v>13</v>
      </c>
      <c r="D524" s="63">
        <v>2</v>
      </c>
      <c r="E524" s="5">
        <v>1</v>
      </c>
      <c r="G524" s="5">
        <v>4.51</v>
      </c>
      <c r="H524" s="5">
        <v>0</v>
      </c>
      <c r="K524" t="s">
        <v>15</v>
      </c>
      <c r="N524" s="1">
        <v>76</v>
      </c>
      <c r="O524" s="60">
        <f>IF(B524="DEPARTAMENTO",N524*(100%-VLOOKUP(A524,'Condiciones Comerciales'!B:M,4,FALSE)),N524)</f>
        <v>76</v>
      </c>
      <c r="P524" s="60">
        <f t="shared" si="8"/>
        <v>85.5</v>
      </c>
      <c r="Q524" s="62"/>
    </row>
    <row r="525" spans="1:17" x14ac:dyDescent="0.3">
      <c r="A525" s="1" t="s">
        <v>731</v>
      </c>
      <c r="B525" t="s">
        <v>595</v>
      </c>
      <c r="C525" t="s">
        <v>13</v>
      </c>
      <c r="D525" s="63">
        <v>3</v>
      </c>
      <c r="E525" s="5">
        <v>1</v>
      </c>
      <c r="G525" s="5">
        <v>4.5199999999999996</v>
      </c>
      <c r="H525" s="5">
        <v>0</v>
      </c>
      <c r="K525" t="s">
        <v>15</v>
      </c>
      <c r="N525" s="1">
        <v>77</v>
      </c>
      <c r="O525" s="60">
        <f>IF(B525="DEPARTAMENTO",N525*(100%-VLOOKUP(A525,'Condiciones Comerciales'!B:M,4,FALSE)),N525)</f>
        <v>77</v>
      </c>
      <c r="P525" s="60">
        <f t="shared" si="8"/>
        <v>86.624999999999986</v>
      </c>
      <c r="Q525" s="62"/>
    </row>
    <row r="526" spans="1:17" x14ac:dyDescent="0.3">
      <c r="A526" s="1" t="s">
        <v>731</v>
      </c>
      <c r="B526" t="s">
        <v>595</v>
      </c>
      <c r="C526" t="s">
        <v>13</v>
      </c>
      <c r="D526" s="63">
        <v>5</v>
      </c>
      <c r="E526" s="5">
        <v>1</v>
      </c>
      <c r="G526" s="5">
        <v>4.28</v>
      </c>
      <c r="H526" s="5">
        <v>0</v>
      </c>
      <c r="K526" t="s">
        <v>15</v>
      </c>
      <c r="N526" s="1">
        <v>72</v>
      </c>
      <c r="O526" s="60">
        <f>IF(B526="DEPARTAMENTO",N526*(100%-VLOOKUP(A526,'Condiciones Comerciales'!B:M,4,FALSE)),N526)</f>
        <v>72</v>
      </c>
      <c r="P526" s="60">
        <f t="shared" si="8"/>
        <v>80.999999999999986</v>
      </c>
      <c r="Q526" s="62"/>
    </row>
    <row r="527" spans="1:17" x14ac:dyDescent="0.3">
      <c r="A527" s="1" t="s">
        <v>731</v>
      </c>
      <c r="B527" t="s">
        <v>595</v>
      </c>
      <c r="C527" t="s">
        <v>13</v>
      </c>
      <c r="D527" s="63">
        <v>6</v>
      </c>
      <c r="E527" s="5">
        <v>1</v>
      </c>
      <c r="G527" s="5">
        <v>4.54</v>
      </c>
      <c r="H527" s="5">
        <v>0</v>
      </c>
      <c r="K527" t="s">
        <v>15</v>
      </c>
      <c r="N527" s="1">
        <v>77</v>
      </c>
      <c r="O527" s="60">
        <f>IF(B527="DEPARTAMENTO",N527*(100%-VLOOKUP(A527,'Condiciones Comerciales'!B:M,4,FALSE)),N527)</f>
        <v>77</v>
      </c>
      <c r="P527" s="60">
        <f t="shared" si="8"/>
        <v>86.624999999999986</v>
      </c>
      <c r="Q527" s="62"/>
    </row>
    <row r="528" spans="1:17" x14ac:dyDescent="0.3">
      <c r="A528" s="1" t="s">
        <v>731</v>
      </c>
      <c r="B528" t="s">
        <v>595</v>
      </c>
      <c r="C528" t="s">
        <v>13</v>
      </c>
      <c r="D528" s="63">
        <v>7</v>
      </c>
      <c r="E528" s="5">
        <v>-1</v>
      </c>
      <c r="G528" s="5">
        <v>5.08</v>
      </c>
      <c r="H528" s="5">
        <v>0</v>
      </c>
      <c r="K528" t="s">
        <v>15</v>
      </c>
      <c r="N528" s="1">
        <v>86</v>
      </c>
      <c r="O528" s="60">
        <f>IF(B528="DEPARTAMENTO",N528*(100%-VLOOKUP(A528,'Condiciones Comerciales'!B:M,4,FALSE)),N528)</f>
        <v>86</v>
      </c>
      <c r="P528" s="60">
        <f t="shared" si="8"/>
        <v>96.75</v>
      </c>
      <c r="Q528" s="62"/>
    </row>
    <row r="529" spans="1:17" x14ac:dyDescent="0.3">
      <c r="A529" s="1" t="s">
        <v>731</v>
      </c>
      <c r="B529" t="s">
        <v>595</v>
      </c>
      <c r="C529" t="s">
        <v>13</v>
      </c>
      <c r="D529" s="63">
        <v>8</v>
      </c>
      <c r="E529" s="5">
        <v>-1</v>
      </c>
      <c r="G529" s="5">
        <v>10.06</v>
      </c>
      <c r="H529" s="5">
        <v>0</v>
      </c>
      <c r="K529" t="s">
        <v>15</v>
      </c>
      <c r="N529" s="1">
        <v>170</v>
      </c>
      <c r="O529" s="60">
        <f>IF(B529="DEPARTAMENTO",N529*(100%-VLOOKUP(A529,'Condiciones Comerciales'!B:M,4,FALSE)),N529)</f>
        <v>170</v>
      </c>
      <c r="P529" s="60">
        <f t="shared" si="8"/>
        <v>191.25</v>
      </c>
      <c r="Q529" s="62"/>
    </row>
    <row r="530" spans="1:17" x14ac:dyDescent="0.3">
      <c r="A530" s="1" t="s">
        <v>731</v>
      </c>
      <c r="B530" t="s">
        <v>595</v>
      </c>
      <c r="C530" t="s">
        <v>13</v>
      </c>
      <c r="D530" s="63">
        <v>9</v>
      </c>
      <c r="E530" s="5">
        <v>-1</v>
      </c>
      <c r="G530" s="5">
        <v>10.37</v>
      </c>
      <c r="H530" s="5">
        <v>0</v>
      </c>
      <c r="K530" t="s">
        <v>15</v>
      </c>
      <c r="N530" s="1">
        <v>175</v>
      </c>
      <c r="O530" s="60">
        <f>IF(B530="DEPARTAMENTO",N530*(100%-VLOOKUP(A530,'Condiciones Comerciales'!B:M,4,FALSE)),N530)</f>
        <v>175</v>
      </c>
      <c r="P530" s="60">
        <f t="shared" si="8"/>
        <v>196.875</v>
      </c>
      <c r="Q530" s="62"/>
    </row>
    <row r="531" spans="1:17" x14ac:dyDescent="0.3">
      <c r="A531" s="1" t="s">
        <v>731</v>
      </c>
      <c r="B531" t="s">
        <v>595</v>
      </c>
      <c r="C531" t="s">
        <v>13</v>
      </c>
      <c r="D531" s="63">
        <v>10</v>
      </c>
      <c r="E531" s="5">
        <v>-1</v>
      </c>
      <c r="G531" s="5">
        <v>2.15</v>
      </c>
      <c r="H531" s="5">
        <v>0</v>
      </c>
      <c r="K531" t="s">
        <v>15</v>
      </c>
      <c r="N531" s="1">
        <v>37</v>
      </c>
      <c r="O531" s="60">
        <f>IF(B531="DEPARTAMENTO",N531*(100%-VLOOKUP(A531,'Condiciones Comerciales'!B:M,4,FALSE)),N531)</f>
        <v>37</v>
      </c>
      <c r="P531" s="60">
        <f t="shared" si="8"/>
        <v>41.624999999999993</v>
      </c>
      <c r="Q531" s="62"/>
    </row>
    <row r="532" spans="1:17" x14ac:dyDescent="0.3">
      <c r="A532" s="1" t="s">
        <v>731</v>
      </c>
      <c r="B532" t="s">
        <v>595</v>
      </c>
      <c r="C532" t="s">
        <v>13</v>
      </c>
      <c r="D532" s="63">
        <v>11</v>
      </c>
      <c r="E532" s="5">
        <v>-1</v>
      </c>
      <c r="G532" s="5">
        <v>2.11</v>
      </c>
      <c r="H532" s="5">
        <v>0</v>
      </c>
      <c r="K532" t="s">
        <v>15</v>
      </c>
      <c r="N532" s="1">
        <v>36</v>
      </c>
      <c r="O532" s="60">
        <f>IF(B532="DEPARTAMENTO",N532*(100%-VLOOKUP(A532,'Condiciones Comerciales'!B:M,4,FALSE)),N532)</f>
        <v>36</v>
      </c>
      <c r="P532" s="60">
        <f t="shared" si="8"/>
        <v>40.499999999999993</v>
      </c>
      <c r="Q532" s="62"/>
    </row>
    <row r="533" spans="1:17" x14ac:dyDescent="0.3">
      <c r="A533" s="1" t="s">
        <v>731</v>
      </c>
      <c r="B533" t="s">
        <v>595</v>
      </c>
      <c r="C533" t="s">
        <v>13</v>
      </c>
      <c r="D533" s="63">
        <v>12</v>
      </c>
      <c r="E533" s="5">
        <v>-1</v>
      </c>
      <c r="G533" s="5">
        <v>2.11</v>
      </c>
      <c r="H533" s="5">
        <v>0</v>
      </c>
      <c r="K533" t="s">
        <v>15</v>
      </c>
      <c r="N533" s="1">
        <v>36</v>
      </c>
      <c r="O533" s="60">
        <f>IF(B533="DEPARTAMENTO",N533*(100%-VLOOKUP(A533,'Condiciones Comerciales'!B:M,4,FALSE)),N533)</f>
        <v>36</v>
      </c>
      <c r="P533" s="60">
        <f t="shared" si="8"/>
        <v>40.499999999999993</v>
      </c>
      <c r="Q533" s="62"/>
    </row>
    <row r="534" spans="1:17" x14ac:dyDescent="0.3">
      <c r="A534" s="1" t="s">
        <v>731</v>
      </c>
      <c r="B534" t="s">
        <v>595</v>
      </c>
      <c r="C534" t="s">
        <v>13</v>
      </c>
      <c r="D534" s="63">
        <v>13</v>
      </c>
      <c r="E534" s="5">
        <v>-1</v>
      </c>
      <c r="G534" s="5">
        <v>2.11</v>
      </c>
      <c r="H534" s="5">
        <v>0</v>
      </c>
      <c r="K534" t="s">
        <v>15</v>
      </c>
      <c r="N534" s="1">
        <v>36</v>
      </c>
      <c r="O534" s="60">
        <f>IF(B534="DEPARTAMENTO",N534*(100%-VLOOKUP(A534,'Condiciones Comerciales'!B:M,4,FALSE)),N534)</f>
        <v>36</v>
      </c>
      <c r="P534" s="60">
        <f t="shared" si="8"/>
        <v>40.499999999999993</v>
      </c>
      <c r="Q534" s="62"/>
    </row>
    <row r="535" spans="1:17" x14ac:dyDescent="0.3">
      <c r="A535" s="1" t="s">
        <v>731</v>
      </c>
      <c r="B535" t="s">
        <v>595</v>
      </c>
      <c r="C535" t="s">
        <v>13</v>
      </c>
      <c r="D535" s="63">
        <v>14</v>
      </c>
      <c r="E535" s="5">
        <v>-1</v>
      </c>
      <c r="G535" s="5">
        <v>2.2200000000000002</v>
      </c>
      <c r="H535" s="5">
        <v>0</v>
      </c>
      <c r="K535" t="s">
        <v>15</v>
      </c>
      <c r="N535" s="1">
        <v>38</v>
      </c>
      <c r="O535" s="60">
        <f>IF(B535="DEPARTAMENTO",N535*(100%-VLOOKUP(A535,'Condiciones Comerciales'!B:M,4,FALSE)),N535)</f>
        <v>38</v>
      </c>
      <c r="P535" s="60">
        <f t="shared" si="8"/>
        <v>42.75</v>
      </c>
      <c r="Q535" s="62"/>
    </row>
    <row r="536" spans="1:17" x14ac:dyDescent="0.3">
      <c r="A536" s="1" t="s">
        <v>731</v>
      </c>
      <c r="B536" t="s">
        <v>595</v>
      </c>
      <c r="C536" t="s">
        <v>13</v>
      </c>
      <c r="D536" s="63">
        <v>15</v>
      </c>
      <c r="E536" s="5">
        <v>-1</v>
      </c>
      <c r="G536" s="5">
        <v>2.46</v>
      </c>
      <c r="H536" s="5">
        <v>0</v>
      </c>
      <c r="K536" t="s">
        <v>15</v>
      </c>
      <c r="N536" s="1">
        <v>42</v>
      </c>
      <c r="O536" s="60">
        <f>IF(B536="DEPARTAMENTO",N536*(100%-VLOOKUP(A536,'Condiciones Comerciales'!B:M,4,FALSE)),N536)</f>
        <v>42</v>
      </c>
      <c r="P536" s="60">
        <f t="shared" si="8"/>
        <v>47.249999999999993</v>
      </c>
      <c r="Q536" s="62"/>
    </row>
    <row r="537" spans="1:17" x14ac:dyDescent="0.3">
      <c r="A537" s="1" t="s">
        <v>731</v>
      </c>
      <c r="B537" t="s">
        <v>595</v>
      </c>
      <c r="C537" t="s">
        <v>13</v>
      </c>
      <c r="D537" s="63">
        <v>16</v>
      </c>
      <c r="E537" s="5">
        <v>-1</v>
      </c>
      <c r="G537" s="5">
        <v>2.33</v>
      </c>
      <c r="H537" s="5">
        <v>0</v>
      </c>
      <c r="K537" t="s">
        <v>15</v>
      </c>
      <c r="N537" s="1">
        <v>40</v>
      </c>
      <c r="O537" s="60">
        <f>IF(B537="DEPARTAMENTO",N537*(100%-VLOOKUP(A537,'Condiciones Comerciales'!B:M,4,FALSE)),N537)</f>
        <v>40</v>
      </c>
      <c r="P537" s="60">
        <f t="shared" si="8"/>
        <v>45</v>
      </c>
      <c r="Q537" s="62"/>
    </row>
    <row r="538" spans="1:17" x14ac:dyDescent="0.3">
      <c r="A538" s="1" t="s">
        <v>731</v>
      </c>
      <c r="B538" t="s">
        <v>595</v>
      </c>
      <c r="C538" t="s">
        <v>13</v>
      </c>
      <c r="D538" s="63">
        <v>17</v>
      </c>
      <c r="E538" s="5">
        <v>-1</v>
      </c>
      <c r="G538" s="5">
        <v>1.4</v>
      </c>
      <c r="H538" s="5">
        <v>0</v>
      </c>
      <c r="K538" t="s">
        <v>15</v>
      </c>
      <c r="N538" s="1">
        <v>24</v>
      </c>
      <c r="O538" s="60">
        <f>IF(B538="DEPARTAMENTO",N538*(100%-VLOOKUP(A538,'Condiciones Comerciales'!B:M,4,FALSE)),N538)</f>
        <v>24</v>
      </c>
      <c r="P538" s="60">
        <f t="shared" si="8"/>
        <v>27</v>
      </c>
      <c r="Q538" s="62"/>
    </row>
    <row r="539" spans="1:17" x14ac:dyDescent="0.3">
      <c r="A539" s="1" t="s">
        <v>731</v>
      </c>
      <c r="B539" t="s">
        <v>595</v>
      </c>
      <c r="C539" t="s">
        <v>13</v>
      </c>
      <c r="D539" s="63">
        <v>18</v>
      </c>
      <c r="E539" s="5">
        <v>-1</v>
      </c>
      <c r="G539" s="5">
        <v>1.43</v>
      </c>
      <c r="H539" s="5">
        <v>0</v>
      </c>
      <c r="K539" t="s">
        <v>15</v>
      </c>
      <c r="N539" s="1">
        <v>25</v>
      </c>
      <c r="O539" s="60">
        <f>IF(B539="DEPARTAMENTO",N539*(100%-VLOOKUP(A539,'Condiciones Comerciales'!B:M,4,FALSE)),N539)</f>
        <v>25</v>
      </c>
      <c r="P539" s="60">
        <f t="shared" si="8"/>
        <v>28.125</v>
      </c>
      <c r="Q539" s="62"/>
    </row>
    <row r="540" spans="1:17" x14ac:dyDescent="0.3">
      <c r="A540" s="1" t="s">
        <v>731</v>
      </c>
      <c r="B540" t="s">
        <v>595</v>
      </c>
      <c r="C540" t="s">
        <v>13</v>
      </c>
      <c r="D540" s="63">
        <v>19</v>
      </c>
      <c r="E540" s="5">
        <v>-1</v>
      </c>
      <c r="G540" s="5">
        <v>1.22</v>
      </c>
      <c r="H540" s="5">
        <v>0</v>
      </c>
      <c r="K540" t="s">
        <v>15</v>
      </c>
      <c r="N540" s="1">
        <v>21</v>
      </c>
      <c r="O540" s="60">
        <f>IF(B540="DEPARTAMENTO",N540*(100%-VLOOKUP(A540,'Condiciones Comerciales'!B:M,4,FALSE)),N540)</f>
        <v>21</v>
      </c>
      <c r="P540" s="60">
        <f t="shared" si="8"/>
        <v>23.624999999999996</v>
      </c>
      <c r="Q540" s="62"/>
    </row>
    <row r="541" spans="1:17" x14ac:dyDescent="0.3">
      <c r="A541" s="1" t="s">
        <v>731</v>
      </c>
      <c r="B541" t="s">
        <v>595</v>
      </c>
      <c r="C541" t="s">
        <v>13</v>
      </c>
      <c r="D541" s="63">
        <v>20</v>
      </c>
      <c r="E541" s="5">
        <v>-1</v>
      </c>
      <c r="G541" s="5">
        <v>1.1499999999999999</v>
      </c>
      <c r="H541" s="5">
        <v>0</v>
      </c>
      <c r="K541" t="s">
        <v>15</v>
      </c>
      <c r="N541" s="1">
        <v>20</v>
      </c>
      <c r="O541" s="60">
        <f>IF(B541="DEPARTAMENTO",N541*(100%-VLOOKUP(A541,'Condiciones Comerciales'!B:M,4,FALSE)),N541)</f>
        <v>20</v>
      </c>
      <c r="P541" s="60">
        <f t="shared" si="8"/>
        <v>22.5</v>
      </c>
      <c r="Q541" s="62"/>
    </row>
    <row r="542" spans="1:17" x14ac:dyDescent="0.3">
      <c r="A542" s="1" t="s">
        <v>731</v>
      </c>
      <c r="B542" t="s">
        <v>595</v>
      </c>
      <c r="C542" t="s">
        <v>13</v>
      </c>
      <c r="D542" s="63">
        <v>21</v>
      </c>
      <c r="E542" s="5">
        <v>-1</v>
      </c>
      <c r="G542" s="5">
        <v>4.58</v>
      </c>
      <c r="H542" s="5">
        <v>0</v>
      </c>
      <c r="K542" t="s">
        <v>15</v>
      </c>
      <c r="N542" s="1">
        <v>78</v>
      </c>
      <c r="O542" s="60">
        <f>IF(B542="DEPARTAMENTO",N542*(100%-VLOOKUP(A542,'Condiciones Comerciales'!B:M,4,FALSE)),N542)</f>
        <v>78</v>
      </c>
      <c r="P542" s="60">
        <f t="shared" si="8"/>
        <v>87.75</v>
      </c>
      <c r="Q542" s="62"/>
    </row>
    <row r="543" spans="1:17" x14ac:dyDescent="0.3">
      <c r="A543" s="1" t="s">
        <v>731</v>
      </c>
      <c r="B543" t="s">
        <v>595</v>
      </c>
      <c r="C543" t="s">
        <v>13</v>
      </c>
      <c r="D543" s="63">
        <v>22</v>
      </c>
      <c r="E543" s="5">
        <v>-1</v>
      </c>
      <c r="G543" s="5">
        <v>4.3499999999999996</v>
      </c>
      <c r="H543" s="5">
        <v>0</v>
      </c>
      <c r="K543" t="s">
        <v>15</v>
      </c>
      <c r="N543" s="1">
        <v>74</v>
      </c>
      <c r="O543" s="60">
        <f>IF(B543="DEPARTAMENTO",N543*(100%-VLOOKUP(A543,'Condiciones Comerciales'!B:M,4,FALSE)),N543)</f>
        <v>74</v>
      </c>
      <c r="P543" s="60">
        <f t="shared" si="8"/>
        <v>83.249999999999986</v>
      </c>
      <c r="Q543" s="62"/>
    </row>
    <row r="544" spans="1:17" x14ac:dyDescent="0.3">
      <c r="A544" s="1" t="s">
        <v>731</v>
      </c>
      <c r="B544" t="s">
        <v>595</v>
      </c>
      <c r="C544" t="s">
        <v>13</v>
      </c>
      <c r="D544" s="63">
        <v>23</v>
      </c>
      <c r="E544" s="5">
        <v>-1</v>
      </c>
      <c r="G544" s="5">
        <v>2.33</v>
      </c>
      <c r="H544" s="5">
        <v>0</v>
      </c>
      <c r="K544" t="s">
        <v>15</v>
      </c>
      <c r="N544" s="1">
        <v>40</v>
      </c>
      <c r="O544" s="60">
        <f>IF(B544="DEPARTAMENTO",N544*(100%-VLOOKUP(A544,'Condiciones Comerciales'!B:M,4,FALSE)),N544)</f>
        <v>40</v>
      </c>
      <c r="P544" s="60">
        <f t="shared" si="8"/>
        <v>45</v>
      </c>
      <c r="Q544" s="62"/>
    </row>
    <row r="545" spans="1:17" x14ac:dyDescent="0.3">
      <c r="A545" s="1" t="s">
        <v>731</v>
      </c>
      <c r="B545" t="s">
        <v>595</v>
      </c>
      <c r="C545" t="s">
        <v>13</v>
      </c>
      <c r="D545" s="63">
        <v>24</v>
      </c>
      <c r="E545" s="5">
        <v>-1</v>
      </c>
      <c r="G545" s="5">
        <v>2.46</v>
      </c>
      <c r="H545" s="5">
        <v>0</v>
      </c>
      <c r="K545" t="s">
        <v>15</v>
      </c>
      <c r="N545" s="1">
        <v>42</v>
      </c>
      <c r="O545" s="60">
        <f>IF(B545="DEPARTAMENTO",N545*(100%-VLOOKUP(A545,'Condiciones Comerciales'!B:M,4,FALSE)),N545)</f>
        <v>42</v>
      </c>
      <c r="P545" s="60">
        <f t="shared" si="8"/>
        <v>47.249999999999993</v>
      </c>
      <c r="Q545" s="62"/>
    </row>
    <row r="546" spans="1:17" x14ac:dyDescent="0.3">
      <c r="A546" s="1" t="s">
        <v>731</v>
      </c>
      <c r="B546" t="s">
        <v>595</v>
      </c>
      <c r="C546" t="s">
        <v>13</v>
      </c>
      <c r="D546" s="63">
        <v>25</v>
      </c>
      <c r="E546" s="5">
        <v>-1</v>
      </c>
      <c r="G546" s="5">
        <v>7.38</v>
      </c>
      <c r="H546" s="5">
        <v>0</v>
      </c>
      <c r="K546" t="s">
        <v>15</v>
      </c>
      <c r="N546" s="1">
        <v>125</v>
      </c>
      <c r="O546" s="60">
        <f>IF(B546="DEPARTAMENTO",N546*(100%-VLOOKUP(A546,'Condiciones Comerciales'!B:M,4,FALSE)),N546)</f>
        <v>125</v>
      </c>
      <c r="P546" s="60">
        <f t="shared" si="8"/>
        <v>140.625</v>
      </c>
      <c r="Q546" s="62"/>
    </row>
    <row r="547" spans="1:17" x14ac:dyDescent="0.3">
      <c r="A547" s="1" t="s">
        <v>731</v>
      </c>
      <c r="B547" t="s">
        <v>595</v>
      </c>
      <c r="C547" t="s">
        <v>13</v>
      </c>
      <c r="D547" s="63">
        <v>26</v>
      </c>
      <c r="E547" s="5">
        <v>-1</v>
      </c>
      <c r="G547" s="5">
        <v>7.62</v>
      </c>
      <c r="H547" s="5">
        <v>0</v>
      </c>
      <c r="K547" t="s">
        <v>15</v>
      </c>
      <c r="N547" s="1">
        <v>129</v>
      </c>
      <c r="O547" s="60">
        <f>IF(B547="DEPARTAMENTO",N547*(100%-VLOOKUP(A547,'Condiciones Comerciales'!B:M,4,FALSE)),N547)</f>
        <v>129</v>
      </c>
      <c r="P547" s="60">
        <f t="shared" si="8"/>
        <v>145.12499999999997</v>
      </c>
      <c r="Q547" s="62"/>
    </row>
    <row r="548" spans="1:17" x14ac:dyDescent="0.3">
      <c r="A548" s="1" t="s">
        <v>731</v>
      </c>
      <c r="B548" t="s">
        <v>595</v>
      </c>
      <c r="C548" t="s">
        <v>13</v>
      </c>
      <c r="D548" s="63">
        <v>27</v>
      </c>
      <c r="E548" s="5">
        <v>-1</v>
      </c>
      <c r="G548" s="5">
        <v>7.62</v>
      </c>
      <c r="H548" s="5">
        <v>0</v>
      </c>
      <c r="K548" t="s">
        <v>15</v>
      </c>
      <c r="N548" s="1">
        <v>129</v>
      </c>
      <c r="O548" s="60">
        <f>IF(B548="DEPARTAMENTO",N548*(100%-VLOOKUP(A548,'Condiciones Comerciales'!B:M,4,FALSE)),N548)</f>
        <v>129</v>
      </c>
      <c r="P548" s="60">
        <f t="shared" si="8"/>
        <v>145.12499999999997</v>
      </c>
      <c r="Q548" s="62"/>
    </row>
    <row r="549" spans="1:17" x14ac:dyDescent="0.3">
      <c r="A549" s="1" t="s">
        <v>731</v>
      </c>
      <c r="B549" t="s">
        <v>595</v>
      </c>
      <c r="C549" t="s">
        <v>13</v>
      </c>
      <c r="D549" s="63">
        <v>28</v>
      </c>
      <c r="E549" s="5">
        <v>-1</v>
      </c>
      <c r="G549" s="5">
        <v>8.4600000000000009</v>
      </c>
      <c r="H549" s="5">
        <v>0</v>
      </c>
      <c r="K549" t="s">
        <v>15</v>
      </c>
      <c r="N549" s="1">
        <v>143</v>
      </c>
      <c r="O549" s="60">
        <f>IF(B549="DEPARTAMENTO",N549*(100%-VLOOKUP(A549,'Condiciones Comerciales'!B:M,4,FALSE)),N549)</f>
        <v>143</v>
      </c>
      <c r="P549" s="60">
        <f t="shared" si="8"/>
        <v>160.87499999999997</v>
      </c>
      <c r="Q549" s="62"/>
    </row>
    <row r="550" spans="1:17" x14ac:dyDescent="0.3">
      <c r="A550" s="1" t="s">
        <v>731</v>
      </c>
      <c r="B550" t="s">
        <v>595</v>
      </c>
      <c r="C550" t="s">
        <v>13</v>
      </c>
      <c r="D550" s="63">
        <v>29</v>
      </c>
      <c r="E550" s="5">
        <v>-1</v>
      </c>
      <c r="G550" s="5">
        <v>8.4600000000000009</v>
      </c>
      <c r="H550" s="5">
        <v>0</v>
      </c>
      <c r="K550" t="s">
        <v>15</v>
      </c>
      <c r="N550" s="1">
        <v>143</v>
      </c>
      <c r="O550" s="60">
        <f>IF(B550="DEPARTAMENTO",N550*(100%-VLOOKUP(A550,'Condiciones Comerciales'!B:M,4,FALSE)),N550)</f>
        <v>143</v>
      </c>
      <c r="P550" s="60">
        <f t="shared" si="8"/>
        <v>160.87499999999997</v>
      </c>
      <c r="Q550" s="62"/>
    </row>
    <row r="551" spans="1:17" x14ac:dyDescent="0.3">
      <c r="A551" s="1" t="s">
        <v>731</v>
      </c>
      <c r="B551" t="s">
        <v>595</v>
      </c>
      <c r="C551" t="s">
        <v>13</v>
      </c>
      <c r="D551" s="63">
        <v>30</v>
      </c>
      <c r="E551" s="5">
        <v>-1</v>
      </c>
      <c r="G551" s="5">
        <v>4.5999999999999996</v>
      </c>
      <c r="H551" s="5">
        <v>0</v>
      </c>
      <c r="K551" t="s">
        <v>15</v>
      </c>
      <c r="N551" s="1">
        <v>78</v>
      </c>
      <c r="O551" s="60">
        <f>IF(B551="DEPARTAMENTO",N551*(100%-VLOOKUP(A551,'Condiciones Comerciales'!B:M,4,FALSE)),N551)</f>
        <v>78</v>
      </c>
      <c r="P551" s="60">
        <f t="shared" si="8"/>
        <v>87.75</v>
      </c>
      <c r="Q551" s="62"/>
    </row>
    <row r="552" spans="1:17" x14ac:dyDescent="0.3">
      <c r="A552" s="1" t="s">
        <v>731</v>
      </c>
      <c r="B552" t="s">
        <v>595</v>
      </c>
      <c r="C552" t="s">
        <v>13</v>
      </c>
      <c r="D552" s="63">
        <v>31</v>
      </c>
      <c r="E552" s="5">
        <v>-1</v>
      </c>
      <c r="G552" s="5">
        <v>4.6399999999999997</v>
      </c>
      <c r="H552" s="5">
        <v>0</v>
      </c>
      <c r="K552" t="s">
        <v>15</v>
      </c>
      <c r="N552" s="1">
        <v>79</v>
      </c>
      <c r="O552" s="60">
        <f>IF(B552="DEPARTAMENTO",N552*(100%-VLOOKUP(A552,'Condiciones Comerciales'!B:M,4,FALSE)),N552)</f>
        <v>79</v>
      </c>
      <c r="P552" s="60">
        <f t="shared" si="8"/>
        <v>88.874999999999986</v>
      </c>
      <c r="Q552" s="62"/>
    </row>
    <row r="553" spans="1:17" x14ac:dyDescent="0.3">
      <c r="A553" s="1" t="s">
        <v>731</v>
      </c>
      <c r="B553" t="s">
        <v>595</v>
      </c>
      <c r="C553" t="s">
        <v>13</v>
      </c>
      <c r="D553" s="63">
        <v>32</v>
      </c>
      <c r="E553" s="5">
        <v>-1</v>
      </c>
      <c r="G553" s="5">
        <v>4.04</v>
      </c>
      <c r="H553" s="5">
        <v>0</v>
      </c>
      <c r="K553" t="s">
        <v>15</v>
      </c>
      <c r="N553" s="1">
        <v>68</v>
      </c>
      <c r="O553" s="60">
        <f>IF(B553="DEPARTAMENTO",N553*(100%-VLOOKUP(A553,'Condiciones Comerciales'!B:M,4,FALSE)),N553)</f>
        <v>68</v>
      </c>
      <c r="P553" s="60">
        <f t="shared" si="8"/>
        <v>76.5</v>
      </c>
      <c r="Q553" s="62"/>
    </row>
    <row r="554" spans="1:17" x14ac:dyDescent="0.3">
      <c r="A554" s="1" t="s">
        <v>731</v>
      </c>
      <c r="B554" t="s">
        <v>595</v>
      </c>
      <c r="C554" t="s">
        <v>13</v>
      </c>
      <c r="D554" s="63">
        <v>33</v>
      </c>
      <c r="E554" s="5">
        <v>-1</v>
      </c>
      <c r="G554" s="5">
        <v>3.22</v>
      </c>
      <c r="H554" s="5">
        <v>0</v>
      </c>
      <c r="K554" t="s">
        <v>15</v>
      </c>
      <c r="N554" s="1">
        <v>55</v>
      </c>
      <c r="O554" s="60">
        <f>IF(B554="DEPARTAMENTO",N554*(100%-VLOOKUP(A554,'Condiciones Comerciales'!B:M,4,FALSE)),N554)</f>
        <v>55</v>
      </c>
      <c r="P554" s="60">
        <f t="shared" si="8"/>
        <v>61.875</v>
      </c>
      <c r="Q554" s="62"/>
    </row>
    <row r="555" spans="1:17" x14ac:dyDescent="0.3">
      <c r="A555" s="1" t="s">
        <v>731</v>
      </c>
      <c r="B555" t="s">
        <v>595</v>
      </c>
      <c r="C555" t="s">
        <v>13</v>
      </c>
      <c r="D555" s="63">
        <v>34</v>
      </c>
      <c r="E555" s="5">
        <v>-1</v>
      </c>
      <c r="G555" s="5">
        <v>3.28</v>
      </c>
      <c r="H555" s="5">
        <v>0</v>
      </c>
      <c r="K555" t="s">
        <v>15</v>
      </c>
      <c r="N555" s="1">
        <v>56</v>
      </c>
      <c r="O555" s="60">
        <f>IF(B555="DEPARTAMENTO",N555*(100%-VLOOKUP(A555,'Condiciones Comerciales'!B:M,4,FALSE)),N555)</f>
        <v>56</v>
      </c>
      <c r="P555" s="60">
        <f t="shared" si="8"/>
        <v>62.999999999999993</v>
      </c>
      <c r="Q555" s="62"/>
    </row>
    <row r="556" spans="1:17" x14ac:dyDescent="0.3">
      <c r="A556" s="1" t="s">
        <v>731</v>
      </c>
      <c r="B556" t="s">
        <v>595</v>
      </c>
      <c r="C556" t="s">
        <v>13</v>
      </c>
      <c r="D556" s="63">
        <v>35</v>
      </c>
      <c r="E556" s="5">
        <v>-2</v>
      </c>
      <c r="G556" s="5">
        <v>4.88</v>
      </c>
      <c r="H556" s="5">
        <v>0</v>
      </c>
      <c r="K556" t="s">
        <v>15</v>
      </c>
      <c r="N556" s="1">
        <v>83</v>
      </c>
      <c r="O556" s="60">
        <f>IF(B556="DEPARTAMENTO",N556*(100%-VLOOKUP(A556,'Condiciones Comerciales'!B:M,4,FALSE)),N556)</f>
        <v>83</v>
      </c>
      <c r="P556" s="60">
        <f t="shared" si="8"/>
        <v>93.375</v>
      </c>
      <c r="Q556" s="62"/>
    </row>
    <row r="557" spans="1:17" x14ac:dyDescent="0.3">
      <c r="A557" s="1" t="s">
        <v>731</v>
      </c>
      <c r="B557" t="s">
        <v>595</v>
      </c>
      <c r="C557" t="s">
        <v>13</v>
      </c>
      <c r="D557" s="63">
        <v>36</v>
      </c>
      <c r="E557" s="5">
        <v>-2</v>
      </c>
      <c r="G557" s="5">
        <v>4.8600000000000003</v>
      </c>
      <c r="H557" s="5">
        <v>0</v>
      </c>
      <c r="K557" t="s">
        <v>15</v>
      </c>
      <c r="N557" s="1">
        <v>82</v>
      </c>
      <c r="O557" s="60">
        <f>IF(B557="DEPARTAMENTO",N557*(100%-VLOOKUP(A557,'Condiciones Comerciales'!B:M,4,FALSE)),N557)</f>
        <v>82</v>
      </c>
      <c r="P557" s="60">
        <f t="shared" si="8"/>
        <v>92.249999999999986</v>
      </c>
      <c r="Q557" s="62"/>
    </row>
    <row r="558" spans="1:17" x14ac:dyDescent="0.3">
      <c r="A558" s="1" t="s">
        <v>731</v>
      </c>
      <c r="B558" t="s">
        <v>595</v>
      </c>
      <c r="C558" t="s">
        <v>13</v>
      </c>
      <c r="D558" s="63">
        <v>37</v>
      </c>
      <c r="E558" s="5">
        <v>-2</v>
      </c>
      <c r="G558" s="5">
        <v>4.45</v>
      </c>
      <c r="H558" s="5">
        <v>0</v>
      </c>
      <c r="K558" t="s">
        <v>15</v>
      </c>
      <c r="N558" s="1">
        <v>75</v>
      </c>
      <c r="O558" s="60">
        <f>IF(B558="DEPARTAMENTO",N558*(100%-VLOOKUP(A558,'Condiciones Comerciales'!B:M,4,FALSE)),N558)</f>
        <v>75</v>
      </c>
      <c r="P558" s="60">
        <f t="shared" si="8"/>
        <v>84.375</v>
      </c>
      <c r="Q558" s="62"/>
    </row>
    <row r="559" spans="1:17" x14ac:dyDescent="0.3">
      <c r="A559" s="1" t="s">
        <v>731</v>
      </c>
      <c r="B559" t="s">
        <v>595</v>
      </c>
      <c r="C559" t="s">
        <v>13</v>
      </c>
      <c r="D559" s="63">
        <v>38</v>
      </c>
      <c r="E559" s="5">
        <v>-2</v>
      </c>
      <c r="G559" s="5">
        <v>4.45</v>
      </c>
      <c r="H559" s="5">
        <v>0</v>
      </c>
      <c r="K559" t="s">
        <v>15</v>
      </c>
      <c r="N559" s="1">
        <v>75</v>
      </c>
      <c r="O559" s="60">
        <f>IF(B559="DEPARTAMENTO",N559*(100%-VLOOKUP(A559,'Condiciones Comerciales'!B:M,4,FALSE)),N559)</f>
        <v>75</v>
      </c>
      <c r="P559" s="60">
        <f t="shared" si="8"/>
        <v>84.375</v>
      </c>
      <c r="Q559" s="62"/>
    </row>
    <row r="560" spans="1:17" x14ac:dyDescent="0.3">
      <c r="A560" s="1" t="s">
        <v>731</v>
      </c>
      <c r="B560" t="s">
        <v>595</v>
      </c>
      <c r="C560" t="s">
        <v>13</v>
      </c>
      <c r="D560" s="63">
        <v>39</v>
      </c>
      <c r="E560" s="5">
        <v>-2</v>
      </c>
      <c r="G560" s="5">
        <v>4.45</v>
      </c>
      <c r="H560" s="5">
        <v>0</v>
      </c>
      <c r="K560" t="s">
        <v>15</v>
      </c>
      <c r="N560" s="1">
        <v>75</v>
      </c>
      <c r="O560" s="60">
        <f>IF(B560="DEPARTAMENTO",N560*(100%-VLOOKUP(A560,'Condiciones Comerciales'!B:M,4,FALSE)),N560)</f>
        <v>75</v>
      </c>
      <c r="P560" s="60">
        <f t="shared" si="8"/>
        <v>84.375</v>
      </c>
      <c r="Q560" s="62"/>
    </row>
    <row r="561" spans="1:17" x14ac:dyDescent="0.3">
      <c r="A561" s="1" t="s">
        <v>731</v>
      </c>
      <c r="B561" t="s">
        <v>595</v>
      </c>
      <c r="C561" t="s">
        <v>13</v>
      </c>
      <c r="D561" s="63">
        <v>40</v>
      </c>
      <c r="E561" s="5">
        <v>-2</v>
      </c>
      <c r="G561" s="5">
        <v>5.19</v>
      </c>
      <c r="H561" s="5">
        <v>0</v>
      </c>
      <c r="K561" t="s">
        <v>15</v>
      </c>
      <c r="N561" s="1">
        <v>88</v>
      </c>
      <c r="O561" s="60">
        <f>IF(B561="DEPARTAMENTO",N561*(100%-VLOOKUP(A561,'Condiciones Comerciales'!B:M,4,FALSE)),N561)</f>
        <v>88</v>
      </c>
      <c r="P561" s="60">
        <f t="shared" si="8"/>
        <v>99</v>
      </c>
      <c r="Q561" s="62"/>
    </row>
    <row r="562" spans="1:17" x14ac:dyDescent="0.3">
      <c r="A562" s="1" t="s">
        <v>731</v>
      </c>
      <c r="B562" t="s">
        <v>595</v>
      </c>
      <c r="C562" t="s">
        <v>13</v>
      </c>
      <c r="D562" s="63">
        <v>41</v>
      </c>
      <c r="E562" s="5">
        <v>-2</v>
      </c>
      <c r="G562" s="5">
        <v>10.06</v>
      </c>
      <c r="H562" s="5">
        <v>0</v>
      </c>
      <c r="K562" t="s">
        <v>15</v>
      </c>
      <c r="N562" s="1">
        <v>170</v>
      </c>
      <c r="O562" s="60">
        <f>IF(B562="DEPARTAMENTO",N562*(100%-VLOOKUP(A562,'Condiciones Comerciales'!B:M,4,FALSE)),N562)</f>
        <v>170</v>
      </c>
      <c r="P562" s="60">
        <f t="shared" si="8"/>
        <v>191.25</v>
      </c>
      <c r="Q562" s="62"/>
    </row>
    <row r="563" spans="1:17" x14ac:dyDescent="0.3">
      <c r="A563" s="1" t="s">
        <v>731</v>
      </c>
      <c r="B563" t="s">
        <v>595</v>
      </c>
      <c r="C563" t="s">
        <v>13</v>
      </c>
      <c r="D563" s="63">
        <v>42</v>
      </c>
      <c r="E563" s="5">
        <v>-2</v>
      </c>
      <c r="G563" s="5">
        <v>10.37</v>
      </c>
      <c r="H563" s="5">
        <v>0</v>
      </c>
      <c r="K563" t="s">
        <v>15</v>
      </c>
      <c r="N563" s="1">
        <v>175</v>
      </c>
      <c r="O563" s="60">
        <f>IF(B563="DEPARTAMENTO",N563*(100%-VLOOKUP(A563,'Condiciones Comerciales'!B:M,4,FALSE)),N563)</f>
        <v>175</v>
      </c>
      <c r="P563" s="60">
        <f t="shared" si="8"/>
        <v>196.875</v>
      </c>
      <c r="Q563" s="62"/>
    </row>
    <row r="564" spans="1:17" x14ac:dyDescent="0.3">
      <c r="A564" s="1" t="s">
        <v>731</v>
      </c>
      <c r="B564" t="s">
        <v>595</v>
      </c>
      <c r="C564" t="s">
        <v>13</v>
      </c>
      <c r="D564" s="63">
        <v>43</v>
      </c>
      <c r="E564" s="5">
        <v>-2</v>
      </c>
      <c r="G564" s="5">
        <v>2.02</v>
      </c>
      <c r="H564" s="5">
        <v>0</v>
      </c>
      <c r="K564" t="s">
        <v>15</v>
      </c>
      <c r="N564" s="1">
        <v>34</v>
      </c>
      <c r="O564" s="60">
        <f>IF(B564="DEPARTAMENTO",N564*(100%-VLOOKUP(A564,'Condiciones Comerciales'!B:M,4,FALSE)),N564)</f>
        <v>34</v>
      </c>
      <c r="P564" s="60">
        <f t="shared" si="8"/>
        <v>38.25</v>
      </c>
      <c r="Q564" s="62"/>
    </row>
    <row r="565" spans="1:17" x14ac:dyDescent="0.3">
      <c r="A565" s="1" t="s">
        <v>731</v>
      </c>
      <c r="B565" t="s">
        <v>595</v>
      </c>
      <c r="C565" t="s">
        <v>13</v>
      </c>
      <c r="D565" s="63">
        <v>44</v>
      </c>
      <c r="E565" s="5">
        <v>-2</v>
      </c>
      <c r="G565" s="5">
        <v>1.97</v>
      </c>
      <c r="H565" s="5">
        <v>0</v>
      </c>
      <c r="K565" t="s">
        <v>15</v>
      </c>
      <c r="N565" s="1">
        <v>34</v>
      </c>
      <c r="O565" s="60">
        <f>IF(B565="DEPARTAMENTO",N565*(100%-VLOOKUP(A565,'Condiciones Comerciales'!B:M,4,FALSE)),N565)</f>
        <v>34</v>
      </c>
      <c r="P565" s="60">
        <f t="shared" si="8"/>
        <v>38.25</v>
      </c>
      <c r="Q565" s="62"/>
    </row>
    <row r="566" spans="1:17" x14ac:dyDescent="0.3">
      <c r="A566" s="1" t="s">
        <v>731</v>
      </c>
      <c r="B566" t="s">
        <v>595</v>
      </c>
      <c r="C566" t="s">
        <v>13</v>
      </c>
      <c r="D566" s="63">
        <v>45</v>
      </c>
      <c r="E566" s="5">
        <v>-2</v>
      </c>
      <c r="G566" s="5">
        <v>1.97</v>
      </c>
      <c r="H566" s="5">
        <v>0</v>
      </c>
      <c r="K566" t="s">
        <v>15</v>
      </c>
      <c r="N566" s="1">
        <v>34</v>
      </c>
      <c r="O566" s="60">
        <f>IF(B566="DEPARTAMENTO",N566*(100%-VLOOKUP(A566,'Condiciones Comerciales'!B:M,4,FALSE)),N566)</f>
        <v>34</v>
      </c>
      <c r="P566" s="60">
        <f t="shared" si="8"/>
        <v>38.25</v>
      </c>
      <c r="Q566" s="62"/>
    </row>
    <row r="567" spans="1:17" x14ac:dyDescent="0.3">
      <c r="A567" s="1" t="s">
        <v>731</v>
      </c>
      <c r="B567" t="s">
        <v>595</v>
      </c>
      <c r="C567" t="s">
        <v>13</v>
      </c>
      <c r="D567" s="63">
        <v>46</v>
      </c>
      <c r="E567" s="5">
        <v>-2</v>
      </c>
      <c r="G567" s="5">
        <v>1.97</v>
      </c>
      <c r="H567" s="5">
        <v>0</v>
      </c>
      <c r="K567" t="s">
        <v>15</v>
      </c>
      <c r="N567" s="1">
        <v>34</v>
      </c>
      <c r="O567" s="60">
        <f>IF(B567="DEPARTAMENTO",N567*(100%-VLOOKUP(A567,'Condiciones Comerciales'!B:M,4,FALSE)),N567)</f>
        <v>34</v>
      </c>
      <c r="P567" s="60">
        <f t="shared" si="8"/>
        <v>38.25</v>
      </c>
      <c r="Q567" s="62"/>
    </row>
    <row r="568" spans="1:17" x14ac:dyDescent="0.3">
      <c r="A568" s="1" t="s">
        <v>731</v>
      </c>
      <c r="B568" t="s">
        <v>595</v>
      </c>
      <c r="C568" t="s">
        <v>13</v>
      </c>
      <c r="D568" s="63">
        <v>47</v>
      </c>
      <c r="E568" s="5">
        <v>-2</v>
      </c>
      <c r="G568" s="5">
        <v>2.2200000000000002</v>
      </c>
      <c r="H568" s="5">
        <v>0</v>
      </c>
      <c r="K568" t="s">
        <v>15</v>
      </c>
      <c r="N568" s="1">
        <v>38</v>
      </c>
      <c r="O568" s="60">
        <f>IF(B568="DEPARTAMENTO",N568*(100%-VLOOKUP(A568,'Condiciones Comerciales'!B:M,4,FALSE)),N568)</f>
        <v>38</v>
      </c>
      <c r="P568" s="60">
        <f t="shared" si="8"/>
        <v>42.75</v>
      </c>
      <c r="Q568" s="62"/>
    </row>
    <row r="569" spans="1:17" x14ac:dyDescent="0.3">
      <c r="A569" s="1" t="s">
        <v>731</v>
      </c>
      <c r="B569" t="s">
        <v>595</v>
      </c>
      <c r="C569" t="s">
        <v>13</v>
      </c>
      <c r="D569" s="63">
        <v>48</v>
      </c>
      <c r="E569" s="5">
        <v>-2</v>
      </c>
      <c r="G569" s="5">
        <v>2.72</v>
      </c>
      <c r="H569" s="5">
        <v>0</v>
      </c>
      <c r="K569" t="s">
        <v>15</v>
      </c>
      <c r="N569" s="1">
        <v>46</v>
      </c>
      <c r="O569" s="60">
        <f>IF(B569="DEPARTAMENTO",N569*(100%-VLOOKUP(A569,'Condiciones Comerciales'!B:M,4,FALSE)),N569)</f>
        <v>46</v>
      </c>
      <c r="P569" s="60">
        <f t="shared" si="8"/>
        <v>51.749999999999993</v>
      </c>
      <c r="Q569" s="62"/>
    </row>
    <row r="570" spans="1:17" x14ac:dyDescent="0.3">
      <c r="A570" s="1" t="s">
        <v>731</v>
      </c>
      <c r="B570" t="s">
        <v>595</v>
      </c>
      <c r="C570" t="s">
        <v>13</v>
      </c>
      <c r="D570" s="63">
        <v>49</v>
      </c>
      <c r="E570" s="5">
        <v>-2</v>
      </c>
      <c r="G570" s="5">
        <v>2.58</v>
      </c>
      <c r="H570" s="5">
        <v>0</v>
      </c>
      <c r="K570" t="s">
        <v>15</v>
      </c>
      <c r="N570" s="1">
        <v>44</v>
      </c>
      <c r="O570" s="60">
        <f>IF(B570="DEPARTAMENTO",N570*(100%-VLOOKUP(A570,'Condiciones Comerciales'!B:M,4,FALSE)),N570)</f>
        <v>44</v>
      </c>
      <c r="P570" s="60">
        <f t="shared" si="8"/>
        <v>49.5</v>
      </c>
      <c r="Q570" s="62"/>
    </row>
    <row r="571" spans="1:17" x14ac:dyDescent="0.3">
      <c r="A571" s="1" t="s">
        <v>731</v>
      </c>
      <c r="B571" t="s">
        <v>595</v>
      </c>
      <c r="C571" t="s">
        <v>13</v>
      </c>
      <c r="D571" s="63">
        <v>50</v>
      </c>
      <c r="E571" s="5">
        <v>-2</v>
      </c>
      <c r="G571" s="5">
        <v>7.81</v>
      </c>
      <c r="H571" s="5">
        <v>0</v>
      </c>
      <c r="K571" t="s">
        <v>15</v>
      </c>
      <c r="N571" s="1">
        <v>132</v>
      </c>
      <c r="O571" s="60">
        <f>IF(B571="DEPARTAMENTO",N571*(100%-VLOOKUP(A571,'Condiciones Comerciales'!B:M,4,FALSE)),N571)</f>
        <v>132</v>
      </c>
      <c r="P571" s="60">
        <f t="shared" si="8"/>
        <v>148.5</v>
      </c>
      <c r="Q571" s="62"/>
    </row>
    <row r="572" spans="1:17" x14ac:dyDescent="0.3">
      <c r="A572" s="1" t="s">
        <v>731</v>
      </c>
      <c r="B572" t="s">
        <v>595</v>
      </c>
      <c r="C572" t="s">
        <v>13</v>
      </c>
      <c r="D572" s="63">
        <v>51</v>
      </c>
      <c r="E572" s="5">
        <v>-2</v>
      </c>
      <c r="G572" s="5">
        <v>2.98</v>
      </c>
      <c r="H572" s="5">
        <v>0</v>
      </c>
      <c r="K572" t="s">
        <v>15</v>
      </c>
      <c r="N572" s="1">
        <v>51</v>
      </c>
      <c r="O572" s="60">
        <f>IF(B572="DEPARTAMENTO",N572*(100%-VLOOKUP(A572,'Condiciones Comerciales'!B:M,4,FALSE)),N572)</f>
        <v>51</v>
      </c>
      <c r="P572" s="60">
        <f t="shared" si="8"/>
        <v>57.374999999999993</v>
      </c>
      <c r="Q572" s="62"/>
    </row>
    <row r="573" spans="1:17" x14ac:dyDescent="0.3">
      <c r="A573" s="1" t="s">
        <v>731</v>
      </c>
      <c r="B573" t="s">
        <v>595</v>
      </c>
      <c r="C573" t="s">
        <v>13</v>
      </c>
      <c r="D573" s="63">
        <v>52</v>
      </c>
      <c r="E573" s="5">
        <v>-2</v>
      </c>
      <c r="G573" s="5">
        <v>2.89</v>
      </c>
      <c r="H573" s="5">
        <v>0</v>
      </c>
      <c r="K573" t="s">
        <v>15</v>
      </c>
      <c r="N573" s="1">
        <v>49</v>
      </c>
      <c r="O573" s="60">
        <f>IF(B573="DEPARTAMENTO",N573*(100%-VLOOKUP(A573,'Condiciones Comerciales'!B:M,4,FALSE)),N573)</f>
        <v>49</v>
      </c>
      <c r="P573" s="60">
        <f t="shared" si="8"/>
        <v>55.125</v>
      </c>
      <c r="Q573" s="62"/>
    </row>
    <row r="574" spans="1:17" x14ac:dyDescent="0.3">
      <c r="A574" s="1" t="s">
        <v>731</v>
      </c>
      <c r="B574" t="s">
        <v>595</v>
      </c>
      <c r="C574" t="s">
        <v>13</v>
      </c>
      <c r="D574" s="63">
        <v>53</v>
      </c>
      <c r="E574" s="5">
        <v>-2</v>
      </c>
      <c r="G574" s="5">
        <v>2.83</v>
      </c>
      <c r="H574" s="5">
        <v>0</v>
      </c>
      <c r="K574" t="s">
        <v>15</v>
      </c>
      <c r="N574" s="1">
        <v>48</v>
      </c>
      <c r="O574" s="60">
        <f>IF(B574="DEPARTAMENTO",N574*(100%-VLOOKUP(A574,'Condiciones Comerciales'!B:M,4,FALSE)),N574)</f>
        <v>48</v>
      </c>
      <c r="P574" s="60">
        <f t="shared" si="8"/>
        <v>54</v>
      </c>
      <c r="Q574" s="62"/>
    </row>
    <row r="575" spans="1:17" x14ac:dyDescent="0.3">
      <c r="A575" s="1" t="s">
        <v>731</v>
      </c>
      <c r="B575" t="s">
        <v>595</v>
      </c>
      <c r="C575" t="s">
        <v>13</v>
      </c>
      <c r="D575" s="63">
        <v>54</v>
      </c>
      <c r="E575" s="5">
        <v>-2</v>
      </c>
      <c r="G575" s="5">
        <v>2.64</v>
      </c>
      <c r="H575" s="5">
        <v>0</v>
      </c>
      <c r="K575" t="s">
        <v>15</v>
      </c>
      <c r="N575" s="1">
        <v>45</v>
      </c>
      <c r="O575" s="60">
        <f>IF(B575="DEPARTAMENTO",N575*(100%-VLOOKUP(A575,'Condiciones Comerciales'!B:M,4,FALSE)),N575)</f>
        <v>45</v>
      </c>
      <c r="P575" s="60">
        <f t="shared" si="8"/>
        <v>50.625</v>
      </c>
      <c r="Q575" s="62"/>
    </row>
    <row r="576" spans="1:17" x14ac:dyDescent="0.3">
      <c r="A576" s="1" t="s">
        <v>731</v>
      </c>
      <c r="B576" t="s">
        <v>595</v>
      </c>
      <c r="C576" t="s">
        <v>13</v>
      </c>
      <c r="D576" s="63">
        <v>55</v>
      </c>
      <c r="E576" s="5">
        <v>-2</v>
      </c>
      <c r="G576" s="5">
        <v>1.24</v>
      </c>
      <c r="H576" s="5">
        <v>0</v>
      </c>
      <c r="K576" t="s">
        <v>15</v>
      </c>
      <c r="N576" s="1">
        <v>21</v>
      </c>
      <c r="O576" s="60">
        <f>IF(B576="DEPARTAMENTO",N576*(100%-VLOOKUP(A576,'Condiciones Comerciales'!B:M,4,FALSE)),N576)</f>
        <v>21</v>
      </c>
      <c r="P576" s="60">
        <f t="shared" si="8"/>
        <v>23.624999999999996</v>
      </c>
      <c r="Q576" s="62"/>
    </row>
    <row r="577" spans="1:17" x14ac:dyDescent="0.3">
      <c r="A577" s="1" t="s">
        <v>731</v>
      </c>
      <c r="B577" t="s">
        <v>595</v>
      </c>
      <c r="C577" t="s">
        <v>13</v>
      </c>
      <c r="D577" s="63">
        <v>56</v>
      </c>
      <c r="E577" s="5">
        <v>-2</v>
      </c>
      <c r="G577" s="5">
        <v>1.1499999999999999</v>
      </c>
      <c r="H577" s="5">
        <v>0</v>
      </c>
      <c r="K577" t="s">
        <v>15</v>
      </c>
      <c r="N577" s="1">
        <v>20</v>
      </c>
      <c r="O577" s="60">
        <f>IF(B577="DEPARTAMENTO",N577*(100%-VLOOKUP(A577,'Condiciones Comerciales'!B:M,4,FALSE)),N577)</f>
        <v>20</v>
      </c>
      <c r="P577" s="60">
        <f t="shared" si="8"/>
        <v>22.5</v>
      </c>
      <c r="Q577" s="62"/>
    </row>
    <row r="578" spans="1:17" x14ac:dyDescent="0.3">
      <c r="A578" s="1" t="s">
        <v>731</v>
      </c>
      <c r="B578" t="s">
        <v>595</v>
      </c>
      <c r="C578" t="s">
        <v>13</v>
      </c>
      <c r="D578" s="63">
        <v>57</v>
      </c>
      <c r="E578" s="5">
        <v>-2</v>
      </c>
      <c r="G578" s="5">
        <v>4.59</v>
      </c>
      <c r="H578" s="5">
        <v>0</v>
      </c>
      <c r="K578" t="s">
        <v>15</v>
      </c>
      <c r="N578" s="1">
        <v>78</v>
      </c>
      <c r="O578" s="60">
        <f>IF(B578="DEPARTAMENTO",N578*(100%-VLOOKUP(A578,'Condiciones Comerciales'!B:M,4,FALSE)),N578)</f>
        <v>78</v>
      </c>
      <c r="P578" s="60">
        <f t="shared" ref="P578:P641" si="9">(O578-10%*O578)/80%</f>
        <v>87.75</v>
      </c>
      <c r="Q578" s="62"/>
    </row>
    <row r="579" spans="1:17" x14ac:dyDescent="0.3">
      <c r="A579" s="1" t="s">
        <v>731</v>
      </c>
      <c r="B579" t="s">
        <v>595</v>
      </c>
      <c r="C579" t="s">
        <v>13</v>
      </c>
      <c r="D579" s="63">
        <v>58</v>
      </c>
      <c r="E579" s="5">
        <v>-2</v>
      </c>
      <c r="G579" s="5">
        <v>4.04</v>
      </c>
      <c r="H579" s="5">
        <v>0</v>
      </c>
      <c r="K579" t="s">
        <v>15</v>
      </c>
      <c r="N579" s="1">
        <v>68</v>
      </c>
      <c r="O579" s="60">
        <f>IF(B579="DEPARTAMENTO",N579*(100%-VLOOKUP(A579,'Condiciones Comerciales'!B:M,4,FALSE)),N579)</f>
        <v>68</v>
      </c>
      <c r="P579" s="60">
        <f t="shared" si="9"/>
        <v>76.5</v>
      </c>
      <c r="Q579" s="62"/>
    </row>
    <row r="580" spans="1:17" x14ac:dyDescent="0.3">
      <c r="A580" s="1" t="s">
        <v>731</v>
      </c>
      <c r="B580" t="s">
        <v>595</v>
      </c>
      <c r="C580" t="s">
        <v>13</v>
      </c>
      <c r="D580" s="63">
        <v>59</v>
      </c>
      <c r="E580" s="5">
        <v>-2</v>
      </c>
      <c r="G580" s="5">
        <v>2.33</v>
      </c>
      <c r="H580" s="5">
        <v>0</v>
      </c>
      <c r="K580" t="s">
        <v>15</v>
      </c>
      <c r="N580" s="1">
        <v>40</v>
      </c>
      <c r="O580" s="60">
        <f>IF(B580="DEPARTAMENTO",N580*(100%-VLOOKUP(A580,'Condiciones Comerciales'!B:M,4,FALSE)),N580)</f>
        <v>40</v>
      </c>
      <c r="P580" s="60">
        <f t="shared" si="9"/>
        <v>45</v>
      </c>
      <c r="Q580" s="62"/>
    </row>
    <row r="581" spans="1:17" x14ac:dyDescent="0.3">
      <c r="A581" s="1" t="s">
        <v>731</v>
      </c>
      <c r="B581" t="s">
        <v>595</v>
      </c>
      <c r="C581" t="s">
        <v>13</v>
      </c>
      <c r="D581" s="63">
        <v>60</v>
      </c>
      <c r="E581" s="5">
        <v>-2</v>
      </c>
      <c r="G581" s="5">
        <v>2.46</v>
      </c>
      <c r="H581" s="5">
        <v>0</v>
      </c>
      <c r="K581" t="s">
        <v>15</v>
      </c>
      <c r="N581" s="1">
        <v>42</v>
      </c>
      <c r="O581" s="60">
        <f>IF(B581="DEPARTAMENTO",N581*(100%-VLOOKUP(A581,'Condiciones Comerciales'!B:M,4,FALSE)),N581)</f>
        <v>42</v>
      </c>
      <c r="P581" s="60">
        <f t="shared" si="9"/>
        <v>47.249999999999993</v>
      </c>
      <c r="Q581" s="62"/>
    </row>
    <row r="582" spans="1:17" x14ac:dyDescent="0.3">
      <c r="A582" s="1" t="s">
        <v>731</v>
      </c>
      <c r="B582" t="s">
        <v>595</v>
      </c>
      <c r="C582" t="s">
        <v>13</v>
      </c>
      <c r="D582" s="63">
        <v>61</v>
      </c>
      <c r="E582" s="5">
        <v>-2</v>
      </c>
      <c r="G582" s="5">
        <v>5.89</v>
      </c>
      <c r="H582" s="5">
        <v>0</v>
      </c>
      <c r="K582" t="s">
        <v>15</v>
      </c>
      <c r="N582" s="1">
        <v>100</v>
      </c>
      <c r="O582" s="60">
        <f>IF(B582="DEPARTAMENTO",N582*(100%-VLOOKUP(A582,'Condiciones Comerciales'!B:M,4,FALSE)),N582)</f>
        <v>100</v>
      </c>
      <c r="P582" s="60">
        <f t="shared" si="9"/>
        <v>112.5</v>
      </c>
      <c r="Q582" s="62"/>
    </row>
    <row r="583" spans="1:17" x14ac:dyDescent="0.3">
      <c r="A583" s="1" t="s">
        <v>731</v>
      </c>
      <c r="B583" t="s">
        <v>595</v>
      </c>
      <c r="C583" t="s">
        <v>13</v>
      </c>
      <c r="D583" s="63">
        <v>62</v>
      </c>
      <c r="E583" s="5">
        <v>-2</v>
      </c>
      <c r="G583" s="5">
        <v>5.61</v>
      </c>
      <c r="H583" s="5">
        <v>0</v>
      </c>
      <c r="K583" t="s">
        <v>15</v>
      </c>
      <c r="N583" s="1">
        <v>95</v>
      </c>
      <c r="O583" s="60">
        <f>IF(B583="DEPARTAMENTO",N583*(100%-VLOOKUP(A583,'Condiciones Comerciales'!B:M,4,FALSE)),N583)</f>
        <v>95</v>
      </c>
      <c r="P583" s="60">
        <f t="shared" si="9"/>
        <v>106.875</v>
      </c>
      <c r="Q583" s="62"/>
    </row>
    <row r="584" spans="1:17" x14ac:dyDescent="0.3">
      <c r="A584" s="1" t="s">
        <v>731</v>
      </c>
      <c r="B584" t="s">
        <v>595</v>
      </c>
      <c r="C584" t="s">
        <v>13</v>
      </c>
      <c r="D584" s="63">
        <v>63</v>
      </c>
      <c r="E584" s="5">
        <v>-2</v>
      </c>
      <c r="G584" s="5">
        <v>7.57</v>
      </c>
      <c r="H584" s="5">
        <v>0</v>
      </c>
      <c r="K584" t="s">
        <v>15</v>
      </c>
      <c r="N584" s="1">
        <v>128</v>
      </c>
      <c r="O584" s="60">
        <f>IF(B584="DEPARTAMENTO",N584*(100%-VLOOKUP(A584,'Condiciones Comerciales'!B:M,4,FALSE)),N584)</f>
        <v>128</v>
      </c>
      <c r="P584" s="60">
        <f t="shared" si="9"/>
        <v>144</v>
      </c>
      <c r="Q584" s="62"/>
    </row>
    <row r="585" spans="1:17" x14ac:dyDescent="0.3">
      <c r="A585" s="1" t="s">
        <v>731</v>
      </c>
      <c r="B585" t="s">
        <v>595</v>
      </c>
      <c r="C585" t="s">
        <v>13</v>
      </c>
      <c r="D585" s="63">
        <v>64</v>
      </c>
      <c r="E585" s="5">
        <v>-2</v>
      </c>
      <c r="G585" s="5">
        <v>7.66</v>
      </c>
      <c r="H585" s="5">
        <v>0</v>
      </c>
      <c r="K585" t="s">
        <v>15</v>
      </c>
      <c r="N585" s="1">
        <v>129</v>
      </c>
      <c r="O585" s="60">
        <f>IF(B585="DEPARTAMENTO",N585*(100%-VLOOKUP(A585,'Condiciones Comerciales'!B:M,4,FALSE)),N585)</f>
        <v>129</v>
      </c>
      <c r="P585" s="60">
        <f t="shared" si="9"/>
        <v>145.12499999999997</v>
      </c>
      <c r="Q585" s="62"/>
    </row>
    <row r="586" spans="1:17" x14ac:dyDescent="0.3">
      <c r="A586" s="1" t="s">
        <v>731</v>
      </c>
      <c r="B586" t="s">
        <v>595</v>
      </c>
      <c r="C586" t="s">
        <v>13</v>
      </c>
      <c r="D586" s="63">
        <v>65</v>
      </c>
      <c r="E586" s="5">
        <v>-2</v>
      </c>
      <c r="G586" s="5">
        <v>8.51</v>
      </c>
      <c r="H586" s="5">
        <v>0</v>
      </c>
      <c r="K586" t="s">
        <v>15</v>
      </c>
      <c r="N586" s="1">
        <v>144</v>
      </c>
      <c r="O586" s="60">
        <f>IF(B586="DEPARTAMENTO",N586*(100%-VLOOKUP(A586,'Condiciones Comerciales'!B:M,4,FALSE)),N586)</f>
        <v>144</v>
      </c>
      <c r="P586" s="60">
        <f t="shared" si="9"/>
        <v>161.99999999999997</v>
      </c>
      <c r="Q586" s="62"/>
    </row>
    <row r="587" spans="1:17" x14ac:dyDescent="0.3">
      <c r="A587" s="1" t="s">
        <v>731</v>
      </c>
      <c r="B587" t="s">
        <v>595</v>
      </c>
      <c r="C587" t="s">
        <v>13</v>
      </c>
      <c r="D587" s="63">
        <v>66</v>
      </c>
      <c r="E587" s="5">
        <v>-2</v>
      </c>
      <c r="G587" s="5">
        <v>8.42</v>
      </c>
      <c r="H587" s="5">
        <v>0</v>
      </c>
      <c r="K587" t="s">
        <v>15</v>
      </c>
      <c r="N587" s="1">
        <v>142</v>
      </c>
      <c r="O587" s="60">
        <f>IF(B587="DEPARTAMENTO",N587*(100%-VLOOKUP(A587,'Condiciones Comerciales'!B:M,4,FALSE)),N587)</f>
        <v>142</v>
      </c>
      <c r="P587" s="60">
        <f t="shared" si="9"/>
        <v>159.75</v>
      </c>
      <c r="Q587" s="62"/>
    </row>
    <row r="588" spans="1:17" x14ac:dyDescent="0.3">
      <c r="A588" s="1" t="s">
        <v>731</v>
      </c>
      <c r="B588" t="s">
        <v>595</v>
      </c>
      <c r="C588" t="s">
        <v>13</v>
      </c>
      <c r="D588" s="63">
        <v>67</v>
      </c>
      <c r="E588" s="5">
        <v>-2</v>
      </c>
      <c r="G588" s="5">
        <v>4.5999999999999996</v>
      </c>
      <c r="H588" s="5">
        <v>0</v>
      </c>
      <c r="K588" t="s">
        <v>15</v>
      </c>
      <c r="N588" s="1">
        <v>78</v>
      </c>
      <c r="O588" s="60">
        <f>IF(B588="DEPARTAMENTO",N588*(100%-VLOOKUP(A588,'Condiciones Comerciales'!B:M,4,FALSE)),N588)</f>
        <v>78</v>
      </c>
      <c r="P588" s="60">
        <f t="shared" si="9"/>
        <v>87.75</v>
      </c>
      <c r="Q588" s="62"/>
    </row>
    <row r="589" spans="1:17" x14ac:dyDescent="0.3">
      <c r="A589" s="1" t="s">
        <v>731</v>
      </c>
      <c r="B589" t="s">
        <v>595</v>
      </c>
      <c r="C589" t="s">
        <v>13</v>
      </c>
      <c r="D589" s="63">
        <v>68</v>
      </c>
      <c r="E589" s="5">
        <v>-2</v>
      </c>
      <c r="G589" s="5">
        <v>4.6399999999999997</v>
      </c>
      <c r="H589" s="5">
        <v>0</v>
      </c>
      <c r="K589" t="s">
        <v>15</v>
      </c>
      <c r="N589" s="1">
        <v>79</v>
      </c>
      <c r="O589" s="60">
        <f>IF(B589="DEPARTAMENTO",N589*(100%-VLOOKUP(A589,'Condiciones Comerciales'!B:M,4,FALSE)),N589)</f>
        <v>79</v>
      </c>
      <c r="P589" s="60">
        <f t="shared" si="9"/>
        <v>88.874999999999986</v>
      </c>
      <c r="Q589" s="62"/>
    </row>
    <row r="590" spans="1:17" x14ac:dyDescent="0.3">
      <c r="A590" s="1" t="s">
        <v>731</v>
      </c>
      <c r="B590" t="s">
        <v>595</v>
      </c>
      <c r="C590" t="s">
        <v>13</v>
      </c>
      <c r="D590" s="63">
        <v>69</v>
      </c>
      <c r="E590" s="5">
        <v>-2</v>
      </c>
      <c r="G590" s="5">
        <v>4.04</v>
      </c>
      <c r="H590" s="5">
        <v>0</v>
      </c>
      <c r="K590" t="s">
        <v>15</v>
      </c>
      <c r="N590" s="1">
        <v>68</v>
      </c>
      <c r="O590" s="60">
        <f>IF(B590="DEPARTAMENTO",N590*(100%-VLOOKUP(A590,'Condiciones Comerciales'!B:M,4,FALSE)),N590)</f>
        <v>68</v>
      </c>
      <c r="P590" s="60">
        <f t="shared" si="9"/>
        <v>76.5</v>
      </c>
      <c r="Q590" s="62"/>
    </row>
    <row r="591" spans="1:17" x14ac:dyDescent="0.3">
      <c r="A591" s="1" t="s">
        <v>731</v>
      </c>
      <c r="B591" t="s">
        <v>595</v>
      </c>
      <c r="C591" t="s">
        <v>13</v>
      </c>
      <c r="D591" s="63">
        <v>70</v>
      </c>
      <c r="E591" s="5">
        <v>-2</v>
      </c>
      <c r="G591" s="5">
        <v>3.22</v>
      </c>
      <c r="H591" s="5">
        <v>0</v>
      </c>
      <c r="K591" t="s">
        <v>15</v>
      </c>
      <c r="N591" s="1">
        <v>55</v>
      </c>
      <c r="O591" s="60">
        <f>IF(B591="DEPARTAMENTO",N591*(100%-VLOOKUP(A591,'Condiciones Comerciales'!B:M,4,FALSE)),N591)</f>
        <v>55</v>
      </c>
      <c r="P591" s="60">
        <f t="shared" si="9"/>
        <v>61.875</v>
      </c>
      <c r="Q591" s="62"/>
    </row>
    <row r="592" spans="1:17" x14ac:dyDescent="0.3">
      <c r="A592" s="1" t="s">
        <v>731</v>
      </c>
      <c r="B592" t="s">
        <v>595</v>
      </c>
      <c r="C592" t="s">
        <v>13</v>
      </c>
      <c r="D592" s="63">
        <v>71</v>
      </c>
      <c r="E592" s="5">
        <v>-2</v>
      </c>
      <c r="G592" s="5">
        <v>3.28</v>
      </c>
      <c r="H592" s="5">
        <v>0</v>
      </c>
      <c r="K592" t="s">
        <v>15</v>
      </c>
      <c r="N592" s="1">
        <v>56</v>
      </c>
      <c r="O592" s="60">
        <f>IF(B592="DEPARTAMENTO",N592*(100%-VLOOKUP(A592,'Condiciones Comerciales'!B:M,4,FALSE)),N592)</f>
        <v>56</v>
      </c>
      <c r="P592" s="60">
        <f t="shared" si="9"/>
        <v>62.999999999999993</v>
      </c>
      <c r="Q592" s="62"/>
    </row>
    <row r="593" spans="1:17" x14ac:dyDescent="0.3">
      <c r="A593" s="1" t="s">
        <v>731</v>
      </c>
      <c r="B593" t="s">
        <v>594</v>
      </c>
      <c r="C593" t="s">
        <v>16</v>
      </c>
      <c r="D593" s="63">
        <v>1</v>
      </c>
      <c r="E593" s="5">
        <v>1</v>
      </c>
      <c r="G593" s="5">
        <v>12.5</v>
      </c>
      <c r="H593" s="5">
        <v>0</v>
      </c>
      <c r="K593" t="s">
        <v>15</v>
      </c>
      <c r="N593" s="1">
        <v>350</v>
      </c>
      <c r="O593" s="60">
        <f>IF(B593="DEPARTAMENTO",N593*(100%-VLOOKUP(A593,'Condiciones Comerciales'!B:M,4,FALSE)),N593)</f>
        <v>350</v>
      </c>
      <c r="P593" s="60">
        <f t="shared" si="9"/>
        <v>393.75</v>
      </c>
      <c r="Q593" s="62"/>
    </row>
    <row r="594" spans="1:17" x14ac:dyDescent="0.3">
      <c r="A594" s="1" t="s">
        <v>731</v>
      </c>
      <c r="B594" t="s">
        <v>594</v>
      </c>
      <c r="C594" t="s">
        <v>16</v>
      </c>
      <c r="D594" s="63">
        <v>2</v>
      </c>
      <c r="E594" s="5">
        <v>1</v>
      </c>
      <c r="G594" s="5">
        <v>12.5</v>
      </c>
      <c r="H594" s="5">
        <v>0</v>
      </c>
      <c r="K594" t="s">
        <v>15</v>
      </c>
      <c r="N594" s="1">
        <v>350</v>
      </c>
      <c r="O594" s="60">
        <f>IF(B594="DEPARTAMENTO",N594*(100%-VLOOKUP(A594,'Condiciones Comerciales'!B:M,4,FALSE)),N594)</f>
        <v>350</v>
      </c>
      <c r="P594" s="60">
        <f t="shared" si="9"/>
        <v>393.75</v>
      </c>
      <c r="Q594" s="62"/>
    </row>
    <row r="595" spans="1:17" x14ac:dyDescent="0.3">
      <c r="A595" s="1" t="s">
        <v>731</v>
      </c>
      <c r="B595" t="s">
        <v>594</v>
      </c>
      <c r="C595" t="s">
        <v>16</v>
      </c>
      <c r="D595" s="63">
        <v>3</v>
      </c>
      <c r="E595" s="5">
        <v>1</v>
      </c>
      <c r="G595" s="5">
        <v>12.5</v>
      </c>
      <c r="H595" s="5">
        <v>0</v>
      </c>
      <c r="K595" t="s">
        <v>15</v>
      </c>
      <c r="N595" s="1">
        <v>350</v>
      </c>
      <c r="O595" s="60">
        <f>IF(B595="DEPARTAMENTO",N595*(100%-VLOOKUP(A595,'Condiciones Comerciales'!B:M,4,FALSE)),N595)</f>
        <v>350</v>
      </c>
      <c r="P595" s="60">
        <f t="shared" si="9"/>
        <v>393.75</v>
      </c>
      <c r="Q595" s="62"/>
    </row>
    <row r="596" spans="1:17" x14ac:dyDescent="0.3">
      <c r="A596" s="1" t="s">
        <v>731</v>
      </c>
      <c r="B596" t="s">
        <v>594</v>
      </c>
      <c r="C596" t="s">
        <v>16</v>
      </c>
      <c r="D596" s="63">
        <v>4</v>
      </c>
      <c r="E596" s="5">
        <v>1</v>
      </c>
      <c r="G596" s="5">
        <v>12.5</v>
      </c>
      <c r="H596" s="5">
        <v>0</v>
      </c>
      <c r="K596" t="s">
        <v>15</v>
      </c>
      <c r="N596" s="1">
        <v>350</v>
      </c>
      <c r="O596" s="60">
        <f>IF(B596="DEPARTAMENTO",N596*(100%-VLOOKUP(A596,'Condiciones Comerciales'!B:M,4,FALSE)),N596)</f>
        <v>350</v>
      </c>
      <c r="P596" s="60">
        <f t="shared" si="9"/>
        <v>393.75</v>
      </c>
      <c r="Q596" s="62"/>
    </row>
    <row r="597" spans="1:17" x14ac:dyDescent="0.3">
      <c r="A597" s="1" t="s">
        <v>731</v>
      </c>
      <c r="B597" t="s">
        <v>594</v>
      </c>
      <c r="C597" t="s">
        <v>16</v>
      </c>
      <c r="D597" s="63">
        <v>5</v>
      </c>
      <c r="E597" s="5">
        <v>1</v>
      </c>
      <c r="G597" s="5">
        <v>12.5</v>
      </c>
      <c r="H597" s="5">
        <v>0</v>
      </c>
      <c r="K597" t="s">
        <v>15</v>
      </c>
      <c r="N597" s="1">
        <v>350</v>
      </c>
      <c r="O597" s="60">
        <f>IF(B597="DEPARTAMENTO",N597*(100%-VLOOKUP(A597,'Condiciones Comerciales'!B:M,4,FALSE)),N597)</f>
        <v>350</v>
      </c>
      <c r="P597" s="60">
        <f t="shared" si="9"/>
        <v>393.75</v>
      </c>
      <c r="Q597" s="62"/>
    </row>
    <row r="598" spans="1:17" x14ac:dyDescent="0.3">
      <c r="A598" s="1" t="s">
        <v>731</v>
      </c>
      <c r="B598" t="s">
        <v>594</v>
      </c>
      <c r="C598" t="s">
        <v>16</v>
      </c>
      <c r="D598" s="63">
        <v>6</v>
      </c>
      <c r="E598" s="5">
        <v>1</v>
      </c>
      <c r="G598" s="5">
        <v>12.5</v>
      </c>
      <c r="H598" s="5">
        <v>0</v>
      </c>
      <c r="K598" t="s">
        <v>15</v>
      </c>
      <c r="N598" s="1">
        <v>350</v>
      </c>
      <c r="O598" s="60">
        <f>IF(B598="DEPARTAMENTO",N598*(100%-VLOOKUP(A598,'Condiciones Comerciales'!B:M,4,FALSE)),N598)</f>
        <v>350</v>
      </c>
      <c r="P598" s="60">
        <f t="shared" si="9"/>
        <v>393.75</v>
      </c>
      <c r="Q598" s="62"/>
    </row>
    <row r="599" spans="1:17" x14ac:dyDescent="0.3">
      <c r="A599" s="1" t="s">
        <v>731</v>
      </c>
      <c r="B599" t="s">
        <v>594</v>
      </c>
      <c r="C599" t="s">
        <v>16</v>
      </c>
      <c r="D599" s="63">
        <v>7</v>
      </c>
      <c r="E599" s="5">
        <v>1</v>
      </c>
      <c r="G599" s="5">
        <v>12.5</v>
      </c>
      <c r="H599" s="5">
        <v>0</v>
      </c>
      <c r="K599" t="s">
        <v>15</v>
      </c>
      <c r="N599" s="1">
        <v>350</v>
      </c>
      <c r="O599" s="60">
        <f>IF(B599="DEPARTAMENTO",N599*(100%-VLOOKUP(A599,'Condiciones Comerciales'!B:M,4,FALSE)),N599)</f>
        <v>350</v>
      </c>
      <c r="P599" s="60">
        <f t="shared" si="9"/>
        <v>393.75</v>
      </c>
      <c r="Q599" s="62"/>
    </row>
    <row r="600" spans="1:17" x14ac:dyDescent="0.3">
      <c r="A600" s="1" t="s">
        <v>731</v>
      </c>
      <c r="B600" t="s">
        <v>594</v>
      </c>
      <c r="C600" t="s">
        <v>16</v>
      </c>
      <c r="D600" s="63">
        <v>8</v>
      </c>
      <c r="E600" s="5">
        <v>1</v>
      </c>
      <c r="G600" s="5">
        <v>12.5</v>
      </c>
      <c r="H600" s="5">
        <v>0</v>
      </c>
      <c r="K600" t="s">
        <v>15</v>
      </c>
      <c r="N600" s="1">
        <v>350</v>
      </c>
      <c r="O600" s="60">
        <f>IF(B600="DEPARTAMENTO",N600*(100%-VLOOKUP(A600,'Condiciones Comerciales'!B:M,4,FALSE)),N600)</f>
        <v>350</v>
      </c>
      <c r="P600" s="60">
        <f t="shared" si="9"/>
        <v>393.75</v>
      </c>
      <c r="Q600" s="62"/>
    </row>
    <row r="601" spans="1:17" x14ac:dyDescent="0.3">
      <c r="A601" s="1" t="s">
        <v>731</v>
      </c>
      <c r="B601" t="s">
        <v>594</v>
      </c>
      <c r="C601" t="s">
        <v>16</v>
      </c>
      <c r="D601" s="63">
        <v>9</v>
      </c>
      <c r="E601" s="5">
        <v>1</v>
      </c>
      <c r="G601" s="5">
        <v>12.5</v>
      </c>
      <c r="H601" s="5">
        <v>0</v>
      </c>
      <c r="K601" t="s">
        <v>15</v>
      </c>
      <c r="N601" s="1">
        <v>350</v>
      </c>
      <c r="O601" s="60">
        <f>IF(B601="DEPARTAMENTO",N601*(100%-VLOOKUP(A601,'Condiciones Comerciales'!B:M,4,FALSE)),N601)</f>
        <v>350</v>
      </c>
      <c r="P601" s="60">
        <f t="shared" si="9"/>
        <v>393.75</v>
      </c>
      <c r="Q601" s="62"/>
    </row>
    <row r="602" spans="1:17" x14ac:dyDescent="0.3">
      <c r="A602" s="1" t="s">
        <v>731</v>
      </c>
      <c r="B602" t="s">
        <v>594</v>
      </c>
      <c r="C602" t="s">
        <v>16</v>
      </c>
      <c r="D602" s="63">
        <v>10</v>
      </c>
      <c r="E602" s="5">
        <v>1</v>
      </c>
      <c r="G602" s="5">
        <v>12.5</v>
      </c>
      <c r="H602" s="5">
        <v>0</v>
      </c>
      <c r="K602" t="s">
        <v>15</v>
      </c>
      <c r="N602" s="1">
        <v>350</v>
      </c>
      <c r="O602" s="60">
        <f>IF(B602="DEPARTAMENTO",N602*(100%-VLOOKUP(A602,'Condiciones Comerciales'!B:M,4,FALSE)),N602)</f>
        <v>350</v>
      </c>
      <c r="P602" s="60">
        <f t="shared" si="9"/>
        <v>393.75</v>
      </c>
      <c r="Q602" s="62"/>
    </row>
    <row r="603" spans="1:17" x14ac:dyDescent="0.3">
      <c r="A603" s="1" t="s">
        <v>731</v>
      </c>
      <c r="B603" t="s">
        <v>594</v>
      </c>
      <c r="C603" t="s">
        <v>16</v>
      </c>
      <c r="D603" s="63">
        <v>11</v>
      </c>
      <c r="E603" s="5">
        <v>1</v>
      </c>
      <c r="G603" s="5">
        <v>12.5</v>
      </c>
      <c r="H603" s="5">
        <v>0</v>
      </c>
      <c r="K603" t="s">
        <v>15</v>
      </c>
      <c r="N603" s="1">
        <v>350</v>
      </c>
      <c r="O603" s="60">
        <f>IF(B603="DEPARTAMENTO",N603*(100%-VLOOKUP(A603,'Condiciones Comerciales'!B:M,4,FALSE)),N603)</f>
        <v>350</v>
      </c>
      <c r="P603" s="60">
        <f t="shared" si="9"/>
        <v>393.75</v>
      </c>
      <c r="Q603" s="62"/>
    </row>
    <row r="604" spans="1:17" x14ac:dyDescent="0.3">
      <c r="A604" s="1" t="s">
        <v>731</v>
      </c>
      <c r="B604" t="s">
        <v>594</v>
      </c>
      <c r="C604" t="s">
        <v>16</v>
      </c>
      <c r="D604" s="63">
        <v>12</v>
      </c>
      <c r="E604" s="5">
        <v>1</v>
      </c>
      <c r="G604" s="5">
        <v>12.5</v>
      </c>
      <c r="H604" s="5">
        <v>0</v>
      </c>
      <c r="K604" t="s">
        <v>15</v>
      </c>
      <c r="N604" s="1">
        <v>350</v>
      </c>
      <c r="O604" s="60">
        <f>IF(B604="DEPARTAMENTO",N604*(100%-VLOOKUP(A604,'Condiciones Comerciales'!B:M,4,FALSE)),N604)</f>
        <v>350</v>
      </c>
      <c r="P604" s="60">
        <f t="shared" si="9"/>
        <v>393.75</v>
      </c>
      <c r="Q604" s="62"/>
    </row>
    <row r="605" spans="1:17" x14ac:dyDescent="0.3">
      <c r="A605" s="1" t="s">
        <v>731</v>
      </c>
      <c r="B605" t="s">
        <v>594</v>
      </c>
      <c r="C605" t="s">
        <v>16</v>
      </c>
      <c r="D605" s="63">
        <v>13</v>
      </c>
      <c r="E605" s="5">
        <v>1</v>
      </c>
      <c r="G605" s="5">
        <v>12.5</v>
      </c>
      <c r="H605" s="5">
        <v>0</v>
      </c>
      <c r="K605" t="s">
        <v>15</v>
      </c>
      <c r="N605" s="1">
        <v>350</v>
      </c>
      <c r="O605" s="60">
        <f>IF(B605="DEPARTAMENTO",N605*(100%-VLOOKUP(A605,'Condiciones Comerciales'!B:M,4,FALSE)),N605)</f>
        <v>350</v>
      </c>
      <c r="P605" s="60">
        <f t="shared" si="9"/>
        <v>393.75</v>
      </c>
      <c r="Q605" s="62"/>
    </row>
    <row r="606" spans="1:17" x14ac:dyDescent="0.3">
      <c r="A606" s="1" t="s">
        <v>731</v>
      </c>
      <c r="B606" t="s">
        <v>594</v>
      </c>
      <c r="C606" t="s">
        <v>16</v>
      </c>
      <c r="D606" s="63">
        <v>14</v>
      </c>
      <c r="E606" s="5">
        <v>1</v>
      </c>
      <c r="G606" s="5">
        <v>12.5</v>
      </c>
      <c r="H606" s="5">
        <v>0</v>
      </c>
      <c r="K606" t="s">
        <v>15</v>
      </c>
      <c r="N606" s="1">
        <v>300</v>
      </c>
      <c r="O606" s="60">
        <f>IF(B606="DEPARTAMENTO",N606*(100%-VLOOKUP(A606,'Condiciones Comerciales'!B:M,4,FALSE)),N606)</f>
        <v>300</v>
      </c>
      <c r="P606" s="60">
        <f t="shared" si="9"/>
        <v>337.5</v>
      </c>
      <c r="Q606" s="62"/>
    </row>
    <row r="607" spans="1:17" x14ac:dyDescent="0.3">
      <c r="A607" s="1" t="s">
        <v>731</v>
      </c>
      <c r="B607" t="s">
        <v>594</v>
      </c>
      <c r="C607" t="s">
        <v>16</v>
      </c>
      <c r="D607" s="63">
        <v>15</v>
      </c>
      <c r="E607" s="5">
        <v>1</v>
      </c>
      <c r="G607" s="5">
        <v>12.5</v>
      </c>
      <c r="H607" s="5">
        <v>0</v>
      </c>
      <c r="K607" t="s">
        <v>15</v>
      </c>
      <c r="N607" s="1">
        <v>300</v>
      </c>
      <c r="O607" s="60">
        <f>IF(B607="DEPARTAMENTO",N607*(100%-VLOOKUP(A607,'Condiciones Comerciales'!B:M,4,FALSE)),N607)</f>
        <v>300</v>
      </c>
      <c r="P607" s="60">
        <f t="shared" si="9"/>
        <v>337.5</v>
      </c>
      <c r="Q607" s="62"/>
    </row>
    <row r="608" spans="1:17" x14ac:dyDescent="0.3">
      <c r="A608" s="1" t="s">
        <v>731</v>
      </c>
      <c r="B608" t="s">
        <v>594</v>
      </c>
      <c r="C608" t="s">
        <v>16</v>
      </c>
      <c r="D608" s="63">
        <v>16</v>
      </c>
      <c r="E608" s="5">
        <v>1</v>
      </c>
      <c r="G608" s="5">
        <v>12.5</v>
      </c>
      <c r="H608" s="5">
        <v>0</v>
      </c>
      <c r="K608" t="s">
        <v>15</v>
      </c>
      <c r="N608" s="1">
        <v>300</v>
      </c>
      <c r="O608" s="60">
        <f>IF(B608="DEPARTAMENTO",N608*(100%-VLOOKUP(A608,'Condiciones Comerciales'!B:M,4,FALSE)),N608)</f>
        <v>300</v>
      </c>
      <c r="P608" s="60">
        <f t="shared" si="9"/>
        <v>337.5</v>
      </c>
      <c r="Q608" s="62"/>
    </row>
    <row r="609" spans="1:17" x14ac:dyDescent="0.3">
      <c r="A609" s="1" t="s">
        <v>731</v>
      </c>
      <c r="B609" t="s">
        <v>594</v>
      </c>
      <c r="C609" t="s">
        <v>16</v>
      </c>
      <c r="D609" s="63">
        <v>17</v>
      </c>
      <c r="E609" s="5">
        <v>1</v>
      </c>
      <c r="G609" s="5">
        <v>12.5</v>
      </c>
      <c r="H609" s="5">
        <v>0</v>
      </c>
      <c r="K609" t="s">
        <v>15</v>
      </c>
      <c r="N609" s="1">
        <v>300</v>
      </c>
      <c r="O609" s="60">
        <f>IF(B609="DEPARTAMENTO",N609*(100%-VLOOKUP(A609,'Condiciones Comerciales'!B:M,4,FALSE)),N609)</f>
        <v>300</v>
      </c>
      <c r="P609" s="60">
        <f t="shared" si="9"/>
        <v>337.5</v>
      </c>
      <c r="Q609" s="62"/>
    </row>
    <row r="610" spans="1:17" x14ac:dyDescent="0.3">
      <c r="A610" s="1" t="s">
        <v>731</v>
      </c>
      <c r="B610" t="s">
        <v>594</v>
      </c>
      <c r="C610" t="s">
        <v>16</v>
      </c>
      <c r="D610" s="63">
        <v>18</v>
      </c>
      <c r="E610" s="5">
        <v>1</v>
      </c>
      <c r="G610" s="5">
        <v>12.5</v>
      </c>
      <c r="H610" s="5">
        <v>0</v>
      </c>
      <c r="K610" t="s">
        <v>15</v>
      </c>
      <c r="N610" s="1">
        <v>300</v>
      </c>
      <c r="O610" s="60">
        <f>IF(B610="DEPARTAMENTO",N610*(100%-VLOOKUP(A610,'Condiciones Comerciales'!B:M,4,FALSE)),N610)</f>
        <v>300</v>
      </c>
      <c r="P610" s="60">
        <f t="shared" si="9"/>
        <v>337.5</v>
      </c>
      <c r="Q610" s="62"/>
    </row>
    <row r="611" spans="1:17" x14ac:dyDescent="0.3">
      <c r="A611" s="1" t="s">
        <v>731</v>
      </c>
      <c r="B611" t="s">
        <v>594</v>
      </c>
      <c r="C611" t="s">
        <v>16</v>
      </c>
      <c r="D611" s="63">
        <v>19</v>
      </c>
      <c r="E611" s="5">
        <v>1</v>
      </c>
      <c r="G611" s="5">
        <v>12.5</v>
      </c>
      <c r="H611" s="5">
        <v>0</v>
      </c>
      <c r="K611" t="s">
        <v>15</v>
      </c>
      <c r="N611" s="1">
        <v>300</v>
      </c>
      <c r="O611" s="60">
        <f>IF(B611="DEPARTAMENTO",N611*(100%-VLOOKUP(A611,'Condiciones Comerciales'!B:M,4,FALSE)),N611)</f>
        <v>300</v>
      </c>
      <c r="P611" s="60">
        <f t="shared" si="9"/>
        <v>337.5</v>
      </c>
      <c r="Q611" s="62"/>
    </row>
    <row r="612" spans="1:17" x14ac:dyDescent="0.3">
      <c r="A612" s="1" t="s">
        <v>731</v>
      </c>
      <c r="B612" t="s">
        <v>594</v>
      </c>
      <c r="C612" t="s">
        <v>16</v>
      </c>
      <c r="D612" s="63">
        <v>20</v>
      </c>
      <c r="E612" s="5">
        <v>1</v>
      </c>
      <c r="G612" s="5">
        <v>12.5</v>
      </c>
      <c r="H612" s="5">
        <v>0</v>
      </c>
      <c r="K612" t="s">
        <v>15</v>
      </c>
      <c r="N612" s="1">
        <v>300</v>
      </c>
      <c r="O612" s="60">
        <f>IF(B612="DEPARTAMENTO",N612*(100%-VLOOKUP(A612,'Condiciones Comerciales'!B:M,4,FALSE)),N612)</f>
        <v>300</v>
      </c>
      <c r="P612" s="60">
        <f t="shared" si="9"/>
        <v>337.5</v>
      </c>
      <c r="Q612" s="62"/>
    </row>
    <row r="613" spans="1:17" x14ac:dyDescent="0.3">
      <c r="A613" s="1" t="s">
        <v>731</v>
      </c>
      <c r="B613" t="s">
        <v>594</v>
      </c>
      <c r="C613" t="s">
        <v>16</v>
      </c>
      <c r="D613" s="63">
        <v>21</v>
      </c>
      <c r="E613" s="5">
        <v>1</v>
      </c>
      <c r="G613" s="5">
        <v>12.5</v>
      </c>
      <c r="H613" s="5">
        <v>0</v>
      </c>
      <c r="K613" t="s">
        <v>15</v>
      </c>
      <c r="N613" s="1">
        <v>300</v>
      </c>
      <c r="O613" s="60">
        <f>IF(B613="DEPARTAMENTO",N613*(100%-VLOOKUP(A613,'Condiciones Comerciales'!B:M,4,FALSE)),N613)</f>
        <v>300</v>
      </c>
      <c r="P613" s="60">
        <f t="shared" si="9"/>
        <v>337.5</v>
      </c>
      <c r="Q613" s="62"/>
    </row>
    <row r="614" spans="1:17" x14ac:dyDescent="0.3">
      <c r="A614" s="1" t="s">
        <v>731</v>
      </c>
      <c r="B614" t="s">
        <v>594</v>
      </c>
      <c r="C614" t="s">
        <v>16</v>
      </c>
      <c r="D614" s="63">
        <v>22</v>
      </c>
      <c r="E614" s="5">
        <v>1</v>
      </c>
      <c r="G614" s="5">
        <v>12.5</v>
      </c>
      <c r="H614" s="5">
        <v>0</v>
      </c>
      <c r="K614" t="s">
        <v>15</v>
      </c>
      <c r="N614" s="1">
        <v>300</v>
      </c>
      <c r="O614" s="60">
        <f>IF(B614="DEPARTAMENTO",N614*(100%-VLOOKUP(A614,'Condiciones Comerciales'!B:M,4,FALSE)),N614)</f>
        <v>300</v>
      </c>
      <c r="P614" s="60">
        <f t="shared" si="9"/>
        <v>337.5</v>
      </c>
      <c r="Q614" s="62"/>
    </row>
    <row r="615" spans="1:17" x14ac:dyDescent="0.3">
      <c r="A615" s="1" t="s">
        <v>731</v>
      </c>
      <c r="B615" t="s">
        <v>594</v>
      </c>
      <c r="C615" t="s">
        <v>16</v>
      </c>
      <c r="D615" s="63">
        <v>23</v>
      </c>
      <c r="E615" s="5">
        <v>1</v>
      </c>
      <c r="G615" s="5">
        <v>12.5</v>
      </c>
      <c r="H615" s="5">
        <v>0</v>
      </c>
      <c r="K615" t="s">
        <v>15</v>
      </c>
      <c r="N615" s="1">
        <v>300</v>
      </c>
      <c r="O615" s="60">
        <f>IF(B615="DEPARTAMENTO",N615*(100%-VLOOKUP(A615,'Condiciones Comerciales'!B:M,4,FALSE)),N615)</f>
        <v>300</v>
      </c>
      <c r="P615" s="60">
        <f t="shared" si="9"/>
        <v>337.5</v>
      </c>
      <c r="Q615" s="62"/>
    </row>
    <row r="616" spans="1:17" x14ac:dyDescent="0.3">
      <c r="A616" s="1" t="s">
        <v>731</v>
      </c>
      <c r="B616" t="s">
        <v>594</v>
      </c>
      <c r="C616" t="s">
        <v>16</v>
      </c>
      <c r="D616" s="63">
        <v>24</v>
      </c>
      <c r="E616" s="5">
        <v>1</v>
      </c>
      <c r="G616" s="5">
        <v>12.5</v>
      </c>
      <c r="H616" s="5">
        <v>0</v>
      </c>
      <c r="K616" t="s">
        <v>15</v>
      </c>
      <c r="N616" s="1">
        <v>300</v>
      </c>
      <c r="O616" s="60">
        <f>IF(B616="DEPARTAMENTO",N616*(100%-VLOOKUP(A616,'Condiciones Comerciales'!B:M,4,FALSE)),N616)</f>
        <v>300</v>
      </c>
      <c r="P616" s="60">
        <f t="shared" si="9"/>
        <v>337.5</v>
      </c>
      <c r="Q616" s="62"/>
    </row>
    <row r="617" spans="1:17" x14ac:dyDescent="0.3">
      <c r="A617" s="1" t="s">
        <v>731</v>
      </c>
      <c r="B617" t="s">
        <v>594</v>
      </c>
      <c r="C617" t="s">
        <v>16</v>
      </c>
      <c r="D617" s="63">
        <v>25</v>
      </c>
      <c r="E617" s="5">
        <v>1</v>
      </c>
      <c r="G617" s="5">
        <v>12.5</v>
      </c>
      <c r="H617" s="5">
        <v>0</v>
      </c>
      <c r="K617" t="s">
        <v>15</v>
      </c>
      <c r="N617" s="1">
        <v>300</v>
      </c>
      <c r="O617" s="60">
        <f>IF(B617="DEPARTAMENTO",N617*(100%-VLOOKUP(A617,'Condiciones Comerciales'!B:M,4,FALSE)),N617)</f>
        <v>300</v>
      </c>
      <c r="P617" s="60">
        <f t="shared" si="9"/>
        <v>337.5</v>
      </c>
      <c r="Q617" s="62"/>
    </row>
    <row r="618" spans="1:17" x14ac:dyDescent="0.3">
      <c r="A618" s="1" t="s">
        <v>731</v>
      </c>
      <c r="B618" t="s">
        <v>594</v>
      </c>
      <c r="C618" t="s">
        <v>16</v>
      </c>
      <c r="D618" s="63">
        <v>26</v>
      </c>
      <c r="E618" s="5">
        <v>-1</v>
      </c>
      <c r="G618" s="5">
        <v>12.5</v>
      </c>
      <c r="H618" s="5">
        <v>0</v>
      </c>
      <c r="K618" t="s">
        <v>15</v>
      </c>
      <c r="N618" s="1">
        <v>350</v>
      </c>
      <c r="O618" s="60">
        <f>IF(B618="DEPARTAMENTO",N618*(100%-VLOOKUP(A618,'Condiciones Comerciales'!B:M,4,FALSE)),N618)</f>
        <v>350</v>
      </c>
      <c r="P618" s="60">
        <f t="shared" si="9"/>
        <v>393.75</v>
      </c>
      <c r="Q618" s="62"/>
    </row>
    <row r="619" spans="1:17" x14ac:dyDescent="0.3">
      <c r="A619" s="1" t="s">
        <v>731</v>
      </c>
      <c r="B619" t="s">
        <v>594</v>
      </c>
      <c r="C619" t="s">
        <v>16</v>
      </c>
      <c r="D619" s="63">
        <v>27</v>
      </c>
      <c r="E619" s="5">
        <v>-1</v>
      </c>
      <c r="G619" s="5">
        <v>12.5</v>
      </c>
      <c r="H619" s="5">
        <v>0</v>
      </c>
      <c r="K619" t="s">
        <v>15</v>
      </c>
      <c r="N619" s="1">
        <v>350</v>
      </c>
      <c r="O619" s="60">
        <f>IF(B619="DEPARTAMENTO",N619*(100%-VLOOKUP(A619,'Condiciones Comerciales'!B:M,4,FALSE)),N619)</f>
        <v>350</v>
      </c>
      <c r="P619" s="60">
        <f t="shared" si="9"/>
        <v>393.75</v>
      </c>
      <c r="Q619" s="62"/>
    </row>
    <row r="620" spans="1:17" x14ac:dyDescent="0.3">
      <c r="A620" s="1" t="s">
        <v>731</v>
      </c>
      <c r="B620" t="s">
        <v>594</v>
      </c>
      <c r="C620" t="s">
        <v>16</v>
      </c>
      <c r="D620" s="63">
        <v>28</v>
      </c>
      <c r="E620" s="5">
        <v>-1</v>
      </c>
      <c r="G620" s="5">
        <v>12.5</v>
      </c>
      <c r="H620" s="5">
        <v>0</v>
      </c>
      <c r="K620" t="s">
        <v>15</v>
      </c>
      <c r="N620" s="1">
        <v>350</v>
      </c>
      <c r="O620" s="60">
        <f>IF(B620="DEPARTAMENTO",N620*(100%-VLOOKUP(A620,'Condiciones Comerciales'!B:M,4,FALSE)),N620)</f>
        <v>350</v>
      </c>
      <c r="P620" s="60">
        <f t="shared" si="9"/>
        <v>393.75</v>
      </c>
      <c r="Q620" s="62"/>
    </row>
    <row r="621" spans="1:17" x14ac:dyDescent="0.3">
      <c r="A621" s="1" t="s">
        <v>731</v>
      </c>
      <c r="B621" t="s">
        <v>594</v>
      </c>
      <c r="C621" t="s">
        <v>16</v>
      </c>
      <c r="D621" s="63">
        <v>29</v>
      </c>
      <c r="E621" s="5">
        <v>-1</v>
      </c>
      <c r="G621" s="5">
        <v>12.5</v>
      </c>
      <c r="H621" s="5">
        <v>0</v>
      </c>
      <c r="K621" t="s">
        <v>15</v>
      </c>
      <c r="N621" s="1">
        <v>350</v>
      </c>
      <c r="O621" s="60">
        <f>IF(B621="DEPARTAMENTO",N621*(100%-VLOOKUP(A621,'Condiciones Comerciales'!B:M,4,FALSE)),N621)</f>
        <v>350</v>
      </c>
      <c r="P621" s="60">
        <f t="shared" si="9"/>
        <v>393.75</v>
      </c>
      <c r="Q621" s="62"/>
    </row>
    <row r="622" spans="1:17" x14ac:dyDescent="0.3">
      <c r="A622" s="1" t="s">
        <v>731</v>
      </c>
      <c r="B622" t="s">
        <v>594</v>
      </c>
      <c r="C622" t="s">
        <v>16</v>
      </c>
      <c r="D622" s="63">
        <v>30</v>
      </c>
      <c r="E622" s="5">
        <v>-1</v>
      </c>
      <c r="G622" s="5">
        <v>12.5</v>
      </c>
      <c r="H622" s="5">
        <v>0</v>
      </c>
      <c r="K622" t="s">
        <v>15</v>
      </c>
      <c r="N622" s="1">
        <v>350</v>
      </c>
      <c r="O622" s="60">
        <f>IF(B622="DEPARTAMENTO",N622*(100%-VLOOKUP(A622,'Condiciones Comerciales'!B:M,4,FALSE)),N622)</f>
        <v>350</v>
      </c>
      <c r="P622" s="60">
        <f t="shared" si="9"/>
        <v>393.75</v>
      </c>
      <c r="Q622" s="62"/>
    </row>
    <row r="623" spans="1:17" x14ac:dyDescent="0.3">
      <c r="A623" s="1" t="s">
        <v>731</v>
      </c>
      <c r="B623" t="s">
        <v>594</v>
      </c>
      <c r="C623" t="s">
        <v>16</v>
      </c>
      <c r="D623" s="63">
        <v>31</v>
      </c>
      <c r="E623" s="5">
        <v>-1</v>
      </c>
      <c r="G623" s="5">
        <v>12.5</v>
      </c>
      <c r="H623" s="5">
        <v>0</v>
      </c>
      <c r="K623" t="s">
        <v>15</v>
      </c>
      <c r="N623" s="1">
        <v>350</v>
      </c>
      <c r="O623" s="60">
        <f>IF(B623="DEPARTAMENTO",N623*(100%-VLOOKUP(A623,'Condiciones Comerciales'!B:M,4,FALSE)),N623)</f>
        <v>350</v>
      </c>
      <c r="P623" s="60">
        <f t="shared" si="9"/>
        <v>393.75</v>
      </c>
      <c r="Q623" s="62"/>
    </row>
    <row r="624" spans="1:17" x14ac:dyDescent="0.3">
      <c r="A624" s="1" t="s">
        <v>731</v>
      </c>
      <c r="B624" t="s">
        <v>594</v>
      </c>
      <c r="C624" t="s">
        <v>16</v>
      </c>
      <c r="D624" s="63">
        <v>32</v>
      </c>
      <c r="E624" s="5">
        <v>-1</v>
      </c>
      <c r="G624" s="5">
        <v>12.5</v>
      </c>
      <c r="H624" s="5">
        <v>0</v>
      </c>
      <c r="K624" t="s">
        <v>15</v>
      </c>
      <c r="N624" s="1">
        <v>350</v>
      </c>
      <c r="O624" s="60">
        <f>IF(B624="DEPARTAMENTO",N624*(100%-VLOOKUP(A624,'Condiciones Comerciales'!B:M,4,FALSE)),N624)</f>
        <v>350</v>
      </c>
      <c r="P624" s="60">
        <f t="shared" si="9"/>
        <v>393.75</v>
      </c>
      <c r="Q624" s="62"/>
    </row>
    <row r="625" spans="1:17" x14ac:dyDescent="0.3">
      <c r="A625" s="1" t="s">
        <v>731</v>
      </c>
      <c r="B625" t="s">
        <v>594</v>
      </c>
      <c r="C625" t="s">
        <v>16</v>
      </c>
      <c r="D625" s="63">
        <v>33</v>
      </c>
      <c r="E625" s="5">
        <v>-1</v>
      </c>
      <c r="G625" s="5">
        <v>12.5</v>
      </c>
      <c r="H625" s="5">
        <v>0</v>
      </c>
      <c r="K625" t="s">
        <v>15</v>
      </c>
      <c r="N625" s="1">
        <v>350</v>
      </c>
      <c r="O625" s="60">
        <f>IF(B625="DEPARTAMENTO",N625*(100%-VLOOKUP(A625,'Condiciones Comerciales'!B:M,4,FALSE)),N625)</f>
        <v>350</v>
      </c>
      <c r="P625" s="60">
        <f t="shared" si="9"/>
        <v>393.75</v>
      </c>
      <c r="Q625" s="62"/>
    </row>
    <row r="626" spans="1:17" x14ac:dyDescent="0.3">
      <c r="A626" s="1" t="s">
        <v>731</v>
      </c>
      <c r="B626" t="s">
        <v>594</v>
      </c>
      <c r="C626" t="s">
        <v>16</v>
      </c>
      <c r="D626" s="63">
        <v>34</v>
      </c>
      <c r="E626" s="5">
        <v>-1</v>
      </c>
      <c r="G626" s="5">
        <v>12.5</v>
      </c>
      <c r="H626" s="5">
        <v>0</v>
      </c>
      <c r="K626" t="s">
        <v>15</v>
      </c>
      <c r="N626" s="1">
        <v>350</v>
      </c>
      <c r="O626" s="60">
        <f>IF(B626="DEPARTAMENTO",N626*(100%-VLOOKUP(A626,'Condiciones Comerciales'!B:M,4,FALSE)),N626)</f>
        <v>350</v>
      </c>
      <c r="P626" s="60">
        <f t="shared" si="9"/>
        <v>393.75</v>
      </c>
      <c r="Q626" s="62"/>
    </row>
    <row r="627" spans="1:17" x14ac:dyDescent="0.3">
      <c r="A627" s="1" t="s">
        <v>731</v>
      </c>
      <c r="B627" t="s">
        <v>594</v>
      </c>
      <c r="C627" t="s">
        <v>16</v>
      </c>
      <c r="D627" s="63">
        <v>35</v>
      </c>
      <c r="E627" s="5">
        <v>-1</v>
      </c>
      <c r="G627" s="5">
        <v>12.5</v>
      </c>
      <c r="H627" s="5">
        <v>0</v>
      </c>
      <c r="K627" t="s">
        <v>15</v>
      </c>
      <c r="N627" s="1">
        <v>350</v>
      </c>
      <c r="O627" s="60">
        <f>IF(B627="DEPARTAMENTO",N627*(100%-VLOOKUP(A627,'Condiciones Comerciales'!B:M,4,FALSE)),N627)</f>
        <v>350</v>
      </c>
      <c r="P627" s="60">
        <f t="shared" si="9"/>
        <v>393.75</v>
      </c>
      <c r="Q627" s="62"/>
    </row>
    <row r="628" spans="1:17" x14ac:dyDescent="0.3">
      <c r="A628" s="1" t="s">
        <v>731</v>
      </c>
      <c r="B628" t="s">
        <v>594</v>
      </c>
      <c r="C628" t="s">
        <v>16</v>
      </c>
      <c r="D628" s="63">
        <v>36</v>
      </c>
      <c r="E628" s="5">
        <v>-1</v>
      </c>
      <c r="G628" s="5">
        <v>12.5</v>
      </c>
      <c r="H628" s="5">
        <v>0</v>
      </c>
      <c r="K628" t="s">
        <v>15</v>
      </c>
      <c r="N628" s="1">
        <v>350</v>
      </c>
      <c r="O628" s="60">
        <f>IF(B628="DEPARTAMENTO",N628*(100%-VLOOKUP(A628,'Condiciones Comerciales'!B:M,4,FALSE)),N628)</f>
        <v>350</v>
      </c>
      <c r="P628" s="60">
        <f t="shared" si="9"/>
        <v>393.75</v>
      </c>
      <c r="Q628" s="62"/>
    </row>
    <row r="629" spans="1:17" x14ac:dyDescent="0.3">
      <c r="A629" s="1" t="s">
        <v>731</v>
      </c>
      <c r="B629" t="s">
        <v>594</v>
      </c>
      <c r="C629" t="s">
        <v>16</v>
      </c>
      <c r="D629" s="63">
        <v>37</v>
      </c>
      <c r="E629" s="5">
        <v>-1</v>
      </c>
      <c r="G629" s="5">
        <v>12.5</v>
      </c>
      <c r="H629" s="5">
        <v>0</v>
      </c>
      <c r="K629" t="s">
        <v>15</v>
      </c>
      <c r="N629" s="1">
        <v>350</v>
      </c>
      <c r="O629" s="60">
        <f>IF(B629="DEPARTAMENTO",N629*(100%-VLOOKUP(A629,'Condiciones Comerciales'!B:M,4,FALSE)),N629)</f>
        <v>350</v>
      </c>
      <c r="P629" s="60">
        <f t="shared" si="9"/>
        <v>393.75</v>
      </c>
      <c r="Q629" s="62"/>
    </row>
    <row r="630" spans="1:17" x14ac:dyDescent="0.3">
      <c r="A630" s="1" t="s">
        <v>731</v>
      </c>
      <c r="B630" t="s">
        <v>594</v>
      </c>
      <c r="C630" t="s">
        <v>16</v>
      </c>
      <c r="D630" s="63">
        <v>38</v>
      </c>
      <c r="E630" s="5">
        <v>-1</v>
      </c>
      <c r="G630" s="5">
        <v>12.5</v>
      </c>
      <c r="H630" s="5">
        <v>0</v>
      </c>
      <c r="K630" t="s">
        <v>15</v>
      </c>
      <c r="N630" s="1">
        <v>350</v>
      </c>
      <c r="O630" s="60">
        <f>IF(B630="DEPARTAMENTO",N630*(100%-VLOOKUP(A630,'Condiciones Comerciales'!B:M,4,FALSE)),N630)</f>
        <v>350</v>
      </c>
      <c r="P630" s="60">
        <f t="shared" si="9"/>
        <v>393.75</v>
      </c>
      <c r="Q630" s="62"/>
    </row>
    <row r="631" spans="1:17" x14ac:dyDescent="0.3">
      <c r="A631" s="1" t="s">
        <v>731</v>
      </c>
      <c r="B631" t="s">
        <v>594</v>
      </c>
      <c r="C631" t="s">
        <v>16</v>
      </c>
      <c r="D631" s="63">
        <v>39</v>
      </c>
      <c r="E631" s="5">
        <v>-1</v>
      </c>
      <c r="G631" s="5">
        <v>12.5</v>
      </c>
      <c r="H631" s="5">
        <v>0</v>
      </c>
      <c r="K631" t="s">
        <v>15</v>
      </c>
      <c r="N631" s="1">
        <v>350</v>
      </c>
      <c r="O631" s="60">
        <f>IF(B631="DEPARTAMENTO",N631*(100%-VLOOKUP(A631,'Condiciones Comerciales'!B:M,4,FALSE)),N631)</f>
        <v>350</v>
      </c>
      <c r="P631" s="60">
        <f t="shared" si="9"/>
        <v>393.75</v>
      </c>
      <c r="Q631" s="62"/>
    </row>
    <row r="632" spans="1:17" x14ac:dyDescent="0.3">
      <c r="A632" s="1" t="s">
        <v>731</v>
      </c>
      <c r="B632" t="s">
        <v>594</v>
      </c>
      <c r="C632" t="s">
        <v>16</v>
      </c>
      <c r="D632" s="63">
        <v>40</v>
      </c>
      <c r="E632" s="5">
        <v>-1</v>
      </c>
      <c r="G632" s="5">
        <v>12.5</v>
      </c>
      <c r="H632" s="5">
        <v>0</v>
      </c>
      <c r="K632" t="s">
        <v>15</v>
      </c>
      <c r="N632" s="1">
        <v>350</v>
      </c>
      <c r="O632" s="60">
        <f>IF(B632="DEPARTAMENTO",N632*(100%-VLOOKUP(A632,'Condiciones Comerciales'!B:M,4,FALSE)),N632)</f>
        <v>350</v>
      </c>
      <c r="P632" s="60">
        <f t="shared" si="9"/>
        <v>393.75</v>
      </c>
      <c r="Q632" s="62"/>
    </row>
    <row r="633" spans="1:17" x14ac:dyDescent="0.3">
      <c r="A633" s="1" t="s">
        <v>731</v>
      </c>
      <c r="B633" t="s">
        <v>594</v>
      </c>
      <c r="C633" t="s">
        <v>16</v>
      </c>
      <c r="D633" s="63">
        <v>41</v>
      </c>
      <c r="E633" s="5">
        <v>-1</v>
      </c>
      <c r="G633" s="5">
        <v>12.5</v>
      </c>
      <c r="H633" s="5">
        <v>0</v>
      </c>
      <c r="K633" t="s">
        <v>15</v>
      </c>
      <c r="N633" s="1">
        <v>350</v>
      </c>
      <c r="O633" s="60">
        <f>IF(B633="DEPARTAMENTO",N633*(100%-VLOOKUP(A633,'Condiciones Comerciales'!B:M,4,FALSE)),N633)</f>
        <v>350</v>
      </c>
      <c r="P633" s="60">
        <f t="shared" si="9"/>
        <v>393.75</v>
      </c>
      <c r="Q633" s="62"/>
    </row>
    <row r="634" spans="1:17" x14ac:dyDescent="0.3">
      <c r="A634" s="1" t="s">
        <v>731</v>
      </c>
      <c r="B634" t="s">
        <v>594</v>
      </c>
      <c r="C634" t="s">
        <v>16</v>
      </c>
      <c r="D634" s="63">
        <v>42</v>
      </c>
      <c r="E634" s="5">
        <v>-1</v>
      </c>
      <c r="G634" s="5">
        <v>12.5</v>
      </c>
      <c r="H634" s="5">
        <v>0</v>
      </c>
      <c r="K634" t="s">
        <v>15</v>
      </c>
      <c r="N634" s="1">
        <v>350</v>
      </c>
      <c r="O634" s="60">
        <f>IF(B634="DEPARTAMENTO",N634*(100%-VLOOKUP(A634,'Condiciones Comerciales'!B:M,4,FALSE)),N634)</f>
        <v>350</v>
      </c>
      <c r="P634" s="60">
        <f t="shared" si="9"/>
        <v>393.75</v>
      </c>
      <c r="Q634" s="62"/>
    </row>
    <row r="635" spans="1:17" x14ac:dyDescent="0.3">
      <c r="A635" s="1" t="s">
        <v>731</v>
      </c>
      <c r="B635" t="s">
        <v>594</v>
      </c>
      <c r="C635" t="s">
        <v>16</v>
      </c>
      <c r="D635" s="63">
        <v>43</v>
      </c>
      <c r="E635" s="5">
        <v>-1</v>
      </c>
      <c r="G635" s="5">
        <v>12.5</v>
      </c>
      <c r="H635" s="5">
        <v>0</v>
      </c>
      <c r="K635" t="s">
        <v>15</v>
      </c>
      <c r="N635" s="1">
        <v>350</v>
      </c>
      <c r="O635" s="60">
        <f>IF(B635="DEPARTAMENTO",N635*(100%-VLOOKUP(A635,'Condiciones Comerciales'!B:M,4,FALSE)),N635)</f>
        <v>350</v>
      </c>
      <c r="P635" s="60">
        <f t="shared" si="9"/>
        <v>393.75</v>
      </c>
      <c r="Q635" s="62"/>
    </row>
    <row r="636" spans="1:17" x14ac:dyDescent="0.3">
      <c r="A636" s="1" t="s">
        <v>731</v>
      </c>
      <c r="B636" t="s">
        <v>594</v>
      </c>
      <c r="C636" t="s">
        <v>16</v>
      </c>
      <c r="D636" s="63">
        <v>44</v>
      </c>
      <c r="E636" s="5">
        <v>-1</v>
      </c>
      <c r="G636" s="5">
        <v>12.5</v>
      </c>
      <c r="H636" s="5">
        <v>0</v>
      </c>
      <c r="K636" t="s">
        <v>15</v>
      </c>
      <c r="N636" s="1">
        <v>350</v>
      </c>
      <c r="O636" s="60">
        <f>IF(B636="DEPARTAMENTO",N636*(100%-VLOOKUP(A636,'Condiciones Comerciales'!B:M,4,FALSE)),N636)</f>
        <v>350</v>
      </c>
      <c r="P636" s="60">
        <f t="shared" si="9"/>
        <v>393.75</v>
      </c>
      <c r="Q636" s="62"/>
    </row>
    <row r="637" spans="1:17" x14ac:dyDescent="0.3">
      <c r="A637" s="1" t="s">
        <v>731</v>
      </c>
      <c r="B637" t="s">
        <v>594</v>
      </c>
      <c r="C637" t="s">
        <v>16</v>
      </c>
      <c r="D637" s="63">
        <v>45</v>
      </c>
      <c r="E637" s="5">
        <v>-1</v>
      </c>
      <c r="G637" s="5">
        <v>12.5</v>
      </c>
      <c r="H637" s="5">
        <v>0</v>
      </c>
      <c r="K637" t="s">
        <v>15</v>
      </c>
      <c r="N637" s="1">
        <v>350</v>
      </c>
      <c r="O637" s="60">
        <f>IF(B637="DEPARTAMENTO",N637*(100%-VLOOKUP(A637,'Condiciones Comerciales'!B:M,4,FALSE)),N637)</f>
        <v>350</v>
      </c>
      <c r="P637" s="60">
        <f t="shared" si="9"/>
        <v>393.75</v>
      </c>
      <c r="Q637" s="62"/>
    </row>
    <row r="638" spans="1:17" x14ac:dyDescent="0.3">
      <c r="A638" s="1" t="s">
        <v>731</v>
      </c>
      <c r="B638" t="s">
        <v>594</v>
      </c>
      <c r="C638" t="s">
        <v>16</v>
      </c>
      <c r="D638" s="63">
        <v>46</v>
      </c>
      <c r="E638" s="5">
        <v>-1</v>
      </c>
      <c r="G638" s="5">
        <v>12.5</v>
      </c>
      <c r="H638" s="5">
        <v>0</v>
      </c>
      <c r="K638" t="s">
        <v>15</v>
      </c>
      <c r="N638" s="1">
        <v>350</v>
      </c>
      <c r="O638" s="60">
        <f>IF(B638="DEPARTAMENTO",N638*(100%-VLOOKUP(A638,'Condiciones Comerciales'!B:M,4,FALSE)),N638)</f>
        <v>350</v>
      </c>
      <c r="P638" s="60">
        <f t="shared" si="9"/>
        <v>393.75</v>
      </c>
      <c r="Q638" s="62"/>
    </row>
    <row r="639" spans="1:17" x14ac:dyDescent="0.3">
      <c r="A639" s="1" t="s">
        <v>731</v>
      </c>
      <c r="B639" t="s">
        <v>594</v>
      </c>
      <c r="C639" t="s">
        <v>16</v>
      </c>
      <c r="D639" s="63">
        <v>47</v>
      </c>
      <c r="E639" s="5">
        <v>-1</v>
      </c>
      <c r="G639" s="5">
        <v>12.5</v>
      </c>
      <c r="H639" s="5">
        <v>0</v>
      </c>
      <c r="K639" t="s">
        <v>15</v>
      </c>
      <c r="N639" s="1">
        <v>350</v>
      </c>
      <c r="O639" s="60">
        <f>IF(B639="DEPARTAMENTO",N639*(100%-VLOOKUP(A639,'Condiciones Comerciales'!B:M,4,FALSE)),N639)</f>
        <v>350</v>
      </c>
      <c r="P639" s="60">
        <f t="shared" si="9"/>
        <v>393.75</v>
      </c>
      <c r="Q639" s="62"/>
    </row>
    <row r="640" spans="1:17" x14ac:dyDescent="0.3">
      <c r="A640" s="1" t="s">
        <v>731</v>
      </c>
      <c r="B640" t="s">
        <v>594</v>
      </c>
      <c r="C640" t="s">
        <v>16</v>
      </c>
      <c r="D640" s="63">
        <v>48</v>
      </c>
      <c r="E640" s="5">
        <v>-1</v>
      </c>
      <c r="G640" s="5">
        <v>12.5</v>
      </c>
      <c r="H640" s="5">
        <v>0</v>
      </c>
      <c r="K640" t="s">
        <v>15</v>
      </c>
      <c r="N640" s="1">
        <v>350</v>
      </c>
      <c r="O640" s="60">
        <f>IF(B640="DEPARTAMENTO",N640*(100%-VLOOKUP(A640,'Condiciones Comerciales'!B:M,4,FALSE)),N640)</f>
        <v>350</v>
      </c>
      <c r="P640" s="60">
        <f t="shared" si="9"/>
        <v>393.75</v>
      </c>
      <c r="Q640" s="62"/>
    </row>
    <row r="641" spans="1:17" x14ac:dyDescent="0.3">
      <c r="A641" s="1" t="s">
        <v>731</v>
      </c>
      <c r="B641" t="s">
        <v>594</v>
      </c>
      <c r="C641" t="s">
        <v>16</v>
      </c>
      <c r="D641" s="63">
        <v>49</v>
      </c>
      <c r="E641" s="5">
        <v>-1</v>
      </c>
      <c r="G641" s="5">
        <v>12.5</v>
      </c>
      <c r="H641" s="5">
        <v>0</v>
      </c>
      <c r="K641" t="s">
        <v>15</v>
      </c>
      <c r="N641" s="1">
        <v>350</v>
      </c>
      <c r="O641" s="60">
        <f>IF(B641="DEPARTAMENTO",N641*(100%-VLOOKUP(A641,'Condiciones Comerciales'!B:M,4,FALSE)),N641)</f>
        <v>350</v>
      </c>
      <c r="P641" s="60">
        <f t="shared" si="9"/>
        <v>393.75</v>
      </c>
      <c r="Q641" s="62"/>
    </row>
    <row r="642" spans="1:17" x14ac:dyDescent="0.3">
      <c r="A642" s="1" t="s">
        <v>731</v>
      </c>
      <c r="B642" t="s">
        <v>594</v>
      </c>
      <c r="C642" t="s">
        <v>16</v>
      </c>
      <c r="D642" s="63">
        <v>50</v>
      </c>
      <c r="E642" s="5">
        <v>-1</v>
      </c>
      <c r="G642" s="5">
        <v>12.5</v>
      </c>
      <c r="H642" s="5">
        <v>0</v>
      </c>
      <c r="K642" t="s">
        <v>15</v>
      </c>
      <c r="N642" s="1">
        <v>350</v>
      </c>
      <c r="O642" s="60">
        <f>IF(B642="DEPARTAMENTO",N642*(100%-VLOOKUP(A642,'Condiciones Comerciales'!B:M,4,FALSE)),N642)</f>
        <v>350</v>
      </c>
      <c r="P642" s="60">
        <f t="shared" ref="P642:P705" si="10">(O642-10%*O642)/80%</f>
        <v>393.75</v>
      </c>
      <c r="Q642" s="62"/>
    </row>
    <row r="643" spans="1:17" x14ac:dyDescent="0.3">
      <c r="A643" s="1" t="s">
        <v>731</v>
      </c>
      <c r="B643" t="s">
        <v>594</v>
      </c>
      <c r="C643" t="s">
        <v>16</v>
      </c>
      <c r="D643" s="63">
        <v>51</v>
      </c>
      <c r="E643" s="5">
        <v>-1</v>
      </c>
      <c r="G643" s="5">
        <v>12.5</v>
      </c>
      <c r="H643" s="5">
        <v>0</v>
      </c>
      <c r="K643" t="s">
        <v>15</v>
      </c>
      <c r="N643" s="1">
        <v>350</v>
      </c>
      <c r="O643" s="60">
        <f>IF(B643="DEPARTAMENTO",N643*(100%-VLOOKUP(A643,'Condiciones Comerciales'!B:M,4,FALSE)),N643)</f>
        <v>350</v>
      </c>
      <c r="P643" s="60">
        <f t="shared" si="10"/>
        <v>393.75</v>
      </c>
      <c r="Q643" s="62"/>
    </row>
    <row r="644" spans="1:17" x14ac:dyDescent="0.3">
      <c r="A644" s="1" t="s">
        <v>731</v>
      </c>
      <c r="B644" t="s">
        <v>594</v>
      </c>
      <c r="C644" t="s">
        <v>16</v>
      </c>
      <c r="D644" s="63">
        <v>52</v>
      </c>
      <c r="E644" s="5">
        <v>-1</v>
      </c>
      <c r="G644" s="5">
        <v>12.5</v>
      </c>
      <c r="H644" s="5">
        <v>0</v>
      </c>
      <c r="K644" t="s">
        <v>15</v>
      </c>
      <c r="N644" s="1">
        <v>350</v>
      </c>
      <c r="O644" s="60">
        <f>IF(B644="DEPARTAMENTO",N644*(100%-VLOOKUP(A644,'Condiciones Comerciales'!B:M,4,FALSE)),N644)</f>
        <v>350</v>
      </c>
      <c r="P644" s="60">
        <f t="shared" si="10"/>
        <v>393.75</v>
      </c>
      <c r="Q644" s="62"/>
    </row>
    <row r="645" spans="1:17" x14ac:dyDescent="0.3">
      <c r="A645" s="1" t="s">
        <v>731</v>
      </c>
      <c r="B645" t="s">
        <v>594</v>
      </c>
      <c r="C645" t="s">
        <v>16</v>
      </c>
      <c r="D645" s="63">
        <v>53</v>
      </c>
      <c r="E645" s="5">
        <v>-1</v>
      </c>
      <c r="G645" s="5">
        <v>12.5</v>
      </c>
      <c r="H645" s="5">
        <v>0</v>
      </c>
      <c r="K645" t="s">
        <v>15</v>
      </c>
      <c r="N645" s="1">
        <v>350</v>
      </c>
      <c r="O645" s="60">
        <f>IF(B645="DEPARTAMENTO",N645*(100%-VLOOKUP(A645,'Condiciones Comerciales'!B:M,4,FALSE)),N645)</f>
        <v>350</v>
      </c>
      <c r="P645" s="60">
        <f t="shared" si="10"/>
        <v>393.75</v>
      </c>
      <c r="Q645" s="62"/>
    </row>
    <row r="646" spans="1:17" x14ac:dyDescent="0.3">
      <c r="A646" s="1" t="s">
        <v>731</v>
      </c>
      <c r="B646" t="s">
        <v>594</v>
      </c>
      <c r="C646" t="s">
        <v>16</v>
      </c>
      <c r="D646" s="63">
        <v>54</v>
      </c>
      <c r="E646" s="5">
        <v>-1</v>
      </c>
      <c r="G646" s="5">
        <v>12.5</v>
      </c>
      <c r="H646" s="5">
        <v>0</v>
      </c>
      <c r="K646" t="s">
        <v>15</v>
      </c>
      <c r="N646" s="1">
        <v>350</v>
      </c>
      <c r="O646" s="60">
        <f>IF(B646="DEPARTAMENTO",N646*(100%-VLOOKUP(A646,'Condiciones Comerciales'!B:M,4,FALSE)),N646)</f>
        <v>350</v>
      </c>
      <c r="P646" s="60">
        <f t="shared" si="10"/>
        <v>393.75</v>
      </c>
      <c r="Q646" s="62"/>
    </row>
    <row r="647" spans="1:17" x14ac:dyDescent="0.3">
      <c r="A647" s="1" t="s">
        <v>731</v>
      </c>
      <c r="B647" t="s">
        <v>594</v>
      </c>
      <c r="C647" t="s">
        <v>16</v>
      </c>
      <c r="D647" s="63">
        <v>55</v>
      </c>
      <c r="E647" s="5">
        <v>-1</v>
      </c>
      <c r="G647" s="5">
        <v>12.5</v>
      </c>
      <c r="H647" s="5">
        <v>0</v>
      </c>
      <c r="K647" t="s">
        <v>15</v>
      </c>
      <c r="N647" s="1">
        <v>350</v>
      </c>
      <c r="O647" s="60">
        <f>IF(B647="DEPARTAMENTO",N647*(100%-VLOOKUP(A647,'Condiciones Comerciales'!B:M,4,FALSE)),N647)</f>
        <v>350</v>
      </c>
      <c r="P647" s="60">
        <f t="shared" si="10"/>
        <v>393.75</v>
      </c>
      <c r="Q647" s="62"/>
    </row>
    <row r="648" spans="1:17" x14ac:dyDescent="0.3">
      <c r="A648" s="1" t="s">
        <v>731</v>
      </c>
      <c r="B648" t="s">
        <v>594</v>
      </c>
      <c r="C648" t="s">
        <v>16</v>
      </c>
      <c r="D648" s="63">
        <v>56</v>
      </c>
      <c r="E648" s="5">
        <v>-1</v>
      </c>
      <c r="G648" s="5">
        <v>12.5</v>
      </c>
      <c r="H648" s="5">
        <v>0</v>
      </c>
      <c r="K648" t="s">
        <v>15</v>
      </c>
      <c r="N648" s="1">
        <v>350</v>
      </c>
      <c r="O648" s="60">
        <f>IF(B648="DEPARTAMENTO",N648*(100%-VLOOKUP(A648,'Condiciones Comerciales'!B:M,4,FALSE)),N648)</f>
        <v>350</v>
      </c>
      <c r="P648" s="60">
        <f t="shared" si="10"/>
        <v>393.75</v>
      </c>
      <c r="Q648" s="62"/>
    </row>
    <row r="649" spans="1:17" x14ac:dyDescent="0.3">
      <c r="A649" s="1" t="s">
        <v>731</v>
      </c>
      <c r="B649" t="s">
        <v>594</v>
      </c>
      <c r="C649" t="s">
        <v>16</v>
      </c>
      <c r="D649" s="63">
        <v>57</v>
      </c>
      <c r="E649" s="5">
        <v>-1</v>
      </c>
      <c r="G649" s="5">
        <v>12.5</v>
      </c>
      <c r="H649" s="5">
        <v>0</v>
      </c>
      <c r="K649" t="s">
        <v>15</v>
      </c>
      <c r="N649" s="1">
        <v>350</v>
      </c>
      <c r="O649" s="60">
        <f>IF(B649="DEPARTAMENTO",N649*(100%-VLOOKUP(A649,'Condiciones Comerciales'!B:M,4,FALSE)),N649)</f>
        <v>350</v>
      </c>
      <c r="P649" s="60">
        <f t="shared" si="10"/>
        <v>393.75</v>
      </c>
      <c r="Q649" s="62"/>
    </row>
    <row r="650" spans="1:17" x14ac:dyDescent="0.3">
      <c r="A650" s="1" t="s">
        <v>731</v>
      </c>
      <c r="B650" t="s">
        <v>594</v>
      </c>
      <c r="C650" t="s">
        <v>16</v>
      </c>
      <c r="D650" s="63">
        <v>58</v>
      </c>
      <c r="E650" s="5">
        <v>-1</v>
      </c>
      <c r="G650" s="5">
        <v>12.5</v>
      </c>
      <c r="H650" s="5">
        <v>0</v>
      </c>
      <c r="K650" t="s">
        <v>15</v>
      </c>
      <c r="N650" s="1">
        <v>350</v>
      </c>
      <c r="O650" s="60">
        <f>IF(B650="DEPARTAMENTO",N650*(100%-VLOOKUP(A650,'Condiciones Comerciales'!B:M,4,FALSE)),N650)</f>
        <v>350</v>
      </c>
      <c r="P650" s="60">
        <f t="shared" si="10"/>
        <v>393.75</v>
      </c>
      <c r="Q650" s="62"/>
    </row>
    <row r="651" spans="1:17" x14ac:dyDescent="0.3">
      <c r="A651" s="1" t="s">
        <v>731</v>
      </c>
      <c r="B651" t="s">
        <v>594</v>
      </c>
      <c r="C651" t="s">
        <v>16</v>
      </c>
      <c r="D651" s="63">
        <v>59</v>
      </c>
      <c r="E651" s="5">
        <v>-1</v>
      </c>
      <c r="G651" s="5">
        <v>12.5</v>
      </c>
      <c r="H651" s="5">
        <v>0</v>
      </c>
      <c r="K651" t="s">
        <v>15</v>
      </c>
      <c r="N651" s="1">
        <v>350</v>
      </c>
      <c r="O651" s="60">
        <f>IF(B651="DEPARTAMENTO",N651*(100%-VLOOKUP(A651,'Condiciones Comerciales'!B:M,4,FALSE)),N651)</f>
        <v>350</v>
      </c>
      <c r="P651" s="60">
        <f t="shared" si="10"/>
        <v>393.75</v>
      </c>
      <c r="Q651" s="62"/>
    </row>
    <row r="652" spans="1:17" x14ac:dyDescent="0.3">
      <c r="A652" s="1" t="s">
        <v>731</v>
      </c>
      <c r="B652" t="s">
        <v>594</v>
      </c>
      <c r="C652" t="s">
        <v>16</v>
      </c>
      <c r="D652" s="63">
        <v>60</v>
      </c>
      <c r="E652" s="5">
        <v>-1</v>
      </c>
      <c r="G652" s="5">
        <v>12.5</v>
      </c>
      <c r="H652" s="5">
        <v>0</v>
      </c>
      <c r="K652" t="s">
        <v>15</v>
      </c>
      <c r="N652" s="1">
        <v>350</v>
      </c>
      <c r="O652" s="60">
        <f>IF(B652="DEPARTAMENTO",N652*(100%-VLOOKUP(A652,'Condiciones Comerciales'!B:M,4,FALSE)),N652)</f>
        <v>350</v>
      </c>
      <c r="P652" s="60">
        <f t="shared" si="10"/>
        <v>393.75</v>
      </c>
      <c r="Q652" s="62"/>
    </row>
    <row r="653" spans="1:17" x14ac:dyDescent="0.3">
      <c r="A653" s="1" t="s">
        <v>731</v>
      </c>
      <c r="B653" t="s">
        <v>594</v>
      </c>
      <c r="C653" t="s">
        <v>16</v>
      </c>
      <c r="D653" s="63">
        <v>61</v>
      </c>
      <c r="E653" s="5">
        <v>-1</v>
      </c>
      <c r="G653" s="5">
        <v>12.5</v>
      </c>
      <c r="H653" s="5">
        <v>0</v>
      </c>
      <c r="K653" t="s">
        <v>15</v>
      </c>
      <c r="N653" s="1">
        <v>350</v>
      </c>
      <c r="O653" s="60">
        <f>IF(B653="DEPARTAMENTO",N653*(100%-VLOOKUP(A653,'Condiciones Comerciales'!B:M,4,FALSE)),N653)</f>
        <v>350</v>
      </c>
      <c r="P653" s="60">
        <f t="shared" si="10"/>
        <v>393.75</v>
      </c>
      <c r="Q653" s="62"/>
    </row>
    <row r="654" spans="1:17" x14ac:dyDescent="0.3">
      <c r="A654" s="1" t="s">
        <v>731</v>
      </c>
      <c r="B654" t="s">
        <v>594</v>
      </c>
      <c r="C654" t="s">
        <v>16</v>
      </c>
      <c r="D654" s="63">
        <v>62</v>
      </c>
      <c r="E654" s="5">
        <v>-1</v>
      </c>
      <c r="G654" s="5">
        <v>12.5</v>
      </c>
      <c r="H654" s="5">
        <v>0</v>
      </c>
      <c r="K654" t="s">
        <v>15</v>
      </c>
      <c r="N654" s="1">
        <v>350</v>
      </c>
      <c r="O654" s="60">
        <f>IF(B654="DEPARTAMENTO",N654*(100%-VLOOKUP(A654,'Condiciones Comerciales'!B:M,4,FALSE)),N654)</f>
        <v>350</v>
      </c>
      <c r="P654" s="60">
        <f t="shared" si="10"/>
        <v>393.75</v>
      </c>
      <c r="Q654" s="62"/>
    </row>
    <row r="655" spans="1:17" x14ac:dyDescent="0.3">
      <c r="A655" s="1" t="s">
        <v>731</v>
      </c>
      <c r="B655" t="s">
        <v>594</v>
      </c>
      <c r="C655" t="s">
        <v>16</v>
      </c>
      <c r="D655" s="63">
        <v>63</v>
      </c>
      <c r="E655" s="5">
        <v>-1</v>
      </c>
      <c r="G655" s="5">
        <v>12.5</v>
      </c>
      <c r="H655" s="5">
        <v>0</v>
      </c>
      <c r="K655" t="s">
        <v>15</v>
      </c>
      <c r="N655" s="1">
        <v>350</v>
      </c>
      <c r="O655" s="60">
        <f>IF(B655="DEPARTAMENTO",N655*(100%-VLOOKUP(A655,'Condiciones Comerciales'!B:M,4,FALSE)),N655)</f>
        <v>350</v>
      </c>
      <c r="P655" s="60">
        <f t="shared" si="10"/>
        <v>393.75</v>
      </c>
      <c r="Q655" s="62"/>
    </row>
    <row r="656" spans="1:17" x14ac:dyDescent="0.3">
      <c r="A656" s="1" t="s">
        <v>731</v>
      </c>
      <c r="B656" t="s">
        <v>594</v>
      </c>
      <c r="C656" t="s">
        <v>16</v>
      </c>
      <c r="D656" s="63">
        <v>64</v>
      </c>
      <c r="E656" s="5">
        <v>-1</v>
      </c>
      <c r="G656" s="5">
        <v>12.5</v>
      </c>
      <c r="H656" s="5">
        <v>0</v>
      </c>
      <c r="K656" t="s">
        <v>15</v>
      </c>
      <c r="N656" s="1">
        <v>350</v>
      </c>
      <c r="O656" s="60">
        <f>IF(B656="DEPARTAMENTO",N656*(100%-VLOOKUP(A656,'Condiciones Comerciales'!B:M,4,FALSE)),N656)</f>
        <v>350</v>
      </c>
      <c r="P656" s="60">
        <f t="shared" si="10"/>
        <v>393.75</v>
      </c>
      <c r="Q656" s="62"/>
    </row>
    <row r="657" spans="1:17" x14ac:dyDescent="0.3">
      <c r="A657" s="1" t="s">
        <v>731</v>
      </c>
      <c r="B657" t="s">
        <v>594</v>
      </c>
      <c r="C657" t="s">
        <v>16</v>
      </c>
      <c r="D657" s="63">
        <v>65</v>
      </c>
      <c r="E657" s="5">
        <v>-1</v>
      </c>
      <c r="G657" s="5">
        <v>12.5</v>
      </c>
      <c r="H657" s="5">
        <v>0</v>
      </c>
      <c r="K657" t="s">
        <v>15</v>
      </c>
      <c r="N657" s="1">
        <v>350</v>
      </c>
      <c r="O657" s="60">
        <f>IF(B657="DEPARTAMENTO",N657*(100%-VLOOKUP(A657,'Condiciones Comerciales'!B:M,4,FALSE)),N657)</f>
        <v>350</v>
      </c>
      <c r="P657" s="60">
        <f t="shared" si="10"/>
        <v>393.75</v>
      </c>
      <c r="Q657" s="62"/>
    </row>
    <row r="658" spans="1:17" x14ac:dyDescent="0.3">
      <c r="A658" s="1" t="s">
        <v>731</v>
      </c>
      <c r="B658" t="s">
        <v>594</v>
      </c>
      <c r="C658" t="s">
        <v>16</v>
      </c>
      <c r="D658" s="63">
        <v>66</v>
      </c>
      <c r="E658" s="5">
        <v>-1</v>
      </c>
      <c r="G658" s="5">
        <v>12.5</v>
      </c>
      <c r="H658" s="5">
        <v>0</v>
      </c>
      <c r="K658" t="s">
        <v>15</v>
      </c>
      <c r="N658" s="1">
        <v>350</v>
      </c>
      <c r="O658" s="60">
        <f>IF(B658="DEPARTAMENTO",N658*(100%-VLOOKUP(A658,'Condiciones Comerciales'!B:M,4,FALSE)),N658)</f>
        <v>350</v>
      </c>
      <c r="P658" s="60">
        <f t="shared" si="10"/>
        <v>393.75</v>
      </c>
      <c r="Q658" s="62"/>
    </row>
    <row r="659" spans="1:17" x14ac:dyDescent="0.3">
      <c r="A659" s="1" t="s">
        <v>731</v>
      </c>
      <c r="B659" t="s">
        <v>594</v>
      </c>
      <c r="C659" t="s">
        <v>16</v>
      </c>
      <c r="D659" s="63">
        <v>67</v>
      </c>
      <c r="E659" s="5">
        <v>-1</v>
      </c>
      <c r="G659" s="5">
        <v>12.5</v>
      </c>
      <c r="H659" s="5">
        <v>0</v>
      </c>
      <c r="K659" t="s">
        <v>15</v>
      </c>
      <c r="N659" s="1">
        <v>350</v>
      </c>
      <c r="O659" s="60">
        <f>IF(B659="DEPARTAMENTO",N659*(100%-VLOOKUP(A659,'Condiciones Comerciales'!B:M,4,FALSE)),N659)</f>
        <v>350</v>
      </c>
      <c r="P659" s="60">
        <f t="shared" si="10"/>
        <v>393.75</v>
      </c>
      <c r="Q659" s="62"/>
    </row>
    <row r="660" spans="1:17" x14ac:dyDescent="0.3">
      <c r="A660" s="1" t="s">
        <v>731</v>
      </c>
      <c r="B660" t="s">
        <v>594</v>
      </c>
      <c r="C660" t="s">
        <v>16</v>
      </c>
      <c r="D660" s="63">
        <v>68</v>
      </c>
      <c r="E660" s="5">
        <v>-1</v>
      </c>
      <c r="G660" s="5">
        <v>12.5</v>
      </c>
      <c r="H660" s="5">
        <v>0</v>
      </c>
      <c r="K660" t="s">
        <v>15</v>
      </c>
      <c r="N660" s="1">
        <v>350</v>
      </c>
      <c r="O660" s="60">
        <f>IF(B660="DEPARTAMENTO",N660*(100%-VLOOKUP(A660,'Condiciones Comerciales'!B:M,4,FALSE)),N660)</f>
        <v>350</v>
      </c>
      <c r="P660" s="60">
        <f t="shared" si="10"/>
        <v>393.75</v>
      </c>
      <c r="Q660" s="62"/>
    </row>
    <row r="661" spans="1:17" x14ac:dyDescent="0.3">
      <c r="A661" s="1" t="s">
        <v>731</v>
      </c>
      <c r="B661" t="s">
        <v>594</v>
      </c>
      <c r="C661" t="s">
        <v>16</v>
      </c>
      <c r="D661" s="63">
        <v>69</v>
      </c>
      <c r="E661" s="5">
        <v>-1</v>
      </c>
      <c r="G661" s="5">
        <v>12.5</v>
      </c>
      <c r="H661" s="5">
        <v>0</v>
      </c>
      <c r="K661" t="s">
        <v>15</v>
      </c>
      <c r="N661" s="1">
        <v>350</v>
      </c>
      <c r="O661" s="60">
        <f>IF(B661="DEPARTAMENTO",N661*(100%-VLOOKUP(A661,'Condiciones Comerciales'!B:M,4,FALSE)),N661)</f>
        <v>350</v>
      </c>
      <c r="P661" s="60">
        <f t="shared" si="10"/>
        <v>393.75</v>
      </c>
      <c r="Q661" s="62"/>
    </row>
    <row r="662" spans="1:17" x14ac:dyDescent="0.3">
      <c r="A662" s="1" t="s">
        <v>731</v>
      </c>
      <c r="B662" t="s">
        <v>594</v>
      </c>
      <c r="C662" t="s">
        <v>16</v>
      </c>
      <c r="D662" s="63">
        <v>70</v>
      </c>
      <c r="E662" s="5">
        <v>-1</v>
      </c>
      <c r="G662" s="5">
        <v>12.5</v>
      </c>
      <c r="H662" s="5">
        <v>0</v>
      </c>
      <c r="K662" t="s">
        <v>15</v>
      </c>
      <c r="N662" s="1">
        <v>350</v>
      </c>
      <c r="O662" s="60">
        <f>IF(B662="DEPARTAMENTO",N662*(100%-VLOOKUP(A662,'Condiciones Comerciales'!B:M,4,FALSE)),N662)</f>
        <v>350</v>
      </c>
      <c r="P662" s="60">
        <f t="shared" si="10"/>
        <v>393.75</v>
      </c>
      <c r="Q662" s="62"/>
    </row>
    <row r="663" spans="1:17" x14ac:dyDescent="0.3">
      <c r="A663" s="1" t="s">
        <v>731</v>
      </c>
      <c r="B663" t="s">
        <v>594</v>
      </c>
      <c r="C663" t="s">
        <v>16</v>
      </c>
      <c r="D663" s="63">
        <v>71</v>
      </c>
      <c r="E663" s="5">
        <v>-1</v>
      </c>
      <c r="G663" s="5">
        <v>12.5</v>
      </c>
      <c r="H663" s="5">
        <v>0</v>
      </c>
      <c r="K663" t="s">
        <v>15</v>
      </c>
      <c r="N663" s="1">
        <v>350</v>
      </c>
      <c r="O663" s="60">
        <f>IF(B663="DEPARTAMENTO",N663*(100%-VLOOKUP(A663,'Condiciones Comerciales'!B:M,4,FALSE)),N663)</f>
        <v>350</v>
      </c>
      <c r="P663" s="60">
        <f t="shared" si="10"/>
        <v>393.75</v>
      </c>
      <c r="Q663" s="62"/>
    </row>
    <row r="664" spans="1:17" x14ac:dyDescent="0.3">
      <c r="A664" s="1" t="s">
        <v>731</v>
      </c>
      <c r="B664" t="s">
        <v>594</v>
      </c>
      <c r="C664" t="s">
        <v>16</v>
      </c>
      <c r="D664" s="63">
        <v>72</v>
      </c>
      <c r="E664" s="5">
        <v>-1</v>
      </c>
      <c r="G664" s="5">
        <v>12.5</v>
      </c>
      <c r="H664" s="5">
        <v>0</v>
      </c>
      <c r="K664" t="s">
        <v>15</v>
      </c>
      <c r="N664" s="1">
        <v>350</v>
      </c>
      <c r="O664" s="60">
        <f>IF(B664="DEPARTAMENTO",N664*(100%-VLOOKUP(A664,'Condiciones Comerciales'!B:M,4,FALSE)),N664)</f>
        <v>350</v>
      </c>
      <c r="P664" s="60">
        <f t="shared" si="10"/>
        <v>393.75</v>
      </c>
      <c r="Q664" s="62"/>
    </row>
    <row r="665" spans="1:17" x14ac:dyDescent="0.3">
      <c r="A665" s="1" t="s">
        <v>731</v>
      </c>
      <c r="B665" t="s">
        <v>594</v>
      </c>
      <c r="C665" t="s">
        <v>16</v>
      </c>
      <c r="D665" s="63">
        <v>73</v>
      </c>
      <c r="E665" s="5">
        <v>-1</v>
      </c>
      <c r="G665" s="5">
        <v>12.5</v>
      </c>
      <c r="H665" s="5">
        <v>0</v>
      </c>
      <c r="K665" t="s">
        <v>15</v>
      </c>
      <c r="N665" s="1">
        <v>350</v>
      </c>
      <c r="O665" s="60">
        <f>IF(B665="DEPARTAMENTO",N665*(100%-VLOOKUP(A665,'Condiciones Comerciales'!B:M,4,FALSE)),N665)</f>
        <v>350</v>
      </c>
      <c r="P665" s="60">
        <f t="shared" si="10"/>
        <v>393.75</v>
      </c>
      <c r="Q665" s="62"/>
    </row>
    <row r="666" spans="1:17" x14ac:dyDescent="0.3">
      <c r="A666" s="1" t="s">
        <v>731</v>
      </c>
      <c r="B666" t="s">
        <v>594</v>
      </c>
      <c r="C666" t="s">
        <v>16</v>
      </c>
      <c r="D666" s="63">
        <v>74</v>
      </c>
      <c r="E666" s="5">
        <v>-1</v>
      </c>
      <c r="G666" s="5">
        <v>12.5</v>
      </c>
      <c r="H666" s="5">
        <v>0</v>
      </c>
      <c r="K666" t="s">
        <v>15</v>
      </c>
      <c r="N666" s="1">
        <v>350</v>
      </c>
      <c r="O666" s="60">
        <f>IF(B666="DEPARTAMENTO",N666*(100%-VLOOKUP(A666,'Condiciones Comerciales'!B:M,4,FALSE)),N666)</f>
        <v>350</v>
      </c>
      <c r="P666" s="60">
        <f t="shared" si="10"/>
        <v>393.75</v>
      </c>
      <c r="Q666" s="62"/>
    </row>
    <row r="667" spans="1:17" x14ac:dyDescent="0.3">
      <c r="A667" s="1" t="s">
        <v>731</v>
      </c>
      <c r="B667" t="s">
        <v>594</v>
      </c>
      <c r="C667" t="s">
        <v>16</v>
      </c>
      <c r="D667" s="63">
        <v>75</v>
      </c>
      <c r="E667" s="5">
        <v>-1</v>
      </c>
      <c r="G667" s="5">
        <v>12.5</v>
      </c>
      <c r="H667" s="5">
        <v>0</v>
      </c>
      <c r="K667" t="s">
        <v>15</v>
      </c>
      <c r="N667" s="1">
        <v>350</v>
      </c>
      <c r="O667" s="60">
        <f>IF(B667="DEPARTAMENTO",N667*(100%-VLOOKUP(A667,'Condiciones Comerciales'!B:M,4,FALSE)),N667)</f>
        <v>350</v>
      </c>
      <c r="P667" s="60">
        <f t="shared" si="10"/>
        <v>393.75</v>
      </c>
      <c r="Q667" s="62"/>
    </row>
    <row r="668" spans="1:17" x14ac:dyDescent="0.3">
      <c r="A668" s="1" t="s">
        <v>731</v>
      </c>
      <c r="B668" t="s">
        <v>594</v>
      </c>
      <c r="C668" t="s">
        <v>16</v>
      </c>
      <c r="D668" s="63">
        <v>76</v>
      </c>
      <c r="E668" s="5">
        <v>-1</v>
      </c>
      <c r="G668" s="5">
        <v>12.5</v>
      </c>
      <c r="H668" s="5">
        <v>0</v>
      </c>
      <c r="K668" t="s">
        <v>15</v>
      </c>
      <c r="N668" s="1">
        <v>350</v>
      </c>
      <c r="O668" s="60">
        <f>IF(B668="DEPARTAMENTO",N668*(100%-VLOOKUP(A668,'Condiciones Comerciales'!B:M,4,FALSE)),N668)</f>
        <v>350</v>
      </c>
      <c r="P668" s="60">
        <f t="shared" si="10"/>
        <v>393.75</v>
      </c>
      <c r="Q668" s="62"/>
    </row>
    <row r="669" spans="1:17" x14ac:dyDescent="0.3">
      <c r="A669" s="1" t="s">
        <v>731</v>
      </c>
      <c r="B669" t="s">
        <v>594</v>
      </c>
      <c r="C669" t="s">
        <v>16</v>
      </c>
      <c r="D669" s="63">
        <v>77</v>
      </c>
      <c r="E669" s="5">
        <v>-1</v>
      </c>
      <c r="G669" s="5">
        <v>12.5</v>
      </c>
      <c r="H669" s="5">
        <v>0</v>
      </c>
      <c r="K669" t="s">
        <v>15</v>
      </c>
      <c r="N669" s="1">
        <v>350</v>
      </c>
      <c r="O669" s="60">
        <f>IF(B669="DEPARTAMENTO",N669*(100%-VLOOKUP(A669,'Condiciones Comerciales'!B:M,4,FALSE)),N669)</f>
        <v>350</v>
      </c>
      <c r="P669" s="60">
        <f t="shared" si="10"/>
        <v>393.75</v>
      </c>
      <c r="Q669" s="62"/>
    </row>
    <row r="670" spans="1:17" x14ac:dyDescent="0.3">
      <c r="A670" s="1" t="s">
        <v>731</v>
      </c>
      <c r="B670" t="s">
        <v>594</v>
      </c>
      <c r="C670" t="s">
        <v>16</v>
      </c>
      <c r="D670" s="63">
        <v>78</v>
      </c>
      <c r="E670" s="5">
        <v>-1</v>
      </c>
      <c r="G670" s="5">
        <v>12.5</v>
      </c>
      <c r="H670" s="5">
        <v>0</v>
      </c>
      <c r="K670" t="s">
        <v>15</v>
      </c>
      <c r="N670" s="1">
        <v>350</v>
      </c>
      <c r="O670" s="60">
        <f>IF(B670="DEPARTAMENTO",N670*(100%-VLOOKUP(A670,'Condiciones Comerciales'!B:M,4,FALSE)),N670)</f>
        <v>350</v>
      </c>
      <c r="P670" s="60">
        <f t="shared" si="10"/>
        <v>393.75</v>
      </c>
      <c r="Q670" s="62"/>
    </row>
    <row r="671" spans="1:17" x14ac:dyDescent="0.3">
      <c r="A671" s="1" t="s">
        <v>731</v>
      </c>
      <c r="B671" t="s">
        <v>594</v>
      </c>
      <c r="C671" t="s">
        <v>16</v>
      </c>
      <c r="D671" s="63">
        <v>79</v>
      </c>
      <c r="E671" s="5">
        <v>-1</v>
      </c>
      <c r="G671" s="5">
        <v>12.5</v>
      </c>
      <c r="H671" s="5">
        <v>0</v>
      </c>
      <c r="K671" t="s">
        <v>15</v>
      </c>
      <c r="N671" s="1">
        <v>350</v>
      </c>
      <c r="O671" s="60">
        <f>IF(B671="DEPARTAMENTO",N671*(100%-VLOOKUP(A671,'Condiciones Comerciales'!B:M,4,FALSE)),N671)</f>
        <v>350</v>
      </c>
      <c r="P671" s="60">
        <f t="shared" si="10"/>
        <v>393.75</v>
      </c>
      <c r="Q671" s="62"/>
    </row>
    <row r="672" spans="1:17" x14ac:dyDescent="0.3">
      <c r="A672" s="1" t="s">
        <v>731</v>
      </c>
      <c r="B672" t="s">
        <v>594</v>
      </c>
      <c r="C672" t="s">
        <v>16</v>
      </c>
      <c r="D672" s="63">
        <v>80</v>
      </c>
      <c r="E672" s="5">
        <v>-1</v>
      </c>
      <c r="G672" s="5">
        <v>12.5</v>
      </c>
      <c r="H672" s="5">
        <v>0</v>
      </c>
      <c r="K672" t="s">
        <v>15</v>
      </c>
      <c r="N672" s="1">
        <v>350</v>
      </c>
      <c r="O672" s="60">
        <f>IF(B672="DEPARTAMENTO",N672*(100%-VLOOKUP(A672,'Condiciones Comerciales'!B:M,4,FALSE)),N672)</f>
        <v>350</v>
      </c>
      <c r="P672" s="60">
        <f t="shared" si="10"/>
        <v>393.75</v>
      </c>
      <c r="Q672" s="62"/>
    </row>
    <row r="673" spans="1:17" x14ac:dyDescent="0.3">
      <c r="A673" s="1" t="s">
        <v>731</v>
      </c>
      <c r="B673" t="s">
        <v>594</v>
      </c>
      <c r="C673" t="s">
        <v>16</v>
      </c>
      <c r="D673" s="63">
        <v>81</v>
      </c>
      <c r="E673" s="5">
        <v>-1</v>
      </c>
      <c r="G673" s="5">
        <v>12.5</v>
      </c>
      <c r="H673" s="5">
        <v>0</v>
      </c>
      <c r="K673" t="s">
        <v>15</v>
      </c>
      <c r="N673" s="1">
        <v>350</v>
      </c>
      <c r="O673" s="60">
        <f>IF(B673="DEPARTAMENTO",N673*(100%-VLOOKUP(A673,'Condiciones Comerciales'!B:M,4,FALSE)),N673)</f>
        <v>350</v>
      </c>
      <c r="P673" s="60">
        <f t="shared" si="10"/>
        <v>393.75</v>
      </c>
      <c r="Q673" s="62"/>
    </row>
    <row r="674" spans="1:17" x14ac:dyDescent="0.3">
      <c r="A674" s="1" t="s">
        <v>731</v>
      </c>
      <c r="B674" t="s">
        <v>594</v>
      </c>
      <c r="C674" t="s">
        <v>16</v>
      </c>
      <c r="D674" s="63">
        <v>82</v>
      </c>
      <c r="E674" s="5">
        <v>-1</v>
      </c>
      <c r="G674" s="5">
        <v>12.5</v>
      </c>
      <c r="H674" s="5">
        <v>0</v>
      </c>
      <c r="K674" t="s">
        <v>15</v>
      </c>
      <c r="N674" s="1">
        <v>350</v>
      </c>
      <c r="O674" s="60">
        <f>IF(B674="DEPARTAMENTO",N674*(100%-VLOOKUP(A674,'Condiciones Comerciales'!B:M,4,FALSE)),N674)</f>
        <v>350</v>
      </c>
      <c r="P674" s="60">
        <f t="shared" si="10"/>
        <v>393.75</v>
      </c>
      <c r="Q674" s="62"/>
    </row>
    <row r="675" spans="1:17" x14ac:dyDescent="0.3">
      <c r="A675" s="1" t="s">
        <v>731</v>
      </c>
      <c r="B675" t="s">
        <v>594</v>
      </c>
      <c r="C675" t="s">
        <v>16</v>
      </c>
      <c r="D675" s="63">
        <v>83</v>
      </c>
      <c r="E675" s="5">
        <v>-1</v>
      </c>
      <c r="G675" s="5">
        <v>12.5</v>
      </c>
      <c r="H675" s="5">
        <v>0</v>
      </c>
      <c r="K675" t="s">
        <v>15</v>
      </c>
      <c r="N675" s="1">
        <v>350</v>
      </c>
      <c r="O675" s="60">
        <f>IF(B675="DEPARTAMENTO",N675*(100%-VLOOKUP(A675,'Condiciones Comerciales'!B:M,4,FALSE)),N675)</f>
        <v>350</v>
      </c>
      <c r="P675" s="60">
        <f t="shared" si="10"/>
        <v>393.75</v>
      </c>
      <c r="Q675" s="62"/>
    </row>
    <row r="676" spans="1:17" x14ac:dyDescent="0.3">
      <c r="A676" s="1" t="s">
        <v>731</v>
      </c>
      <c r="B676" t="s">
        <v>594</v>
      </c>
      <c r="C676" t="s">
        <v>16</v>
      </c>
      <c r="D676" s="63">
        <v>84</v>
      </c>
      <c r="E676" s="5">
        <v>-2</v>
      </c>
      <c r="G676" s="5">
        <v>12.5</v>
      </c>
      <c r="H676" s="5">
        <v>0</v>
      </c>
      <c r="K676" t="s">
        <v>15</v>
      </c>
      <c r="N676" s="1">
        <v>350</v>
      </c>
      <c r="O676" s="60">
        <f>IF(B676="DEPARTAMENTO",N676*(100%-VLOOKUP(A676,'Condiciones Comerciales'!B:M,4,FALSE)),N676)</f>
        <v>350</v>
      </c>
      <c r="P676" s="60">
        <f t="shared" si="10"/>
        <v>393.75</v>
      </c>
      <c r="Q676" s="62"/>
    </row>
    <row r="677" spans="1:17" x14ac:dyDescent="0.3">
      <c r="A677" s="1" t="s">
        <v>731</v>
      </c>
      <c r="B677" t="s">
        <v>594</v>
      </c>
      <c r="C677" t="s">
        <v>16</v>
      </c>
      <c r="D677" s="63">
        <v>85</v>
      </c>
      <c r="E677" s="5">
        <v>-2</v>
      </c>
      <c r="G677" s="5">
        <v>12.5</v>
      </c>
      <c r="H677" s="5">
        <v>0</v>
      </c>
      <c r="K677" t="s">
        <v>15</v>
      </c>
      <c r="N677" s="1">
        <v>350</v>
      </c>
      <c r="O677" s="60">
        <f>IF(B677="DEPARTAMENTO",N677*(100%-VLOOKUP(A677,'Condiciones Comerciales'!B:M,4,FALSE)),N677)</f>
        <v>350</v>
      </c>
      <c r="P677" s="60">
        <f t="shared" si="10"/>
        <v>393.75</v>
      </c>
      <c r="Q677" s="62"/>
    </row>
    <row r="678" spans="1:17" x14ac:dyDescent="0.3">
      <c r="A678" s="1" t="s">
        <v>731</v>
      </c>
      <c r="B678" t="s">
        <v>594</v>
      </c>
      <c r="C678" t="s">
        <v>16</v>
      </c>
      <c r="D678" s="63">
        <v>86</v>
      </c>
      <c r="E678" s="5">
        <v>-2</v>
      </c>
      <c r="G678" s="5">
        <v>12.5</v>
      </c>
      <c r="H678" s="5">
        <v>0</v>
      </c>
      <c r="K678" t="s">
        <v>15</v>
      </c>
      <c r="N678" s="1">
        <v>350</v>
      </c>
      <c r="O678" s="60">
        <f>IF(B678="DEPARTAMENTO",N678*(100%-VLOOKUP(A678,'Condiciones Comerciales'!B:M,4,FALSE)),N678)</f>
        <v>350</v>
      </c>
      <c r="P678" s="60">
        <f t="shared" si="10"/>
        <v>393.75</v>
      </c>
      <c r="Q678" s="62"/>
    </row>
    <row r="679" spans="1:17" x14ac:dyDescent="0.3">
      <c r="A679" s="1" t="s">
        <v>731</v>
      </c>
      <c r="B679" t="s">
        <v>594</v>
      </c>
      <c r="C679" t="s">
        <v>16</v>
      </c>
      <c r="D679" s="63">
        <v>87</v>
      </c>
      <c r="E679" s="5">
        <v>-2</v>
      </c>
      <c r="G679" s="5">
        <v>12.5</v>
      </c>
      <c r="H679" s="5">
        <v>0</v>
      </c>
      <c r="K679" t="s">
        <v>15</v>
      </c>
      <c r="N679" s="1">
        <v>350</v>
      </c>
      <c r="O679" s="60">
        <f>IF(B679="DEPARTAMENTO",N679*(100%-VLOOKUP(A679,'Condiciones Comerciales'!B:M,4,FALSE)),N679)</f>
        <v>350</v>
      </c>
      <c r="P679" s="60">
        <f t="shared" si="10"/>
        <v>393.75</v>
      </c>
      <c r="Q679" s="62"/>
    </row>
    <row r="680" spans="1:17" x14ac:dyDescent="0.3">
      <c r="A680" s="1" t="s">
        <v>731</v>
      </c>
      <c r="B680" t="s">
        <v>594</v>
      </c>
      <c r="C680" t="s">
        <v>16</v>
      </c>
      <c r="D680" s="63">
        <v>88</v>
      </c>
      <c r="E680" s="5">
        <v>-2</v>
      </c>
      <c r="G680" s="5">
        <v>12.5</v>
      </c>
      <c r="H680" s="5">
        <v>0</v>
      </c>
      <c r="K680" t="s">
        <v>15</v>
      </c>
      <c r="N680" s="1">
        <v>350</v>
      </c>
      <c r="O680" s="60">
        <f>IF(B680="DEPARTAMENTO",N680*(100%-VLOOKUP(A680,'Condiciones Comerciales'!B:M,4,FALSE)),N680)</f>
        <v>350</v>
      </c>
      <c r="P680" s="60">
        <f t="shared" si="10"/>
        <v>393.75</v>
      </c>
      <c r="Q680" s="62"/>
    </row>
    <row r="681" spans="1:17" x14ac:dyDescent="0.3">
      <c r="A681" s="1" t="s">
        <v>731</v>
      </c>
      <c r="B681" t="s">
        <v>594</v>
      </c>
      <c r="C681" t="s">
        <v>16</v>
      </c>
      <c r="D681" s="63">
        <v>89</v>
      </c>
      <c r="E681" s="5">
        <v>-2</v>
      </c>
      <c r="G681" s="5">
        <v>12.5</v>
      </c>
      <c r="H681" s="5">
        <v>0</v>
      </c>
      <c r="K681" t="s">
        <v>15</v>
      </c>
      <c r="N681" s="1">
        <v>350</v>
      </c>
      <c r="O681" s="60">
        <f>IF(B681="DEPARTAMENTO",N681*(100%-VLOOKUP(A681,'Condiciones Comerciales'!B:M,4,FALSE)),N681)</f>
        <v>350</v>
      </c>
      <c r="P681" s="60">
        <f t="shared" si="10"/>
        <v>393.75</v>
      </c>
      <c r="Q681" s="62"/>
    </row>
    <row r="682" spans="1:17" x14ac:dyDescent="0.3">
      <c r="A682" s="1" t="s">
        <v>731</v>
      </c>
      <c r="B682" t="s">
        <v>594</v>
      </c>
      <c r="C682" t="s">
        <v>16</v>
      </c>
      <c r="D682" s="63">
        <v>90</v>
      </c>
      <c r="E682" s="5">
        <v>-2</v>
      </c>
      <c r="G682" s="5">
        <v>12.5</v>
      </c>
      <c r="H682" s="5">
        <v>0</v>
      </c>
      <c r="K682" t="s">
        <v>15</v>
      </c>
      <c r="N682" s="1">
        <v>350</v>
      </c>
      <c r="O682" s="60">
        <f>IF(B682="DEPARTAMENTO",N682*(100%-VLOOKUP(A682,'Condiciones Comerciales'!B:M,4,FALSE)),N682)</f>
        <v>350</v>
      </c>
      <c r="P682" s="60">
        <f t="shared" si="10"/>
        <v>393.75</v>
      </c>
      <c r="Q682" s="62"/>
    </row>
    <row r="683" spans="1:17" x14ac:dyDescent="0.3">
      <c r="A683" s="1" t="s">
        <v>731</v>
      </c>
      <c r="B683" t="s">
        <v>594</v>
      </c>
      <c r="C683" t="s">
        <v>16</v>
      </c>
      <c r="D683" s="63">
        <v>91</v>
      </c>
      <c r="E683" s="5">
        <v>-2</v>
      </c>
      <c r="G683" s="5">
        <v>12.5</v>
      </c>
      <c r="H683" s="5">
        <v>0</v>
      </c>
      <c r="K683" t="s">
        <v>15</v>
      </c>
      <c r="N683" s="1">
        <v>350</v>
      </c>
      <c r="O683" s="60">
        <f>IF(B683="DEPARTAMENTO",N683*(100%-VLOOKUP(A683,'Condiciones Comerciales'!B:M,4,FALSE)),N683)</f>
        <v>350</v>
      </c>
      <c r="P683" s="60">
        <f t="shared" si="10"/>
        <v>393.75</v>
      </c>
      <c r="Q683" s="62"/>
    </row>
    <row r="684" spans="1:17" x14ac:dyDescent="0.3">
      <c r="A684" s="1" t="s">
        <v>731</v>
      </c>
      <c r="B684" t="s">
        <v>594</v>
      </c>
      <c r="C684" t="s">
        <v>16</v>
      </c>
      <c r="D684" s="63">
        <v>92</v>
      </c>
      <c r="E684" s="5">
        <v>-2</v>
      </c>
      <c r="G684" s="5">
        <v>12.5</v>
      </c>
      <c r="H684" s="5">
        <v>0</v>
      </c>
      <c r="K684" t="s">
        <v>15</v>
      </c>
      <c r="N684" s="1">
        <v>350</v>
      </c>
      <c r="O684" s="60">
        <f>IF(B684="DEPARTAMENTO",N684*(100%-VLOOKUP(A684,'Condiciones Comerciales'!B:M,4,FALSE)),N684)</f>
        <v>350</v>
      </c>
      <c r="P684" s="60">
        <f t="shared" si="10"/>
        <v>393.75</v>
      </c>
      <c r="Q684" s="62"/>
    </row>
    <row r="685" spans="1:17" x14ac:dyDescent="0.3">
      <c r="A685" s="1" t="s">
        <v>731</v>
      </c>
      <c r="B685" t="s">
        <v>594</v>
      </c>
      <c r="C685" t="s">
        <v>16</v>
      </c>
      <c r="D685" s="63">
        <v>93</v>
      </c>
      <c r="E685" s="5">
        <v>-2</v>
      </c>
      <c r="G685" s="5">
        <v>12.5</v>
      </c>
      <c r="H685" s="5">
        <v>0</v>
      </c>
      <c r="K685" t="s">
        <v>15</v>
      </c>
      <c r="N685" s="1">
        <v>350</v>
      </c>
      <c r="O685" s="60">
        <f>IF(B685="DEPARTAMENTO",N685*(100%-VLOOKUP(A685,'Condiciones Comerciales'!B:M,4,FALSE)),N685)</f>
        <v>350</v>
      </c>
      <c r="P685" s="60">
        <f t="shared" si="10"/>
        <v>393.75</v>
      </c>
      <c r="Q685" s="62"/>
    </row>
    <row r="686" spans="1:17" x14ac:dyDescent="0.3">
      <c r="A686" s="1" t="s">
        <v>731</v>
      </c>
      <c r="B686" t="s">
        <v>594</v>
      </c>
      <c r="C686" t="s">
        <v>16</v>
      </c>
      <c r="D686" s="63">
        <v>94</v>
      </c>
      <c r="E686" s="5">
        <v>-2</v>
      </c>
      <c r="G686" s="5">
        <v>12.5</v>
      </c>
      <c r="H686" s="5">
        <v>0</v>
      </c>
      <c r="K686" t="s">
        <v>15</v>
      </c>
      <c r="N686" s="1">
        <v>350</v>
      </c>
      <c r="O686" s="60">
        <f>IF(B686="DEPARTAMENTO",N686*(100%-VLOOKUP(A686,'Condiciones Comerciales'!B:M,4,FALSE)),N686)</f>
        <v>350</v>
      </c>
      <c r="P686" s="60">
        <f t="shared" si="10"/>
        <v>393.75</v>
      </c>
      <c r="Q686" s="62"/>
    </row>
    <row r="687" spans="1:17" x14ac:dyDescent="0.3">
      <c r="A687" s="1" t="s">
        <v>731</v>
      </c>
      <c r="B687" t="s">
        <v>594</v>
      </c>
      <c r="C687" t="s">
        <v>16</v>
      </c>
      <c r="D687" s="63">
        <v>95</v>
      </c>
      <c r="E687" s="5">
        <v>-2</v>
      </c>
      <c r="G687" s="5">
        <v>12.5</v>
      </c>
      <c r="H687" s="5">
        <v>0</v>
      </c>
      <c r="K687" t="s">
        <v>15</v>
      </c>
      <c r="N687" s="1">
        <v>350</v>
      </c>
      <c r="O687" s="60">
        <f>IF(B687="DEPARTAMENTO",N687*(100%-VLOOKUP(A687,'Condiciones Comerciales'!B:M,4,FALSE)),N687)</f>
        <v>350</v>
      </c>
      <c r="P687" s="60">
        <f t="shared" si="10"/>
        <v>393.75</v>
      </c>
      <c r="Q687" s="62"/>
    </row>
    <row r="688" spans="1:17" x14ac:dyDescent="0.3">
      <c r="A688" s="1" t="s">
        <v>731</v>
      </c>
      <c r="B688" t="s">
        <v>594</v>
      </c>
      <c r="C688" t="s">
        <v>16</v>
      </c>
      <c r="D688" s="63">
        <v>96</v>
      </c>
      <c r="E688" s="5">
        <v>-2</v>
      </c>
      <c r="G688" s="5">
        <v>12.5</v>
      </c>
      <c r="H688" s="5">
        <v>0</v>
      </c>
      <c r="K688" t="s">
        <v>15</v>
      </c>
      <c r="N688" s="1">
        <v>350</v>
      </c>
      <c r="O688" s="60">
        <f>IF(B688="DEPARTAMENTO",N688*(100%-VLOOKUP(A688,'Condiciones Comerciales'!B:M,4,FALSE)),N688)</f>
        <v>350</v>
      </c>
      <c r="P688" s="60">
        <f t="shared" si="10"/>
        <v>393.75</v>
      </c>
      <c r="Q688" s="62"/>
    </row>
    <row r="689" spans="1:17" x14ac:dyDescent="0.3">
      <c r="A689" s="1" t="s">
        <v>731</v>
      </c>
      <c r="B689" t="s">
        <v>594</v>
      </c>
      <c r="C689" t="s">
        <v>16</v>
      </c>
      <c r="D689" s="63">
        <v>97</v>
      </c>
      <c r="E689" s="5">
        <v>-2</v>
      </c>
      <c r="G689" s="5">
        <v>12.5</v>
      </c>
      <c r="H689" s="5">
        <v>0</v>
      </c>
      <c r="K689" t="s">
        <v>15</v>
      </c>
      <c r="N689" s="1">
        <v>350</v>
      </c>
      <c r="O689" s="60">
        <f>IF(B689="DEPARTAMENTO",N689*(100%-VLOOKUP(A689,'Condiciones Comerciales'!B:M,4,FALSE)),N689)</f>
        <v>350</v>
      </c>
      <c r="P689" s="60">
        <f t="shared" si="10"/>
        <v>393.75</v>
      </c>
      <c r="Q689" s="62"/>
    </row>
    <row r="690" spans="1:17" x14ac:dyDescent="0.3">
      <c r="A690" s="1" t="s">
        <v>731</v>
      </c>
      <c r="B690" t="s">
        <v>594</v>
      </c>
      <c r="C690" t="s">
        <v>16</v>
      </c>
      <c r="D690" s="63">
        <v>98</v>
      </c>
      <c r="E690" s="5">
        <v>-2</v>
      </c>
      <c r="G690" s="5">
        <v>12.5</v>
      </c>
      <c r="H690" s="5">
        <v>0</v>
      </c>
      <c r="K690" t="s">
        <v>15</v>
      </c>
      <c r="N690" s="1">
        <v>350</v>
      </c>
      <c r="O690" s="60">
        <f>IF(B690="DEPARTAMENTO",N690*(100%-VLOOKUP(A690,'Condiciones Comerciales'!B:M,4,FALSE)),N690)</f>
        <v>350</v>
      </c>
      <c r="P690" s="60">
        <f t="shared" si="10"/>
        <v>393.75</v>
      </c>
      <c r="Q690" s="62"/>
    </row>
    <row r="691" spans="1:17" x14ac:dyDescent="0.3">
      <c r="A691" s="1" t="s">
        <v>731</v>
      </c>
      <c r="B691" t="s">
        <v>594</v>
      </c>
      <c r="C691" t="s">
        <v>16</v>
      </c>
      <c r="D691" s="63">
        <v>99</v>
      </c>
      <c r="E691" s="5">
        <v>-2</v>
      </c>
      <c r="G691" s="5">
        <v>12.5</v>
      </c>
      <c r="H691" s="5">
        <v>0</v>
      </c>
      <c r="K691" t="s">
        <v>15</v>
      </c>
      <c r="N691" s="1">
        <v>350</v>
      </c>
      <c r="O691" s="60">
        <f>IF(B691="DEPARTAMENTO",N691*(100%-VLOOKUP(A691,'Condiciones Comerciales'!B:M,4,FALSE)),N691)</f>
        <v>350</v>
      </c>
      <c r="P691" s="60">
        <f t="shared" si="10"/>
        <v>393.75</v>
      </c>
      <c r="Q691" s="62"/>
    </row>
    <row r="692" spans="1:17" x14ac:dyDescent="0.3">
      <c r="A692" s="1" t="s">
        <v>731</v>
      </c>
      <c r="B692" t="s">
        <v>594</v>
      </c>
      <c r="C692" t="s">
        <v>16</v>
      </c>
      <c r="D692" s="63">
        <v>100</v>
      </c>
      <c r="E692" s="5">
        <v>-2</v>
      </c>
      <c r="G692" s="5">
        <v>12.5</v>
      </c>
      <c r="H692" s="5">
        <v>0</v>
      </c>
      <c r="K692" t="s">
        <v>15</v>
      </c>
      <c r="N692" s="1">
        <v>350</v>
      </c>
      <c r="O692" s="60">
        <f>IF(B692="DEPARTAMENTO",N692*(100%-VLOOKUP(A692,'Condiciones Comerciales'!B:M,4,FALSE)),N692)</f>
        <v>350</v>
      </c>
      <c r="P692" s="60">
        <f t="shared" si="10"/>
        <v>393.75</v>
      </c>
      <c r="Q692" s="62"/>
    </row>
    <row r="693" spans="1:17" x14ac:dyDescent="0.3">
      <c r="A693" s="1" t="s">
        <v>731</v>
      </c>
      <c r="B693" t="s">
        <v>594</v>
      </c>
      <c r="C693" t="s">
        <v>16</v>
      </c>
      <c r="D693" s="63">
        <v>101</v>
      </c>
      <c r="E693" s="5">
        <v>-2</v>
      </c>
      <c r="G693" s="5">
        <v>12.5</v>
      </c>
      <c r="H693" s="5">
        <v>0</v>
      </c>
      <c r="K693" t="s">
        <v>15</v>
      </c>
      <c r="N693" s="1">
        <v>350</v>
      </c>
      <c r="O693" s="60">
        <f>IF(B693="DEPARTAMENTO",N693*(100%-VLOOKUP(A693,'Condiciones Comerciales'!B:M,4,FALSE)),N693)</f>
        <v>350</v>
      </c>
      <c r="P693" s="60">
        <f t="shared" si="10"/>
        <v>393.75</v>
      </c>
      <c r="Q693" s="62"/>
    </row>
    <row r="694" spans="1:17" x14ac:dyDescent="0.3">
      <c r="A694" s="1" t="s">
        <v>731</v>
      </c>
      <c r="B694" t="s">
        <v>594</v>
      </c>
      <c r="C694" t="s">
        <v>16</v>
      </c>
      <c r="D694" s="63">
        <v>102</v>
      </c>
      <c r="E694" s="5">
        <v>-2</v>
      </c>
      <c r="G694" s="5">
        <v>12.5</v>
      </c>
      <c r="H694" s="5">
        <v>0</v>
      </c>
      <c r="K694" t="s">
        <v>15</v>
      </c>
      <c r="N694" s="1">
        <v>350</v>
      </c>
      <c r="O694" s="60">
        <f>IF(B694="DEPARTAMENTO",N694*(100%-VLOOKUP(A694,'Condiciones Comerciales'!B:M,4,FALSE)),N694)</f>
        <v>350</v>
      </c>
      <c r="P694" s="60">
        <f t="shared" si="10"/>
        <v>393.75</v>
      </c>
      <c r="Q694" s="62"/>
    </row>
    <row r="695" spans="1:17" x14ac:dyDescent="0.3">
      <c r="A695" s="1" t="s">
        <v>731</v>
      </c>
      <c r="B695" t="s">
        <v>594</v>
      </c>
      <c r="C695" t="s">
        <v>16</v>
      </c>
      <c r="D695" s="63">
        <v>103</v>
      </c>
      <c r="E695" s="5">
        <v>-2</v>
      </c>
      <c r="G695" s="5">
        <v>12.5</v>
      </c>
      <c r="H695" s="5">
        <v>0</v>
      </c>
      <c r="K695" t="s">
        <v>15</v>
      </c>
      <c r="N695" s="1">
        <v>350</v>
      </c>
      <c r="O695" s="60">
        <f>IF(B695="DEPARTAMENTO",N695*(100%-VLOOKUP(A695,'Condiciones Comerciales'!B:M,4,FALSE)),N695)</f>
        <v>350</v>
      </c>
      <c r="P695" s="60">
        <f t="shared" si="10"/>
        <v>393.75</v>
      </c>
      <c r="Q695" s="62"/>
    </row>
    <row r="696" spans="1:17" x14ac:dyDescent="0.3">
      <c r="A696" s="1" t="s">
        <v>731</v>
      </c>
      <c r="B696" t="s">
        <v>594</v>
      </c>
      <c r="C696" t="s">
        <v>16</v>
      </c>
      <c r="D696" s="63">
        <v>104</v>
      </c>
      <c r="E696" s="5">
        <v>-2</v>
      </c>
      <c r="G696" s="5">
        <v>12.5</v>
      </c>
      <c r="H696" s="5">
        <v>0</v>
      </c>
      <c r="K696" t="s">
        <v>15</v>
      </c>
      <c r="N696" s="1">
        <v>350</v>
      </c>
      <c r="O696" s="60">
        <f>IF(B696="DEPARTAMENTO",N696*(100%-VLOOKUP(A696,'Condiciones Comerciales'!B:M,4,FALSE)),N696)</f>
        <v>350</v>
      </c>
      <c r="P696" s="60">
        <f t="shared" si="10"/>
        <v>393.75</v>
      </c>
      <c r="Q696" s="62"/>
    </row>
    <row r="697" spans="1:17" x14ac:dyDescent="0.3">
      <c r="A697" s="1" t="s">
        <v>731</v>
      </c>
      <c r="B697" t="s">
        <v>594</v>
      </c>
      <c r="C697" t="s">
        <v>16</v>
      </c>
      <c r="D697" s="63">
        <v>105</v>
      </c>
      <c r="E697" s="5">
        <v>-2</v>
      </c>
      <c r="G697" s="5">
        <v>12.5</v>
      </c>
      <c r="H697" s="5">
        <v>0</v>
      </c>
      <c r="K697" t="s">
        <v>15</v>
      </c>
      <c r="N697" s="1">
        <v>350</v>
      </c>
      <c r="O697" s="60">
        <f>IF(B697="DEPARTAMENTO",N697*(100%-VLOOKUP(A697,'Condiciones Comerciales'!B:M,4,FALSE)),N697)</f>
        <v>350</v>
      </c>
      <c r="P697" s="60">
        <f t="shared" si="10"/>
        <v>393.75</v>
      </c>
      <c r="Q697" s="62"/>
    </row>
    <row r="698" spans="1:17" x14ac:dyDescent="0.3">
      <c r="A698" s="1" t="s">
        <v>731</v>
      </c>
      <c r="B698" t="s">
        <v>594</v>
      </c>
      <c r="C698" t="s">
        <v>16</v>
      </c>
      <c r="D698" s="63">
        <v>106</v>
      </c>
      <c r="E698" s="5">
        <v>-2</v>
      </c>
      <c r="G698" s="5">
        <v>12.5</v>
      </c>
      <c r="H698" s="5">
        <v>0</v>
      </c>
      <c r="K698" t="s">
        <v>15</v>
      </c>
      <c r="N698" s="1">
        <v>350</v>
      </c>
      <c r="O698" s="60">
        <f>IF(B698="DEPARTAMENTO",N698*(100%-VLOOKUP(A698,'Condiciones Comerciales'!B:M,4,FALSE)),N698)</f>
        <v>350</v>
      </c>
      <c r="P698" s="60">
        <f t="shared" si="10"/>
        <v>393.75</v>
      </c>
      <c r="Q698" s="62"/>
    </row>
    <row r="699" spans="1:17" x14ac:dyDescent="0.3">
      <c r="A699" s="1" t="s">
        <v>731</v>
      </c>
      <c r="B699" t="s">
        <v>594</v>
      </c>
      <c r="C699" t="s">
        <v>16</v>
      </c>
      <c r="D699" s="63">
        <v>107</v>
      </c>
      <c r="E699" s="5">
        <v>-2</v>
      </c>
      <c r="G699" s="5">
        <v>12.5</v>
      </c>
      <c r="H699" s="5">
        <v>0</v>
      </c>
      <c r="K699" t="s">
        <v>15</v>
      </c>
      <c r="N699" s="1">
        <v>350</v>
      </c>
      <c r="O699" s="60">
        <f>IF(B699="DEPARTAMENTO",N699*(100%-VLOOKUP(A699,'Condiciones Comerciales'!B:M,4,FALSE)),N699)</f>
        <v>350</v>
      </c>
      <c r="P699" s="60">
        <f t="shared" si="10"/>
        <v>393.75</v>
      </c>
      <c r="Q699" s="62"/>
    </row>
    <row r="700" spans="1:17" x14ac:dyDescent="0.3">
      <c r="A700" s="1" t="s">
        <v>731</v>
      </c>
      <c r="B700" t="s">
        <v>594</v>
      </c>
      <c r="C700" t="s">
        <v>16</v>
      </c>
      <c r="D700" s="63">
        <v>108</v>
      </c>
      <c r="E700" s="5">
        <v>-2</v>
      </c>
      <c r="G700" s="5">
        <v>12.5</v>
      </c>
      <c r="H700" s="5">
        <v>0</v>
      </c>
      <c r="K700" t="s">
        <v>15</v>
      </c>
      <c r="N700" s="1">
        <v>350</v>
      </c>
      <c r="O700" s="60">
        <f>IF(B700="DEPARTAMENTO",N700*(100%-VLOOKUP(A700,'Condiciones Comerciales'!B:M,4,FALSE)),N700)</f>
        <v>350</v>
      </c>
      <c r="P700" s="60">
        <f t="shared" si="10"/>
        <v>393.75</v>
      </c>
      <c r="Q700" s="62"/>
    </row>
    <row r="701" spans="1:17" x14ac:dyDescent="0.3">
      <c r="A701" s="1" t="s">
        <v>731</v>
      </c>
      <c r="B701" t="s">
        <v>594</v>
      </c>
      <c r="C701" t="s">
        <v>16</v>
      </c>
      <c r="D701" s="63">
        <v>109</v>
      </c>
      <c r="E701" s="5">
        <v>-2</v>
      </c>
      <c r="G701" s="5">
        <v>12.5</v>
      </c>
      <c r="H701" s="5">
        <v>0</v>
      </c>
      <c r="K701" t="s">
        <v>15</v>
      </c>
      <c r="N701" s="1">
        <v>350</v>
      </c>
      <c r="O701" s="60">
        <f>IF(B701="DEPARTAMENTO",N701*(100%-VLOOKUP(A701,'Condiciones Comerciales'!B:M,4,FALSE)),N701)</f>
        <v>350</v>
      </c>
      <c r="P701" s="60">
        <f t="shared" si="10"/>
        <v>393.75</v>
      </c>
      <c r="Q701" s="62"/>
    </row>
    <row r="702" spans="1:17" x14ac:dyDescent="0.3">
      <c r="A702" s="1" t="s">
        <v>731</v>
      </c>
      <c r="B702" t="s">
        <v>594</v>
      </c>
      <c r="C702" t="s">
        <v>16</v>
      </c>
      <c r="D702" s="63">
        <v>110</v>
      </c>
      <c r="E702" s="5">
        <v>-2</v>
      </c>
      <c r="G702" s="5">
        <v>12.5</v>
      </c>
      <c r="H702" s="5">
        <v>0</v>
      </c>
      <c r="K702" t="s">
        <v>15</v>
      </c>
      <c r="N702" s="1">
        <v>350</v>
      </c>
      <c r="O702" s="60">
        <f>IF(B702="DEPARTAMENTO",N702*(100%-VLOOKUP(A702,'Condiciones Comerciales'!B:M,4,FALSE)),N702)</f>
        <v>350</v>
      </c>
      <c r="P702" s="60">
        <f t="shared" si="10"/>
        <v>393.75</v>
      </c>
      <c r="Q702" s="62"/>
    </row>
    <row r="703" spans="1:17" x14ac:dyDescent="0.3">
      <c r="A703" s="1" t="s">
        <v>731</v>
      </c>
      <c r="B703" t="s">
        <v>594</v>
      </c>
      <c r="C703" t="s">
        <v>16</v>
      </c>
      <c r="D703" s="63">
        <v>111</v>
      </c>
      <c r="E703" s="5">
        <v>-2</v>
      </c>
      <c r="G703" s="5">
        <v>12.5</v>
      </c>
      <c r="H703" s="5">
        <v>0</v>
      </c>
      <c r="K703" t="s">
        <v>15</v>
      </c>
      <c r="N703" s="1">
        <v>350</v>
      </c>
      <c r="O703" s="60">
        <f>IF(B703="DEPARTAMENTO",N703*(100%-VLOOKUP(A703,'Condiciones Comerciales'!B:M,4,FALSE)),N703)</f>
        <v>350</v>
      </c>
      <c r="P703" s="60">
        <f t="shared" si="10"/>
        <v>393.75</v>
      </c>
      <c r="Q703" s="62"/>
    </row>
    <row r="704" spans="1:17" x14ac:dyDescent="0.3">
      <c r="A704" s="1" t="s">
        <v>731</v>
      </c>
      <c r="B704" t="s">
        <v>594</v>
      </c>
      <c r="C704" t="s">
        <v>16</v>
      </c>
      <c r="D704" s="63">
        <v>112</v>
      </c>
      <c r="E704" s="5">
        <v>-2</v>
      </c>
      <c r="G704" s="5">
        <v>12.5</v>
      </c>
      <c r="H704" s="5">
        <v>0</v>
      </c>
      <c r="K704" t="s">
        <v>15</v>
      </c>
      <c r="N704" s="1">
        <v>350</v>
      </c>
      <c r="O704" s="60">
        <f>IF(B704="DEPARTAMENTO",N704*(100%-VLOOKUP(A704,'Condiciones Comerciales'!B:M,4,FALSE)),N704)</f>
        <v>350</v>
      </c>
      <c r="P704" s="60">
        <f t="shared" si="10"/>
        <v>393.75</v>
      </c>
      <c r="Q704" s="62"/>
    </row>
    <row r="705" spans="1:17" x14ac:dyDescent="0.3">
      <c r="A705" s="1" t="s">
        <v>731</v>
      </c>
      <c r="B705" t="s">
        <v>594</v>
      </c>
      <c r="C705" t="s">
        <v>16</v>
      </c>
      <c r="D705" s="63">
        <v>113</v>
      </c>
      <c r="E705" s="5">
        <v>-2</v>
      </c>
      <c r="G705" s="5">
        <v>12.5</v>
      </c>
      <c r="H705" s="5">
        <v>0</v>
      </c>
      <c r="K705" t="s">
        <v>15</v>
      </c>
      <c r="N705" s="1">
        <v>350</v>
      </c>
      <c r="O705" s="60">
        <f>IF(B705="DEPARTAMENTO",N705*(100%-VLOOKUP(A705,'Condiciones Comerciales'!B:M,4,FALSE)),N705)</f>
        <v>350</v>
      </c>
      <c r="P705" s="60">
        <f t="shared" si="10"/>
        <v>393.75</v>
      </c>
      <c r="Q705" s="62"/>
    </row>
    <row r="706" spans="1:17" x14ac:dyDescent="0.3">
      <c r="A706" s="1" t="s">
        <v>731</v>
      </c>
      <c r="B706" t="s">
        <v>594</v>
      </c>
      <c r="C706" t="s">
        <v>16</v>
      </c>
      <c r="D706" s="63">
        <v>114</v>
      </c>
      <c r="E706" s="5">
        <v>-2</v>
      </c>
      <c r="G706" s="5">
        <v>12.5</v>
      </c>
      <c r="H706" s="5">
        <v>0</v>
      </c>
      <c r="K706" t="s">
        <v>15</v>
      </c>
      <c r="N706" s="1">
        <v>350</v>
      </c>
      <c r="O706" s="60">
        <f>IF(B706="DEPARTAMENTO",N706*(100%-VLOOKUP(A706,'Condiciones Comerciales'!B:M,4,FALSE)),N706)</f>
        <v>350</v>
      </c>
      <c r="P706" s="60">
        <f t="shared" ref="P706:P769" si="11">(O706-10%*O706)/80%</f>
        <v>393.75</v>
      </c>
      <c r="Q706" s="62"/>
    </row>
    <row r="707" spans="1:17" x14ac:dyDescent="0.3">
      <c r="A707" s="1" t="s">
        <v>731</v>
      </c>
      <c r="B707" t="s">
        <v>594</v>
      </c>
      <c r="C707" t="s">
        <v>16</v>
      </c>
      <c r="D707" s="63">
        <v>115</v>
      </c>
      <c r="E707" s="5">
        <v>-2</v>
      </c>
      <c r="G707" s="5">
        <v>12.5</v>
      </c>
      <c r="H707" s="5">
        <v>0</v>
      </c>
      <c r="K707" t="s">
        <v>15</v>
      </c>
      <c r="N707" s="1">
        <v>350</v>
      </c>
      <c r="O707" s="60">
        <f>IF(B707="DEPARTAMENTO",N707*(100%-VLOOKUP(A707,'Condiciones Comerciales'!B:M,4,FALSE)),N707)</f>
        <v>350</v>
      </c>
      <c r="P707" s="60">
        <f t="shared" si="11"/>
        <v>393.75</v>
      </c>
      <c r="Q707" s="62"/>
    </row>
    <row r="708" spans="1:17" x14ac:dyDescent="0.3">
      <c r="A708" s="1" t="s">
        <v>731</v>
      </c>
      <c r="B708" t="s">
        <v>594</v>
      </c>
      <c r="C708" t="s">
        <v>16</v>
      </c>
      <c r="D708" s="63">
        <v>116</v>
      </c>
      <c r="E708" s="5">
        <v>-2</v>
      </c>
      <c r="G708" s="5">
        <v>12.5</v>
      </c>
      <c r="H708" s="5">
        <v>0</v>
      </c>
      <c r="K708" t="s">
        <v>15</v>
      </c>
      <c r="N708" s="1">
        <v>350</v>
      </c>
      <c r="O708" s="60">
        <f>IF(B708="DEPARTAMENTO",N708*(100%-VLOOKUP(A708,'Condiciones Comerciales'!B:M,4,FALSE)),N708)</f>
        <v>350</v>
      </c>
      <c r="P708" s="60">
        <f t="shared" si="11"/>
        <v>393.75</v>
      </c>
      <c r="Q708" s="62"/>
    </row>
    <row r="709" spans="1:17" x14ac:dyDescent="0.3">
      <c r="A709" s="1" t="s">
        <v>731</v>
      </c>
      <c r="B709" t="s">
        <v>594</v>
      </c>
      <c r="C709" t="s">
        <v>16</v>
      </c>
      <c r="D709" s="63">
        <v>117</v>
      </c>
      <c r="E709" s="5">
        <v>-2</v>
      </c>
      <c r="G709" s="5">
        <v>12.5</v>
      </c>
      <c r="H709" s="5">
        <v>0</v>
      </c>
      <c r="K709" t="s">
        <v>15</v>
      </c>
      <c r="N709" s="1">
        <v>350</v>
      </c>
      <c r="O709" s="60">
        <f>IF(B709="DEPARTAMENTO",N709*(100%-VLOOKUP(A709,'Condiciones Comerciales'!B:M,4,FALSE)),N709)</f>
        <v>350</v>
      </c>
      <c r="P709" s="60">
        <f t="shared" si="11"/>
        <v>393.75</v>
      </c>
      <c r="Q709" s="62"/>
    </row>
    <row r="710" spans="1:17" x14ac:dyDescent="0.3">
      <c r="A710" s="1" t="s">
        <v>731</v>
      </c>
      <c r="B710" t="s">
        <v>594</v>
      </c>
      <c r="C710" t="s">
        <v>16</v>
      </c>
      <c r="D710" s="63">
        <v>118</v>
      </c>
      <c r="E710" s="5">
        <v>-2</v>
      </c>
      <c r="G710" s="5">
        <v>12.5</v>
      </c>
      <c r="H710" s="5">
        <v>0</v>
      </c>
      <c r="K710" t="s">
        <v>15</v>
      </c>
      <c r="N710" s="1">
        <v>350</v>
      </c>
      <c r="O710" s="60">
        <f>IF(B710="DEPARTAMENTO",N710*(100%-VLOOKUP(A710,'Condiciones Comerciales'!B:M,4,FALSE)),N710)</f>
        <v>350</v>
      </c>
      <c r="P710" s="60">
        <f t="shared" si="11"/>
        <v>393.75</v>
      </c>
      <c r="Q710" s="62"/>
    </row>
    <row r="711" spans="1:17" x14ac:dyDescent="0.3">
      <c r="A711" s="1" t="s">
        <v>731</v>
      </c>
      <c r="B711" t="s">
        <v>594</v>
      </c>
      <c r="C711" t="s">
        <v>16</v>
      </c>
      <c r="D711" s="63">
        <v>119</v>
      </c>
      <c r="E711" s="5">
        <v>-2</v>
      </c>
      <c r="G711" s="5">
        <v>12.5</v>
      </c>
      <c r="H711" s="5">
        <v>0</v>
      </c>
      <c r="K711" t="s">
        <v>15</v>
      </c>
      <c r="N711" s="1">
        <v>350</v>
      </c>
      <c r="O711" s="60">
        <f>IF(B711="DEPARTAMENTO",N711*(100%-VLOOKUP(A711,'Condiciones Comerciales'!B:M,4,FALSE)),N711)</f>
        <v>350</v>
      </c>
      <c r="P711" s="60">
        <f t="shared" si="11"/>
        <v>393.75</v>
      </c>
      <c r="Q711" s="62"/>
    </row>
    <row r="712" spans="1:17" x14ac:dyDescent="0.3">
      <c r="A712" s="1" t="s">
        <v>731</v>
      </c>
      <c r="B712" t="s">
        <v>594</v>
      </c>
      <c r="C712" t="s">
        <v>16</v>
      </c>
      <c r="D712" s="63">
        <v>120</v>
      </c>
      <c r="E712" s="5">
        <v>-2</v>
      </c>
      <c r="G712" s="5">
        <v>12.5</v>
      </c>
      <c r="H712" s="5">
        <v>0</v>
      </c>
      <c r="K712" t="s">
        <v>15</v>
      </c>
      <c r="N712" s="1">
        <v>350</v>
      </c>
      <c r="O712" s="60">
        <f>IF(B712="DEPARTAMENTO",N712*(100%-VLOOKUP(A712,'Condiciones Comerciales'!B:M,4,FALSE)),N712)</f>
        <v>350</v>
      </c>
      <c r="P712" s="60">
        <f t="shared" si="11"/>
        <v>393.75</v>
      </c>
      <c r="Q712" s="62"/>
    </row>
    <row r="713" spans="1:17" x14ac:dyDescent="0.3">
      <c r="A713" s="1" t="s">
        <v>731</v>
      </c>
      <c r="B713" t="s">
        <v>594</v>
      </c>
      <c r="C713" t="s">
        <v>16</v>
      </c>
      <c r="D713" s="63">
        <v>121</v>
      </c>
      <c r="E713" s="5">
        <v>-2</v>
      </c>
      <c r="G713" s="5">
        <v>12.5</v>
      </c>
      <c r="H713" s="5">
        <v>0</v>
      </c>
      <c r="K713" t="s">
        <v>15</v>
      </c>
      <c r="N713" s="1">
        <v>350</v>
      </c>
      <c r="O713" s="60">
        <f>IF(B713="DEPARTAMENTO",N713*(100%-VLOOKUP(A713,'Condiciones Comerciales'!B:M,4,FALSE)),N713)</f>
        <v>350</v>
      </c>
      <c r="P713" s="60">
        <f t="shared" si="11"/>
        <v>393.75</v>
      </c>
      <c r="Q713" s="62"/>
    </row>
    <row r="714" spans="1:17" x14ac:dyDescent="0.3">
      <c r="A714" s="1" t="s">
        <v>731</v>
      </c>
      <c r="B714" t="s">
        <v>594</v>
      </c>
      <c r="C714" t="s">
        <v>16</v>
      </c>
      <c r="D714" s="63">
        <v>122</v>
      </c>
      <c r="E714" s="5">
        <v>-2</v>
      </c>
      <c r="G714" s="5">
        <v>12.5</v>
      </c>
      <c r="H714" s="5">
        <v>0</v>
      </c>
      <c r="K714" t="s">
        <v>15</v>
      </c>
      <c r="N714" s="1">
        <v>350</v>
      </c>
      <c r="O714" s="60">
        <f>IF(B714="DEPARTAMENTO",N714*(100%-VLOOKUP(A714,'Condiciones Comerciales'!B:M,4,FALSE)),N714)</f>
        <v>350</v>
      </c>
      <c r="P714" s="60">
        <f t="shared" si="11"/>
        <v>393.75</v>
      </c>
      <c r="Q714" s="62"/>
    </row>
    <row r="715" spans="1:17" x14ac:dyDescent="0.3">
      <c r="A715" s="1" t="s">
        <v>731</v>
      </c>
      <c r="B715" t="s">
        <v>594</v>
      </c>
      <c r="C715" t="s">
        <v>16</v>
      </c>
      <c r="D715" s="63">
        <v>123</v>
      </c>
      <c r="E715" s="5">
        <v>-2</v>
      </c>
      <c r="G715" s="5">
        <v>12.5</v>
      </c>
      <c r="H715" s="5">
        <v>0</v>
      </c>
      <c r="K715" t="s">
        <v>15</v>
      </c>
      <c r="N715" s="1">
        <v>350</v>
      </c>
      <c r="O715" s="60">
        <f>IF(B715="DEPARTAMENTO",N715*(100%-VLOOKUP(A715,'Condiciones Comerciales'!B:M,4,FALSE)),N715)</f>
        <v>350</v>
      </c>
      <c r="P715" s="60">
        <f t="shared" si="11"/>
        <v>393.75</v>
      </c>
      <c r="Q715" s="62"/>
    </row>
    <row r="716" spans="1:17" x14ac:dyDescent="0.3">
      <c r="A716" s="1" t="s">
        <v>731</v>
      </c>
      <c r="B716" t="s">
        <v>594</v>
      </c>
      <c r="C716" t="s">
        <v>16</v>
      </c>
      <c r="D716" s="63">
        <v>124</v>
      </c>
      <c r="E716" s="5">
        <v>-2</v>
      </c>
      <c r="G716" s="5">
        <v>12.5</v>
      </c>
      <c r="H716" s="5">
        <v>0</v>
      </c>
      <c r="K716" t="s">
        <v>15</v>
      </c>
      <c r="N716" s="1">
        <v>350</v>
      </c>
      <c r="O716" s="60">
        <f>IF(B716="DEPARTAMENTO",N716*(100%-VLOOKUP(A716,'Condiciones Comerciales'!B:M,4,FALSE)),N716)</f>
        <v>350</v>
      </c>
      <c r="P716" s="60">
        <f t="shared" si="11"/>
        <v>393.75</v>
      </c>
      <c r="Q716" s="62"/>
    </row>
    <row r="717" spans="1:17" x14ac:dyDescent="0.3">
      <c r="A717" s="1" t="s">
        <v>731</v>
      </c>
      <c r="B717" t="s">
        <v>594</v>
      </c>
      <c r="C717" t="s">
        <v>16</v>
      </c>
      <c r="D717" s="63">
        <v>125</v>
      </c>
      <c r="E717" s="5">
        <v>-2</v>
      </c>
      <c r="G717" s="5">
        <v>12.5</v>
      </c>
      <c r="H717" s="5">
        <v>0</v>
      </c>
      <c r="K717" t="s">
        <v>15</v>
      </c>
      <c r="N717" s="1">
        <v>350</v>
      </c>
      <c r="O717" s="60">
        <f>IF(B717="DEPARTAMENTO",N717*(100%-VLOOKUP(A717,'Condiciones Comerciales'!B:M,4,FALSE)),N717)</f>
        <v>350</v>
      </c>
      <c r="P717" s="60">
        <f t="shared" si="11"/>
        <v>393.75</v>
      </c>
      <c r="Q717" s="62"/>
    </row>
    <row r="718" spans="1:17" x14ac:dyDescent="0.3">
      <c r="A718" s="1" t="s">
        <v>731</v>
      </c>
      <c r="B718" t="s">
        <v>594</v>
      </c>
      <c r="C718" t="s">
        <v>16</v>
      </c>
      <c r="D718" s="63">
        <v>126</v>
      </c>
      <c r="E718" s="5">
        <v>-2</v>
      </c>
      <c r="G718" s="5">
        <v>12.5</v>
      </c>
      <c r="H718" s="5">
        <v>0</v>
      </c>
      <c r="K718" t="s">
        <v>15</v>
      </c>
      <c r="N718" s="1">
        <v>350</v>
      </c>
      <c r="O718" s="60">
        <f>IF(B718="DEPARTAMENTO",N718*(100%-VLOOKUP(A718,'Condiciones Comerciales'!B:M,4,FALSE)),N718)</f>
        <v>350</v>
      </c>
      <c r="P718" s="60">
        <f t="shared" si="11"/>
        <v>393.75</v>
      </c>
      <c r="Q718" s="62"/>
    </row>
    <row r="719" spans="1:17" x14ac:dyDescent="0.3">
      <c r="A719" s="1" t="s">
        <v>731</v>
      </c>
      <c r="B719" t="s">
        <v>594</v>
      </c>
      <c r="C719" t="s">
        <v>16</v>
      </c>
      <c r="D719" s="63">
        <v>127</v>
      </c>
      <c r="E719" s="5">
        <v>-2</v>
      </c>
      <c r="G719" s="5">
        <v>12.5</v>
      </c>
      <c r="H719" s="5">
        <v>0</v>
      </c>
      <c r="K719" t="s">
        <v>15</v>
      </c>
      <c r="N719" s="1">
        <v>350</v>
      </c>
      <c r="O719" s="60">
        <f>IF(B719="DEPARTAMENTO",N719*(100%-VLOOKUP(A719,'Condiciones Comerciales'!B:M,4,FALSE)),N719)</f>
        <v>350</v>
      </c>
      <c r="P719" s="60">
        <f t="shared" si="11"/>
        <v>393.75</v>
      </c>
      <c r="Q719" s="62"/>
    </row>
    <row r="720" spans="1:17" x14ac:dyDescent="0.3">
      <c r="A720" s="1" t="s">
        <v>731</v>
      </c>
      <c r="B720" t="s">
        <v>594</v>
      </c>
      <c r="C720" t="s">
        <v>16</v>
      </c>
      <c r="D720" s="63">
        <v>128</v>
      </c>
      <c r="E720" s="5">
        <v>-2</v>
      </c>
      <c r="G720" s="5">
        <v>12.5</v>
      </c>
      <c r="H720" s="5">
        <v>0</v>
      </c>
      <c r="K720" t="s">
        <v>15</v>
      </c>
      <c r="N720" s="1">
        <v>350</v>
      </c>
      <c r="O720" s="60">
        <f>IF(B720="DEPARTAMENTO",N720*(100%-VLOOKUP(A720,'Condiciones Comerciales'!B:M,4,FALSE)),N720)</f>
        <v>350</v>
      </c>
      <c r="P720" s="60">
        <f t="shared" si="11"/>
        <v>393.75</v>
      </c>
      <c r="Q720" s="62"/>
    </row>
    <row r="721" spans="1:17" x14ac:dyDescent="0.3">
      <c r="A721" s="1" t="s">
        <v>731</v>
      </c>
      <c r="B721" t="s">
        <v>594</v>
      </c>
      <c r="C721" t="s">
        <v>16</v>
      </c>
      <c r="D721" s="63">
        <v>129</v>
      </c>
      <c r="E721" s="5">
        <v>-2</v>
      </c>
      <c r="G721" s="5">
        <v>12.5</v>
      </c>
      <c r="H721" s="5">
        <v>0</v>
      </c>
      <c r="K721" t="s">
        <v>15</v>
      </c>
      <c r="N721" s="1">
        <v>350</v>
      </c>
      <c r="O721" s="60">
        <f>IF(B721="DEPARTAMENTO",N721*(100%-VLOOKUP(A721,'Condiciones Comerciales'!B:M,4,FALSE)),N721)</f>
        <v>350</v>
      </c>
      <c r="P721" s="60">
        <f t="shared" si="11"/>
        <v>393.75</v>
      </c>
      <c r="Q721" s="62"/>
    </row>
    <row r="722" spans="1:17" x14ac:dyDescent="0.3">
      <c r="A722" s="1" t="s">
        <v>731</v>
      </c>
      <c r="B722" t="s">
        <v>594</v>
      </c>
      <c r="C722" t="s">
        <v>16</v>
      </c>
      <c r="D722" s="63">
        <v>130</v>
      </c>
      <c r="E722" s="5">
        <v>-2</v>
      </c>
      <c r="G722" s="5">
        <v>12.5</v>
      </c>
      <c r="H722" s="5">
        <v>0</v>
      </c>
      <c r="K722" t="s">
        <v>15</v>
      </c>
      <c r="N722" s="1">
        <v>350</v>
      </c>
      <c r="O722" s="60">
        <f>IF(B722="DEPARTAMENTO",N722*(100%-VLOOKUP(A722,'Condiciones Comerciales'!B:M,4,FALSE)),N722)</f>
        <v>350</v>
      </c>
      <c r="P722" s="60">
        <f t="shared" si="11"/>
        <v>393.75</v>
      </c>
      <c r="Q722" s="62"/>
    </row>
    <row r="723" spans="1:17" x14ac:dyDescent="0.3">
      <c r="A723" s="1" t="s">
        <v>731</v>
      </c>
      <c r="B723" t="s">
        <v>594</v>
      </c>
      <c r="C723" t="s">
        <v>16</v>
      </c>
      <c r="D723" s="63">
        <v>131</v>
      </c>
      <c r="E723" s="5">
        <v>-2</v>
      </c>
      <c r="G723" s="5">
        <v>12.5</v>
      </c>
      <c r="H723" s="5">
        <v>0</v>
      </c>
      <c r="K723" t="s">
        <v>15</v>
      </c>
      <c r="N723" s="1">
        <v>350</v>
      </c>
      <c r="O723" s="60">
        <f>IF(B723="DEPARTAMENTO",N723*(100%-VLOOKUP(A723,'Condiciones Comerciales'!B:M,4,FALSE)),N723)</f>
        <v>350</v>
      </c>
      <c r="P723" s="60">
        <f t="shared" si="11"/>
        <v>393.75</v>
      </c>
      <c r="Q723" s="62"/>
    </row>
    <row r="724" spans="1:17" x14ac:dyDescent="0.3">
      <c r="A724" s="1" t="s">
        <v>731</v>
      </c>
      <c r="B724" t="s">
        <v>594</v>
      </c>
      <c r="C724" t="s">
        <v>16</v>
      </c>
      <c r="D724" s="63">
        <v>132</v>
      </c>
      <c r="E724" s="5">
        <v>-2</v>
      </c>
      <c r="G724" s="5">
        <v>12.5</v>
      </c>
      <c r="H724" s="5">
        <v>0</v>
      </c>
      <c r="K724" t="s">
        <v>15</v>
      </c>
      <c r="N724" s="1">
        <v>350</v>
      </c>
      <c r="O724" s="60">
        <f>IF(B724="DEPARTAMENTO",N724*(100%-VLOOKUP(A724,'Condiciones Comerciales'!B:M,4,FALSE)),N724)</f>
        <v>350</v>
      </c>
      <c r="P724" s="60">
        <f t="shared" si="11"/>
        <v>393.75</v>
      </c>
      <c r="Q724" s="62"/>
    </row>
    <row r="725" spans="1:17" x14ac:dyDescent="0.3">
      <c r="A725" s="1" t="s">
        <v>731</v>
      </c>
      <c r="B725" t="s">
        <v>594</v>
      </c>
      <c r="C725" t="s">
        <v>16</v>
      </c>
      <c r="D725" s="63">
        <v>133</v>
      </c>
      <c r="E725" s="5">
        <v>-2</v>
      </c>
      <c r="G725" s="5">
        <v>12.5</v>
      </c>
      <c r="H725" s="5">
        <v>0</v>
      </c>
      <c r="K725" t="s">
        <v>15</v>
      </c>
      <c r="N725" s="1">
        <v>350</v>
      </c>
      <c r="O725" s="60">
        <f>IF(B725="DEPARTAMENTO",N725*(100%-VLOOKUP(A725,'Condiciones Comerciales'!B:M,4,FALSE)),N725)</f>
        <v>350</v>
      </c>
      <c r="P725" s="60">
        <f t="shared" si="11"/>
        <v>393.75</v>
      </c>
      <c r="Q725" s="62"/>
    </row>
    <row r="726" spans="1:17" x14ac:dyDescent="0.3">
      <c r="A726" s="1" t="s">
        <v>731</v>
      </c>
      <c r="B726" t="s">
        <v>594</v>
      </c>
      <c r="C726" t="s">
        <v>16</v>
      </c>
      <c r="D726" s="63">
        <v>134</v>
      </c>
      <c r="E726" s="5">
        <v>-2</v>
      </c>
      <c r="G726" s="5">
        <v>12.5</v>
      </c>
      <c r="H726" s="5">
        <v>0</v>
      </c>
      <c r="K726" t="s">
        <v>15</v>
      </c>
      <c r="N726" s="1">
        <v>350</v>
      </c>
      <c r="O726" s="60">
        <f>IF(B726="DEPARTAMENTO",N726*(100%-VLOOKUP(A726,'Condiciones Comerciales'!B:M,4,FALSE)),N726)</f>
        <v>350</v>
      </c>
      <c r="P726" s="60">
        <f t="shared" si="11"/>
        <v>393.75</v>
      </c>
      <c r="Q726" s="62"/>
    </row>
    <row r="727" spans="1:17" x14ac:dyDescent="0.3">
      <c r="A727" s="1" t="s">
        <v>731</v>
      </c>
      <c r="B727" t="s">
        <v>594</v>
      </c>
      <c r="C727" t="s">
        <v>16</v>
      </c>
      <c r="D727" s="63">
        <v>135</v>
      </c>
      <c r="E727" s="5">
        <v>-2</v>
      </c>
      <c r="G727" s="5">
        <v>12.5</v>
      </c>
      <c r="H727" s="5">
        <v>0</v>
      </c>
      <c r="K727" t="s">
        <v>15</v>
      </c>
      <c r="N727" s="1">
        <v>350</v>
      </c>
      <c r="O727" s="60">
        <f>IF(B727="DEPARTAMENTO",N727*(100%-VLOOKUP(A727,'Condiciones Comerciales'!B:M,4,FALSE)),N727)</f>
        <v>350</v>
      </c>
      <c r="P727" s="60">
        <f t="shared" si="11"/>
        <v>393.75</v>
      </c>
      <c r="Q727" s="62"/>
    </row>
    <row r="728" spans="1:17" x14ac:dyDescent="0.3">
      <c r="A728" s="1" t="s">
        <v>731</v>
      </c>
      <c r="B728" t="s">
        <v>594</v>
      </c>
      <c r="C728" t="s">
        <v>16</v>
      </c>
      <c r="D728" s="63">
        <v>136</v>
      </c>
      <c r="E728" s="5">
        <v>-2</v>
      </c>
      <c r="G728" s="5">
        <v>12.5</v>
      </c>
      <c r="H728" s="5">
        <v>0</v>
      </c>
      <c r="K728" t="s">
        <v>15</v>
      </c>
      <c r="N728" s="1">
        <v>350</v>
      </c>
      <c r="O728" s="60">
        <f>IF(B728="DEPARTAMENTO",N728*(100%-VLOOKUP(A728,'Condiciones Comerciales'!B:M,4,FALSE)),N728)</f>
        <v>350</v>
      </c>
      <c r="P728" s="60">
        <f t="shared" si="11"/>
        <v>393.75</v>
      </c>
      <c r="Q728" s="62"/>
    </row>
    <row r="729" spans="1:17" x14ac:dyDescent="0.3">
      <c r="A729" s="1" t="s">
        <v>731</v>
      </c>
      <c r="B729" t="s">
        <v>594</v>
      </c>
      <c r="C729" t="s">
        <v>16</v>
      </c>
      <c r="D729" s="63">
        <v>137</v>
      </c>
      <c r="E729" s="5">
        <v>-2</v>
      </c>
      <c r="G729" s="5">
        <v>12.5</v>
      </c>
      <c r="H729" s="5">
        <v>0</v>
      </c>
      <c r="K729" t="s">
        <v>15</v>
      </c>
      <c r="N729" s="1">
        <v>350</v>
      </c>
      <c r="O729" s="60">
        <f>IF(B729="DEPARTAMENTO",N729*(100%-VLOOKUP(A729,'Condiciones Comerciales'!B:M,4,FALSE)),N729)</f>
        <v>350</v>
      </c>
      <c r="P729" s="60">
        <f t="shared" si="11"/>
        <v>393.75</v>
      </c>
      <c r="Q729" s="62"/>
    </row>
    <row r="730" spans="1:17" x14ac:dyDescent="0.3">
      <c r="A730" s="1" t="s">
        <v>731</v>
      </c>
      <c r="B730" t="s">
        <v>594</v>
      </c>
      <c r="C730" t="s">
        <v>16</v>
      </c>
      <c r="D730" s="63">
        <v>138</v>
      </c>
      <c r="E730" s="5">
        <v>-2</v>
      </c>
      <c r="G730" s="5">
        <v>12.5</v>
      </c>
      <c r="H730" s="5">
        <v>0</v>
      </c>
      <c r="K730" t="s">
        <v>15</v>
      </c>
      <c r="N730" s="1">
        <v>350</v>
      </c>
      <c r="O730" s="60">
        <f>IF(B730="DEPARTAMENTO",N730*(100%-VLOOKUP(A730,'Condiciones Comerciales'!B:M,4,FALSE)),N730)</f>
        <v>350</v>
      </c>
      <c r="P730" s="60">
        <f t="shared" si="11"/>
        <v>393.75</v>
      </c>
      <c r="Q730" s="62"/>
    </row>
    <row r="731" spans="1:17" x14ac:dyDescent="0.3">
      <c r="A731" s="1" t="s">
        <v>731</v>
      </c>
      <c r="B731" t="s">
        <v>594</v>
      </c>
      <c r="C731" t="s">
        <v>16</v>
      </c>
      <c r="D731" s="63">
        <v>139</v>
      </c>
      <c r="E731" s="5">
        <v>-2</v>
      </c>
      <c r="G731" s="5">
        <v>12.5</v>
      </c>
      <c r="H731" s="5">
        <v>0</v>
      </c>
      <c r="K731" t="s">
        <v>15</v>
      </c>
      <c r="N731" s="1">
        <v>350</v>
      </c>
      <c r="O731" s="60">
        <f>IF(B731="DEPARTAMENTO",N731*(100%-VLOOKUP(A731,'Condiciones Comerciales'!B:M,4,FALSE)),N731)</f>
        <v>350</v>
      </c>
      <c r="P731" s="60">
        <f t="shared" si="11"/>
        <v>393.75</v>
      </c>
      <c r="Q731" s="62"/>
    </row>
    <row r="732" spans="1:17" x14ac:dyDescent="0.3">
      <c r="A732" s="1" t="s">
        <v>731</v>
      </c>
      <c r="B732" t="s">
        <v>594</v>
      </c>
      <c r="C732" t="s">
        <v>16</v>
      </c>
      <c r="D732" s="63">
        <v>140</v>
      </c>
      <c r="E732" s="5">
        <v>-2</v>
      </c>
      <c r="G732" s="5">
        <v>12.5</v>
      </c>
      <c r="H732" s="5">
        <v>0</v>
      </c>
      <c r="K732" t="s">
        <v>15</v>
      </c>
      <c r="N732" s="1">
        <v>350</v>
      </c>
      <c r="O732" s="60">
        <f>IF(B732="DEPARTAMENTO",N732*(100%-VLOOKUP(A732,'Condiciones Comerciales'!B:M,4,FALSE)),N732)</f>
        <v>350</v>
      </c>
      <c r="P732" s="60">
        <f t="shared" si="11"/>
        <v>393.75</v>
      </c>
      <c r="Q732" s="62"/>
    </row>
    <row r="733" spans="1:17" x14ac:dyDescent="0.3">
      <c r="A733" s="1" t="s">
        <v>731</v>
      </c>
      <c r="B733" t="s">
        <v>594</v>
      </c>
      <c r="C733" t="s">
        <v>16</v>
      </c>
      <c r="D733" s="63">
        <v>141</v>
      </c>
      <c r="E733" s="5">
        <v>-2</v>
      </c>
      <c r="G733" s="5">
        <v>12.5</v>
      </c>
      <c r="H733" s="5">
        <v>0</v>
      </c>
      <c r="K733" t="s">
        <v>15</v>
      </c>
      <c r="N733" s="1">
        <v>350</v>
      </c>
      <c r="O733" s="60">
        <f>IF(B733="DEPARTAMENTO",N733*(100%-VLOOKUP(A733,'Condiciones Comerciales'!B:M,4,FALSE)),N733)</f>
        <v>350</v>
      </c>
      <c r="P733" s="60">
        <f t="shared" si="11"/>
        <v>393.75</v>
      </c>
      <c r="Q733" s="62"/>
    </row>
    <row r="734" spans="1:17" x14ac:dyDescent="0.3">
      <c r="A734" s="1" t="s">
        <v>276</v>
      </c>
      <c r="B734" t="s">
        <v>18</v>
      </c>
      <c r="C734" t="s">
        <v>70</v>
      </c>
      <c r="D734" s="63">
        <v>106</v>
      </c>
      <c r="E734" s="5">
        <v>1</v>
      </c>
      <c r="F734" s="5" t="s">
        <v>17</v>
      </c>
      <c r="G734" s="5">
        <v>31.35</v>
      </c>
      <c r="H734" s="5">
        <v>3.05</v>
      </c>
      <c r="I734" t="s">
        <v>188</v>
      </c>
      <c r="J734" t="s">
        <v>14</v>
      </c>
      <c r="K734" t="s">
        <v>15</v>
      </c>
      <c r="N734" s="1">
        <v>2310</v>
      </c>
      <c r="O734" s="60">
        <f>IF(B734="DEPARTAMENTO",N734*(100%-VLOOKUP(A734,'Condiciones Comerciales'!B:M,4,FALSE)),N734)</f>
        <v>1963.5</v>
      </c>
      <c r="P734" s="60">
        <f t="shared" si="11"/>
        <v>2208.9375</v>
      </c>
      <c r="Q734" s="62"/>
    </row>
    <row r="735" spans="1:17" x14ac:dyDescent="0.3">
      <c r="A735" s="1" t="s">
        <v>276</v>
      </c>
      <c r="B735" t="s">
        <v>18</v>
      </c>
      <c r="C735" t="s">
        <v>70</v>
      </c>
      <c r="D735" s="63">
        <v>201</v>
      </c>
      <c r="E735" s="5">
        <v>2</v>
      </c>
      <c r="F735" s="5" t="s">
        <v>17</v>
      </c>
      <c r="G735" s="5">
        <v>31.35</v>
      </c>
      <c r="H735" s="5">
        <v>3.05</v>
      </c>
      <c r="I735" t="s">
        <v>181</v>
      </c>
      <c r="J735" t="s">
        <v>14</v>
      </c>
      <c r="K735" t="s">
        <v>15</v>
      </c>
      <c r="N735" s="1">
        <v>2310</v>
      </c>
      <c r="O735" s="60">
        <f>IF(B735="DEPARTAMENTO",N735*(100%-VLOOKUP(A735,'Condiciones Comerciales'!B:M,4,FALSE)),N735)</f>
        <v>1963.5</v>
      </c>
      <c r="P735" s="60">
        <f t="shared" si="11"/>
        <v>2208.9375</v>
      </c>
      <c r="Q735" s="62"/>
    </row>
    <row r="736" spans="1:17" x14ac:dyDescent="0.3">
      <c r="A736" s="1" t="s">
        <v>276</v>
      </c>
      <c r="B736" t="s">
        <v>18</v>
      </c>
      <c r="C736" t="s">
        <v>70</v>
      </c>
      <c r="D736" s="63">
        <v>301</v>
      </c>
      <c r="E736" s="5">
        <v>3</v>
      </c>
      <c r="F736" s="5" t="s">
        <v>17</v>
      </c>
      <c r="G736" s="5">
        <v>31.35</v>
      </c>
      <c r="H736" s="5">
        <v>3.05</v>
      </c>
      <c r="I736" t="s">
        <v>181</v>
      </c>
      <c r="J736" t="s">
        <v>14</v>
      </c>
      <c r="K736" t="s">
        <v>15</v>
      </c>
      <c r="N736" s="1">
        <v>2322</v>
      </c>
      <c r="O736" s="60">
        <f>IF(B736="DEPARTAMENTO",N736*(100%-VLOOKUP(A736,'Condiciones Comerciales'!B:M,4,FALSE)),N736)</f>
        <v>1973.7</v>
      </c>
      <c r="P736" s="60">
        <f t="shared" si="11"/>
        <v>2220.4124999999999</v>
      </c>
      <c r="Q736" s="62"/>
    </row>
    <row r="737" spans="1:17" x14ac:dyDescent="0.3">
      <c r="A737" s="1" t="s">
        <v>276</v>
      </c>
      <c r="B737" t="s">
        <v>18</v>
      </c>
      <c r="C737" t="s">
        <v>70</v>
      </c>
      <c r="D737" s="63">
        <v>306</v>
      </c>
      <c r="E737" s="5">
        <v>3</v>
      </c>
      <c r="F737" s="5" t="s">
        <v>17</v>
      </c>
      <c r="G737" s="5">
        <v>31.35</v>
      </c>
      <c r="H737" s="5">
        <v>3.05</v>
      </c>
      <c r="I737" t="s">
        <v>188</v>
      </c>
      <c r="J737" t="s">
        <v>14</v>
      </c>
      <c r="K737" t="s">
        <v>15</v>
      </c>
      <c r="N737" s="1">
        <v>2379</v>
      </c>
      <c r="O737" s="60">
        <f>IF(B737="DEPARTAMENTO",N737*(100%-VLOOKUP(A737,'Condiciones Comerciales'!B:M,4,FALSE)),N737)</f>
        <v>2022.1499999999999</v>
      </c>
      <c r="P737" s="60">
        <f t="shared" si="11"/>
        <v>2274.9187499999998</v>
      </c>
      <c r="Q737" s="62"/>
    </row>
    <row r="738" spans="1:17" x14ac:dyDescent="0.3">
      <c r="A738" s="1" t="s">
        <v>276</v>
      </c>
      <c r="B738" t="s">
        <v>18</v>
      </c>
      <c r="C738" t="s">
        <v>70</v>
      </c>
      <c r="D738" s="63">
        <v>401</v>
      </c>
      <c r="E738" s="5">
        <v>4</v>
      </c>
      <c r="F738" s="5" t="s">
        <v>17</v>
      </c>
      <c r="G738" s="64">
        <v>31.35</v>
      </c>
      <c r="H738" s="64">
        <v>3.05</v>
      </c>
      <c r="I738" t="s">
        <v>181</v>
      </c>
      <c r="J738" t="s">
        <v>14</v>
      </c>
      <c r="K738" t="s">
        <v>15</v>
      </c>
      <c r="N738" s="1">
        <v>2333</v>
      </c>
      <c r="O738" s="60">
        <f>IF(B738="DEPARTAMENTO",N738*(100%-VLOOKUP(A738,'Condiciones Comerciales'!B:M,4,FALSE)),N738)</f>
        <v>1983.05</v>
      </c>
      <c r="P738" s="60">
        <f t="shared" si="11"/>
        <v>2230.9312499999996</v>
      </c>
      <c r="Q738" s="62"/>
    </row>
    <row r="739" spans="1:17" x14ac:dyDescent="0.3">
      <c r="A739" s="1" t="s">
        <v>276</v>
      </c>
      <c r="B739" t="s">
        <v>18</v>
      </c>
      <c r="C739" t="s">
        <v>70</v>
      </c>
      <c r="D739" s="63">
        <v>406</v>
      </c>
      <c r="E739" s="5">
        <v>4</v>
      </c>
      <c r="F739" s="5" t="s">
        <v>17</v>
      </c>
      <c r="G739" s="64">
        <v>31.35</v>
      </c>
      <c r="H739" s="64">
        <v>3.05</v>
      </c>
      <c r="I739" t="s">
        <v>188</v>
      </c>
      <c r="J739" t="s">
        <v>14</v>
      </c>
      <c r="K739" t="s">
        <v>15</v>
      </c>
      <c r="N739" s="1">
        <v>2391</v>
      </c>
      <c r="O739" s="60">
        <f>IF(B739="DEPARTAMENTO",N739*(100%-VLOOKUP(A739,'Condiciones Comerciales'!B:M,4,FALSE)),N739)</f>
        <v>2032.35</v>
      </c>
      <c r="P739" s="60">
        <f t="shared" si="11"/>
        <v>2286.3937499999997</v>
      </c>
      <c r="Q739" s="62"/>
    </row>
    <row r="740" spans="1:17" x14ac:dyDescent="0.3">
      <c r="A740" s="1" t="s">
        <v>276</v>
      </c>
      <c r="B740" t="s">
        <v>18</v>
      </c>
      <c r="C740" t="s">
        <v>70</v>
      </c>
      <c r="D740" s="63">
        <v>501</v>
      </c>
      <c r="E740" s="5">
        <v>5</v>
      </c>
      <c r="F740" s="5" t="s">
        <v>17</v>
      </c>
      <c r="G740" s="64">
        <v>31.35</v>
      </c>
      <c r="H740" s="64">
        <v>3.05</v>
      </c>
      <c r="I740" t="s">
        <v>181</v>
      </c>
      <c r="J740" t="s">
        <v>14</v>
      </c>
      <c r="K740" t="s">
        <v>15</v>
      </c>
      <c r="N740" s="1">
        <v>2345</v>
      </c>
      <c r="O740" s="60">
        <f>IF(B740="DEPARTAMENTO",N740*(100%-VLOOKUP(A740,'Condiciones Comerciales'!B:M,4,FALSE)),N740)</f>
        <v>1993.25</v>
      </c>
      <c r="P740" s="60">
        <f t="shared" si="11"/>
        <v>2242.40625</v>
      </c>
      <c r="Q740" s="62"/>
    </row>
    <row r="741" spans="1:17" x14ac:dyDescent="0.3">
      <c r="A741" s="1" t="s">
        <v>276</v>
      </c>
      <c r="B741" t="s">
        <v>18</v>
      </c>
      <c r="C741" t="s">
        <v>70</v>
      </c>
      <c r="D741" s="63">
        <v>506</v>
      </c>
      <c r="E741" s="5">
        <v>5</v>
      </c>
      <c r="F741" s="5" t="s">
        <v>17</v>
      </c>
      <c r="G741" s="64">
        <v>31.35</v>
      </c>
      <c r="H741" s="64">
        <v>3.05</v>
      </c>
      <c r="I741" t="s">
        <v>188</v>
      </c>
      <c r="J741" t="s">
        <v>14</v>
      </c>
      <c r="K741" t="s">
        <v>15</v>
      </c>
      <c r="N741" s="1">
        <v>2402</v>
      </c>
      <c r="O741" s="60">
        <f>IF(B741="DEPARTAMENTO",N741*(100%-VLOOKUP(A741,'Condiciones Comerciales'!B:M,4,FALSE)),N741)</f>
        <v>2041.7</v>
      </c>
      <c r="P741" s="60">
        <f t="shared" si="11"/>
        <v>2296.9124999999999</v>
      </c>
      <c r="Q741" s="62"/>
    </row>
    <row r="742" spans="1:17" x14ac:dyDescent="0.3">
      <c r="A742" s="1" t="s">
        <v>276</v>
      </c>
      <c r="B742" t="s">
        <v>18</v>
      </c>
      <c r="C742" t="s">
        <v>70</v>
      </c>
      <c r="D742" s="63">
        <v>601</v>
      </c>
      <c r="E742" s="5">
        <v>6</v>
      </c>
      <c r="F742" s="5" t="s">
        <v>17</v>
      </c>
      <c r="G742" s="64">
        <v>31.35</v>
      </c>
      <c r="H742" s="64">
        <v>3.05</v>
      </c>
      <c r="I742" t="s">
        <v>181</v>
      </c>
      <c r="J742" t="s">
        <v>14</v>
      </c>
      <c r="K742" t="s">
        <v>15</v>
      </c>
      <c r="N742" s="1">
        <v>2356</v>
      </c>
      <c r="O742" s="60">
        <f>IF(B742="DEPARTAMENTO",N742*(100%-VLOOKUP(A742,'Condiciones Comerciales'!B:M,4,FALSE)),N742)</f>
        <v>2002.6</v>
      </c>
      <c r="P742" s="60">
        <f t="shared" si="11"/>
        <v>2252.9249999999997</v>
      </c>
      <c r="Q742" s="62"/>
    </row>
    <row r="743" spans="1:17" x14ac:dyDescent="0.3">
      <c r="A743" s="1" t="s">
        <v>276</v>
      </c>
      <c r="B743" t="s">
        <v>18</v>
      </c>
      <c r="C743" t="s">
        <v>70</v>
      </c>
      <c r="D743" s="63">
        <v>606</v>
      </c>
      <c r="E743" s="5">
        <v>6</v>
      </c>
      <c r="F743" s="5" t="s">
        <v>17</v>
      </c>
      <c r="G743" s="64">
        <v>31.35</v>
      </c>
      <c r="H743" s="64">
        <v>3.05</v>
      </c>
      <c r="I743" t="s">
        <v>188</v>
      </c>
      <c r="J743" t="s">
        <v>14</v>
      </c>
      <c r="K743" t="s">
        <v>15</v>
      </c>
      <c r="N743" s="1">
        <v>2414</v>
      </c>
      <c r="O743" s="60">
        <f>IF(B743="DEPARTAMENTO",N743*(100%-VLOOKUP(A743,'Condiciones Comerciales'!B:M,4,FALSE)),N743)</f>
        <v>2051.9</v>
      </c>
      <c r="P743" s="60">
        <f t="shared" si="11"/>
        <v>2308.3874999999998</v>
      </c>
      <c r="Q743" s="62"/>
    </row>
    <row r="744" spans="1:17" x14ac:dyDescent="0.3">
      <c r="A744" s="1" t="s">
        <v>276</v>
      </c>
      <c r="B744" t="s">
        <v>18</v>
      </c>
      <c r="C744" t="s">
        <v>70</v>
      </c>
      <c r="D744" s="63">
        <v>701</v>
      </c>
      <c r="E744" s="5">
        <v>7</v>
      </c>
      <c r="F744" s="5" t="s">
        <v>17</v>
      </c>
      <c r="G744" s="64">
        <v>31.35</v>
      </c>
      <c r="H744" s="64">
        <v>3.05</v>
      </c>
      <c r="I744" t="s">
        <v>181</v>
      </c>
      <c r="J744" t="s">
        <v>14</v>
      </c>
      <c r="K744" t="s">
        <v>15</v>
      </c>
      <c r="N744" s="1">
        <v>2368</v>
      </c>
      <c r="O744" s="60">
        <f>IF(B744="DEPARTAMENTO",N744*(100%-VLOOKUP(A744,'Condiciones Comerciales'!B:M,4,FALSE)),N744)</f>
        <v>2012.8</v>
      </c>
      <c r="P744" s="60">
        <f t="shared" si="11"/>
        <v>2264.3999999999996</v>
      </c>
      <c r="Q744" s="62"/>
    </row>
    <row r="745" spans="1:17" x14ac:dyDescent="0.3">
      <c r="A745" s="1" t="s">
        <v>276</v>
      </c>
      <c r="B745" t="s">
        <v>18</v>
      </c>
      <c r="C745" t="s">
        <v>70</v>
      </c>
      <c r="D745" s="63">
        <v>706</v>
      </c>
      <c r="E745" s="5">
        <v>7</v>
      </c>
      <c r="F745" s="5" t="s">
        <v>17</v>
      </c>
      <c r="G745" s="64">
        <v>31.35</v>
      </c>
      <c r="H745" s="64">
        <v>3.05</v>
      </c>
      <c r="I745" t="s">
        <v>188</v>
      </c>
      <c r="J745" t="s">
        <v>14</v>
      </c>
      <c r="K745" t="s">
        <v>15</v>
      </c>
      <c r="N745" s="1">
        <v>2425</v>
      </c>
      <c r="O745" s="60">
        <f>IF(B745="DEPARTAMENTO",N745*(100%-VLOOKUP(A745,'Condiciones Comerciales'!B:M,4,FALSE)),N745)</f>
        <v>2061.25</v>
      </c>
      <c r="P745" s="60">
        <f t="shared" si="11"/>
        <v>2318.90625</v>
      </c>
      <c r="Q745" s="62"/>
    </row>
    <row r="746" spans="1:17" x14ac:dyDescent="0.3">
      <c r="A746" s="1" t="s">
        <v>276</v>
      </c>
      <c r="B746" t="s">
        <v>18</v>
      </c>
      <c r="C746" t="s">
        <v>70</v>
      </c>
      <c r="D746" s="63">
        <v>801</v>
      </c>
      <c r="E746" s="5">
        <v>8</v>
      </c>
      <c r="F746" s="5" t="s">
        <v>17</v>
      </c>
      <c r="G746" s="64">
        <v>31.35</v>
      </c>
      <c r="H746" s="64">
        <v>3.05</v>
      </c>
      <c r="I746" t="s">
        <v>181</v>
      </c>
      <c r="J746" t="s">
        <v>14</v>
      </c>
      <c r="K746" t="s">
        <v>15</v>
      </c>
      <c r="N746" s="1">
        <v>2379</v>
      </c>
      <c r="O746" s="60">
        <f>IF(B746="DEPARTAMENTO",N746*(100%-VLOOKUP(A746,'Condiciones Comerciales'!B:M,4,FALSE)),N746)</f>
        <v>2022.1499999999999</v>
      </c>
      <c r="P746" s="60">
        <f t="shared" si="11"/>
        <v>2274.9187499999998</v>
      </c>
      <c r="Q746" s="62"/>
    </row>
    <row r="747" spans="1:17" x14ac:dyDescent="0.3">
      <c r="A747" s="1" t="s">
        <v>276</v>
      </c>
      <c r="B747" t="s">
        <v>18</v>
      </c>
      <c r="C747" t="s">
        <v>70</v>
      </c>
      <c r="D747" s="63">
        <v>806</v>
      </c>
      <c r="E747" s="5">
        <v>8</v>
      </c>
      <c r="F747" s="5" t="s">
        <v>17</v>
      </c>
      <c r="G747" s="64">
        <v>31.35</v>
      </c>
      <c r="H747" s="64">
        <v>3.05</v>
      </c>
      <c r="I747" t="s">
        <v>188</v>
      </c>
      <c r="J747" t="s">
        <v>14</v>
      </c>
      <c r="K747" t="s">
        <v>15</v>
      </c>
      <c r="N747" s="1">
        <v>2437</v>
      </c>
      <c r="O747" s="60">
        <f>IF(B747="DEPARTAMENTO",N747*(100%-VLOOKUP(A747,'Condiciones Comerciales'!B:M,4,FALSE)),N747)</f>
        <v>2071.4499999999998</v>
      </c>
      <c r="P747" s="60">
        <f t="shared" si="11"/>
        <v>2330.3812499999995</v>
      </c>
      <c r="Q747" s="62"/>
    </row>
    <row r="748" spans="1:17" x14ac:dyDescent="0.3">
      <c r="A748" s="1" t="s">
        <v>276</v>
      </c>
      <c r="B748" t="s">
        <v>18</v>
      </c>
      <c r="C748" t="s">
        <v>70</v>
      </c>
      <c r="D748" s="63">
        <v>901</v>
      </c>
      <c r="E748" s="5">
        <v>9</v>
      </c>
      <c r="F748" s="5" t="s">
        <v>17</v>
      </c>
      <c r="G748" s="64">
        <v>31.35</v>
      </c>
      <c r="H748" s="64">
        <v>3.05</v>
      </c>
      <c r="I748" t="s">
        <v>181</v>
      </c>
      <c r="J748" t="s">
        <v>14</v>
      </c>
      <c r="K748" t="s">
        <v>15</v>
      </c>
      <c r="N748" s="1">
        <v>2391</v>
      </c>
      <c r="O748" s="60">
        <f>IF(B748="DEPARTAMENTO",N748*(100%-VLOOKUP(A748,'Condiciones Comerciales'!B:M,4,FALSE)),N748)</f>
        <v>2032.35</v>
      </c>
      <c r="P748" s="60">
        <f t="shared" si="11"/>
        <v>2286.3937499999997</v>
      </c>
      <c r="Q748" s="62"/>
    </row>
    <row r="749" spans="1:17" x14ac:dyDescent="0.3">
      <c r="A749" s="1" t="s">
        <v>276</v>
      </c>
      <c r="B749" t="s">
        <v>18</v>
      </c>
      <c r="C749" t="s">
        <v>70</v>
      </c>
      <c r="D749" s="63">
        <v>906</v>
      </c>
      <c r="E749" s="5">
        <v>9</v>
      </c>
      <c r="F749" s="5" t="s">
        <v>17</v>
      </c>
      <c r="G749" s="64">
        <v>31.35</v>
      </c>
      <c r="H749" s="64">
        <v>3.05</v>
      </c>
      <c r="I749" t="s">
        <v>188</v>
      </c>
      <c r="J749" t="s">
        <v>14</v>
      </c>
      <c r="K749" t="s">
        <v>15</v>
      </c>
      <c r="N749" s="1">
        <v>2448</v>
      </c>
      <c r="O749" s="60">
        <f>IF(B749="DEPARTAMENTO",N749*(100%-VLOOKUP(A749,'Condiciones Comerciales'!B:M,4,FALSE)),N749)</f>
        <v>2080.7999999999997</v>
      </c>
      <c r="P749" s="60">
        <f t="shared" si="11"/>
        <v>2340.8999999999996</v>
      </c>
      <c r="Q749" s="62"/>
    </row>
    <row r="750" spans="1:17" x14ac:dyDescent="0.3">
      <c r="A750" s="1" t="s">
        <v>276</v>
      </c>
      <c r="B750" t="s">
        <v>18</v>
      </c>
      <c r="C750" t="s">
        <v>70</v>
      </c>
      <c r="D750" s="63">
        <v>1001</v>
      </c>
      <c r="E750" s="5">
        <v>10</v>
      </c>
      <c r="F750" s="5" t="s">
        <v>17</v>
      </c>
      <c r="G750" s="64">
        <v>31.35</v>
      </c>
      <c r="H750" s="64">
        <v>3.05</v>
      </c>
      <c r="I750" t="s">
        <v>181</v>
      </c>
      <c r="J750" t="s">
        <v>14</v>
      </c>
      <c r="K750" t="s">
        <v>15</v>
      </c>
      <c r="N750" s="1">
        <v>2402</v>
      </c>
      <c r="O750" s="60">
        <f>IF(B750="DEPARTAMENTO",N750*(100%-VLOOKUP(A750,'Condiciones Comerciales'!B:M,4,FALSE)),N750)</f>
        <v>2041.7</v>
      </c>
      <c r="P750" s="60">
        <f t="shared" si="11"/>
        <v>2296.9124999999999</v>
      </c>
      <c r="Q750" s="62"/>
    </row>
    <row r="751" spans="1:17" x14ac:dyDescent="0.3">
      <c r="A751" s="1" t="s">
        <v>276</v>
      </c>
      <c r="B751" t="s">
        <v>18</v>
      </c>
      <c r="C751" t="s">
        <v>70</v>
      </c>
      <c r="D751" s="63">
        <v>1006</v>
      </c>
      <c r="E751" s="5">
        <v>10</v>
      </c>
      <c r="F751" s="5" t="s">
        <v>17</v>
      </c>
      <c r="G751" s="64">
        <v>31.35</v>
      </c>
      <c r="H751" s="64">
        <v>3.05</v>
      </c>
      <c r="I751" t="s">
        <v>188</v>
      </c>
      <c r="J751" t="s">
        <v>14</v>
      </c>
      <c r="K751" t="s">
        <v>15</v>
      </c>
      <c r="N751" s="1">
        <v>2460</v>
      </c>
      <c r="O751" s="60">
        <f>IF(B751="DEPARTAMENTO",N751*(100%-VLOOKUP(A751,'Condiciones Comerciales'!B:M,4,FALSE)),N751)</f>
        <v>2091</v>
      </c>
      <c r="P751" s="60">
        <f t="shared" si="11"/>
        <v>2352.375</v>
      </c>
      <c r="Q751" s="62"/>
    </row>
    <row r="752" spans="1:17" x14ac:dyDescent="0.3">
      <c r="A752" s="1" t="s">
        <v>276</v>
      </c>
      <c r="B752" t="s">
        <v>18</v>
      </c>
      <c r="C752" t="s">
        <v>33</v>
      </c>
      <c r="D752" s="63">
        <v>104</v>
      </c>
      <c r="E752" s="5">
        <v>1</v>
      </c>
      <c r="F752" s="5" t="s">
        <v>17</v>
      </c>
      <c r="G752" s="64">
        <v>38.18</v>
      </c>
      <c r="H752" s="64">
        <v>2.38</v>
      </c>
      <c r="I752" t="s">
        <v>188</v>
      </c>
      <c r="J752" t="s">
        <v>14</v>
      </c>
      <c r="K752" t="s">
        <v>15</v>
      </c>
      <c r="N752" s="1">
        <v>2502</v>
      </c>
      <c r="O752" s="60">
        <f>IF(B752="DEPARTAMENTO",N752*(100%-VLOOKUP(A752,'Condiciones Comerciales'!B:M,4,FALSE)),N752)</f>
        <v>2126.6999999999998</v>
      </c>
      <c r="P752" s="60">
        <f t="shared" si="11"/>
        <v>2392.5374999999995</v>
      </c>
      <c r="Q752" s="62"/>
    </row>
    <row r="753" spans="1:17" x14ac:dyDescent="0.3">
      <c r="A753" s="1" t="s">
        <v>276</v>
      </c>
      <c r="B753" t="s">
        <v>18</v>
      </c>
      <c r="C753" t="s">
        <v>33</v>
      </c>
      <c r="D753" s="63">
        <v>112</v>
      </c>
      <c r="E753" s="5">
        <v>1</v>
      </c>
      <c r="F753" s="5" t="s">
        <v>17</v>
      </c>
      <c r="G753" s="64">
        <v>38.18</v>
      </c>
      <c r="H753" s="64">
        <v>2.38</v>
      </c>
      <c r="I753" t="s">
        <v>182</v>
      </c>
      <c r="J753" t="s">
        <v>14</v>
      </c>
      <c r="K753" t="s">
        <v>15</v>
      </c>
      <c r="N753" s="1">
        <v>2479</v>
      </c>
      <c r="O753" s="60">
        <f>IF(B753="DEPARTAMENTO",N753*(100%-VLOOKUP(A753,'Condiciones Comerciales'!B:M,4,FALSE)),N753)</f>
        <v>2107.15</v>
      </c>
      <c r="P753" s="60">
        <f t="shared" si="11"/>
        <v>2370.5437499999998</v>
      </c>
      <c r="Q753" s="62"/>
    </row>
    <row r="754" spans="1:17" x14ac:dyDescent="0.3">
      <c r="A754" s="1" t="s">
        <v>276</v>
      </c>
      <c r="B754" t="s">
        <v>18</v>
      </c>
      <c r="C754" t="s">
        <v>33</v>
      </c>
      <c r="D754" s="63">
        <v>113</v>
      </c>
      <c r="E754" s="5">
        <v>1</v>
      </c>
      <c r="F754" s="5" t="s">
        <v>17</v>
      </c>
      <c r="G754" s="64">
        <v>38.18</v>
      </c>
      <c r="H754" s="64">
        <v>2.38</v>
      </c>
      <c r="I754" t="s">
        <v>183</v>
      </c>
      <c r="J754" t="s">
        <v>14</v>
      </c>
      <c r="K754" t="s">
        <v>15</v>
      </c>
      <c r="N754" s="1">
        <v>2456</v>
      </c>
      <c r="O754" s="60">
        <f>IF(B754="DEPARTAMENTO",N754*(100%-VLOOKUP(A754,'Condiciones Comerciales'!B:M,4,FALSE)),N754)</f>
        <v>2087.6</v>
      </c>
      <c r="P754" s="60">
        <f t="shared" si="11"/>
        <v>2348.5499999999997</v>
      </c>
      <c r="Q754" s="62"/>
    </row>
    <row r="755" spans="1:17" x14ac:dyDescent="0.3">
      <c r="A755" s="1" t="s">
        <v>276</v>
      </c>
      <c r="B755" t="s">
        <v>18</v>
      </c>
      <c r="C755" t="s">
        <v>33</v>
      </c>
      <c r="D755" s="63">
        <v>115</v>
      </c>
      <c r="E755" s="5">
        <v>1</v>
      </c>
      <c r="F755" s="5" t="s">
        <v>17</v>
      </c>
      <c r="G755" s="64">
        <v>37.35</v>
      </c>
      <c r="H755" s="64">
        <v>2.38</v>
      </c>
      <c r="I755" t="s">
        <v>183</v>
      </c>
      <c r="J755" t="s">
        <v>14</v>
      </c>
      <c r="K755" t="s">
        <v>15</v>
      </c>
      <c r="N755" s="1">
        <v>2456</v>
      </c>
      <c r="O755" s="60">
        <f>IF(B755="DEPARTAMENTO",N755*(100%-VLOOKUP(A755,'Condiciones Comerciales'!B:M,4,FALSE)),N755)</f>
        <v>2087.6</v>
      </c>
      <c r="P755" s="60">
        <f t="shared" si="11"/>
        <v>2348.5499999999997</v>
      </c>
      <c r="Q755" s="62"/>
    </row>
    <row r="756" spans="1:17" x14ac:dyDescent="0.3">
      <c r="A756" s="1" t="s">
        <v>276</v>
      </c>
      <c r="B756" t="s">
        <v>18</v>
      </c>
      <c r="C756" t="s">
        <v>33</v>
      </c>
      <c r="D756" s="63">
        <v>203</v>
      </c>
      <c r="E756" s="5">
        <v>2</v>
      </c>
      <c r="F756" s="5" t="s">
        <v>17</v>
      </c>
      <c r="G756" s="64">
        <v>38.18</v>
      </c>
      <c r="H756" s="64">
        <v>2.38</v>
      </c>
      <c r="I756" t="s">
        <v>181</v>
      </c>
      <c r="J756" t="s">
        <v>14</v>
      </c>
      <c r="K756" t="s">
        <v>15</v>
      </c>
      <c r="N756" s="1">
        <v>2502</v>
      </c>
      <c r="O756" s="60">
        <f>IF(B756="DEPARTAMENTO",N756*(100%-VLOOKUP(A756,'Condiciones Comerciales'!B:M,4,FALSE)),N756)</f>
        <v>2126.6999999999998</v>
      </c>
      <c r="P756" s="60">
        <f t="shared" si="11"/>
        <v>2392.5374999999995</v>
      </c>
      <c r="Q756" s="62"/>
    </row>
    <row r="757" spans="1:17" x14ac:dyDescent="0.3">
      <c r="A757" s="1" t="s">
        <v>276</v>
      </c>
      <c r="B757" t="s">
        <v>18</v>
      </c>
      <c r="C757" t="s">
        <v>33</v>
      </c>
      <c r="D757" s="63">
        <v>208</v>
      </c>
      <c r="E757" s="5">
        <v>2</v>
      </c>
      <c r="F757" s="5" t="s">
        <v>17</v>
      </c>
      <c r="G757" s="64">
        <v>37.35</v>
      </c>
      <c r="H757" s="64">
        <v>2.38</v>
      </c>
      <c r="I757" t="s">
        <v>188</v>
      </c>
      <c r="J757" t="s">
        <v>14</v>
      </c>
      <c r="K757" t="s">
        <v>15</v>
      </c>
      <c r="N757" s="1">
        <v>2560</v>
      </c>
      <c r="O757" s="60">
        <f>IF(B757="DEPARTAMENTO",N757*(100%-VLOOKUP(A757,'Condiciones Comerciales'!B:M,4,FALSE)),N757)</f>
        <v>2176</v>
      </c>
      <c r="P757" s="60">
        <f t="shared" si="11"/>
        <v>2448</v>
      </c>
      <c r="Q757" s="62"/>
    </row>
    <row r="758" spans="1:17" x14ac:dyDescent="0.3">
      <c r="A758" s="1" t="s">
        <v>276</v>
      </c>
      <c r="B758" t="s">
        <v>18</v>
      </c>
      <c r="C758" t="s">
        <v>33</v>
      </c>
      <c r="D758" s="63">
        <v>210</v>
      </c>
      <c r="E758" s="5">
        <v>2</v>
      </c>
      <c r="F758" s="5" t="s">
        <v>17</v>
      </c>
      <c r="G758" s="64">
        <v>37.270000000000003</v>
      </c>
      <c r="H758" s="64">
        <v>2.2799999999999998</v>
      </c>
      <c r="I758" t="s">
        <v>182</v>
      </c>
      <c r="J758" t="s">
        <v>14</v>
      </c>
      <c r="K758" t="s">
        <v>15</v>
      </c>
      <c r="N758" s="1">
        <v>2537</v>
      </c>
      <c r="O758" s="60">
        <f>IF(B758="DEPARTAMENTO",N758*(100%-VLOOKUP(A758,'Condiciones Comerciales'!B:M,4,FALSE)),N758)</f>
        <v>2156.4499999999998</v>
      </c>
      <c r="P758" s="60">
        <f t="shared" si="11"/>
        <v>2426.0062499999995</v>
      </c>
      <c r="Q758" s="62"/>
    </row>
    <row r="759" spans="1:17" x14ac:dyDescent="0.3">
      <c r="A759" s="1" t="s">
        <v>276</v>
      </c>
      <c r="B759" t="s">
        <v>18</v>
      </c>
      <c r="C759" t="s">
        <v>33</v>
      </c>
      <c r="D759" s="63">
        <v>212</v>
      </c>
      <c r="E759" s="5">
        <v>2</v>
      </c>
      <c r="F759" s="5" t="s">
        <v>17</v>
      </c>
      <c r="G759" s="64">
        <v>38.18</v>
      </c>
      <c r="H759" s="64">
        <v>2.38</v>
      </c>
      <c r="I759" t="s">
        <v>182</v>
      </c>
      <c r="J759" t="s">
        <v>14</v>
      </c>
      <c r="K759" t="s">
        <v>15</v>
      </c>
      <c r="N759" s="1">
        <v>2537</v>
      </c>
      <c r="O759" s="60">
        <f>IF(B759="DEPARTAMENTO",N759*(100%-VLOOKUP(A759,'Condiciones Comerciales'!B:M,4,FALSE)),N759)</f>
        <v>2156.4499999999998</v>
      </c>
      <c r="P759" s="60">
        <f t="shared" si="11"/>
        <v>2426.0062499999995</v>
      </c>
      <c r="Q759" s="62"/>
    </row>
    <row r="760" spans="1:17" x14ac:dyDescent="0.3">
      <c r="A760" s="1" t="s">
        <v>276</v>
      </c>
      <c r="B760" t="s">
        <v>18</v>
      </c>
      <c r="C760" t="s">
        <v>33</v>
      </c>
      <c r="D760" s="63">
        <v>213</v>
      </c>
      <c r="E760" s="5">
        <v>2</v>
      </c>
      <c r="F760" s="5" t="s">
        <v>17</v>
      </c>
      <c r="G760" s="64">
        <v>38.18</v>
      </c>
      <c r="H760" s="64">
        <v>2.38</v>
      </c>
      <c r="I760" t="s">
        <v>183</v>
      </c>
      <c r="J760" t="s">
        <v>14</v>
      </c>
      <c r="K760" t="s">
        <v>15</v>
      </c>
      <c r="N760" s="1">
        <v>2514</v>
      </c>
      <c r="O760" s="60">
        <f>IF(B760="DEPARTAMENTO",N760*(100%-VLOOKUP(A760,'Condiciones Comerciales'!B:M,4,FALSE)),N760)</f>
        <v>2136.9</v>
      </c>
      <c r="P760" s="60">
        <f t="shared" si="11"/>
        <v>2404.0124999999998</v>
      </c>
      <c r="Q760" s="62"/>
    </row>
    <row r="761" spans="1:17" x14ac:dyDescent="0.3">
      <c r="A761" s="1" t="s">
        <v>276</v>
      </c>
      <c r="B761" t="s">
        <v>18</v>
      </c>
      <c r="C761" t="s">
        <v>33</v>
      </c>
      <c r="D761" s="63">
        <v>215</v>
      </c>
      <c r="E761" s="5">
        <v>2</v>
      </c>
      <c r="F761" s="5" t="s">
        <v>17</v>
      </c>
      <c r="G761" s="64">
        <v>37.35</v>
      </c>
      <c r="H761" s="64">
        <v>2.38</v>
      </c>
      <c r="I761" t="s">
        <v>183</v>
      </c>
      <c r="J761" t="s">
        <v>14</v>
      </c>
      <c r="K761" t="s">
        <v>15</v>
      </c>
      <c r="N761" s="1">
        <v>2514</v>
      </c>
      <c r="O761" s="60">
        <f>IF(B761="DEPARTAMENTO",N761*(100%-VLOOKUP(A761,'Condiciones Comerciales'!B:M,4,FALSE)),N761)</f>
        <v>2136.9</v>
      </c>
      <c r="P761" s="60">
        <f t="shared" si="11"/>
        <v>2404.0124999999998</v>
      </c>
      <c r="Q761" s="62"/>
    </row>
    <row r="762" spans="1:17" x14ac:dyDescent="0.3">
      <c r="A762" s="1" t="s">
        <v>276</v>
      </c>
      <c r="B762" t="s">
        <v>18</v>
      </c>
      <c r="C762" t="s">
        <v>33</v>
      </c>
      <c r="D762" s="63">
        <v>218</v>
      </c>
      <c r="E762" s="5">
        <v>2</v>
      </c>
      <c r="F762" s="5" t="s">
        <v>17</v>
      </c>
      <c r="G762" s="64">
        <v>37.340000000000003</v>
      </c>
      <c r="H762" s="64">
        <v>2.38</v>
      </c>
      <c r="I762" t="s">
        <v>181</v>
      </c>
      <c r="J762" t="s">
        <v>14</v>
      </c>
      <c r="K762" t="s">
        <v>15</v>
      </c>
      <c r="N762" s="1">
        <v>2502</v>
      </c>
      <c r="O762" s="60">
        <f>IF(B762="DEPARTAMENTO",N762*(100%-VLOOKUP(A762,'Condiciones Comerciales'!B:M,4,FALSE)),N762)</f>
        <v>2126.6999999999998</v>
      </c>
      <c r="P762" s="60">
        <f t="shared" si="11"/>
        <v>2392.5374999999995</v>
      </c>
      <c r="Q762" s="62"/>
    </row>
    <row r="763" spans="1:17" x14ac:dyDescent="0.3">
      <c r="A763" s="1" t="s">
        <v>276</v>
      </c>
      <c r="B763" t="s">
        <v>18</v>
      </c>
      <c r="C763" t="s">
        <v>33</v>
      </c>
      <c r="D763" s="63">
        <v>220</v>
      </c>
      <c r="E763" s="5">
        <v>2</v>
      </c>
      <c r="F763" s="5" t="s">
        <v>17</v>
      </c>
      <c r="G763" s="64">
        <v>37.35</v>
      </c>
      <c r="H763" s="64">
        <v>2.38</v>
      </c>
      <c r="I763" t="s">
        <v>181</v>
      </c>
      <c r="J763" t="s">
        <v>14</v>
      </c>
      <c r="K763" t="s">
        <v>15</v>
      </c>
      <c r="N763" s="1">
        <v>2502</v>
      </c>
      <c r="O763" s="60">
        <f>IF(B763="DEPARTAMENTO",N763*(100%-VLOOKUP(A763,'Condiciones Comerciales'!B:M,4,FALSE)),N763)</f>
        <v>2126.6999999999998</v>
      </c>
      <c r="P763" s="60">
        <f t="shared" si="11"/>
        <v>2392.5374999999995</v>
      </c>
      <c r="Q763" s="62"/>
    </row>
    <row r="764" spans="1:17" x14ac:dyDescent="0.3">
      <c r="A764" s="1" t="s">
        <v>276</v>
      </c>
      <c r="B764" t="s">
        <v>18</v>
      </c>
      <c r="C764" t="s">
        <v>33</v>
      </c>
      <c r="D764" s="63">
        <v>304</v>
      </c>
      <c r="E764" s="5">
        <v>3</v>
      </c>
      <c r="F764" s="5" t="s">
        <v>17</v>
      </c>
      <c r="G764" s="64">
        <v>38.18</v>
      </c>
      <c r="H764" s="64">
        <v>2.38</v>
      </c>
      <c r="I764" t="s">
        <v>188</v>
      </c>
      <c r="J764" t="s">
        <v>14</v>
      </c>
      <c r="K764" t="s">
        <v>15</v>
      </c>
      <c r="N764" s="1">
        <v>2571</v>
      </c>
      <c r="O764" s="60">
        <f>IF(B764="DEPARTAMENTO",N764*(100%-VLOOKUP(A764,'Condiciones Comerciales'!B:M,4,FALSE)),N764)</f>
        <v>2185.35</v>
      </c>
      <c r="P764" s="60">
        <f t="shared" si="11"/>
        <v>2458.5187499999997</v>
      </c>
      <c r="Q764" s="62"/>
    </row>
    <row r="765" spans="1:17" x14ac:dyDescent="0.3">
      <c r="A765" s="1" t="s">
        <v>276</v>
      </c>
      <c r="B765" t="s">
        <v>18</v>
      </c>
      <c r="C765" t="s">
        <v>33</v>
      </c>
      <c r="D765" s="63">
        <v>308</v>
      </c>
      <c r="E765" s="5">
        <v>3</v>
      </c>
      <c r="F765" s="5" t="s">
        <v>17</v>
      </c>
      <c r="G765" s="64">
        <v>37.35</v>
      </c>
      <c r="H765" s="64">
        <v>2.38</v>
      </c>
      <c r="I765" t="s">
        <v>188</v>
      </c>
      <c r="J765" t="s">
        <v>14</v>
      </c>
      <c r="K765" t="s">
        <v>15</v>
      </c>
      <c r="N765" s="1">
        <v>2571</v>
      </c>
      <c r="O765" s="60">
        <f>IF(B765="DEPARTAMENTO",N765*(100%-VLOOKUP(A765,'Condiciones Comerciales'!B:M,4,FALSE)),N765)</f>
        <v>2185.35</v>
      </c>
      <c r="P765" s="60">
        <f t="shared" si="11"/>
        <v>2458.5187499999997</v>
      </c>
      <c r="Q765" s="62"/>
    </row>
    <row r="766" spans="1:17" x14ac:dyDescent="0.3">
      <c r="A766" s="1" t="s">
        <v>276</v>
      </c>
      <c r="B766" t="s">
        <v>18</v>
      </c>
      <c r="C766" t="s">
        <v>33</v>
      </c>
      <c r="D766" s="63">
        <v>310</v>
      </c>
      <c r="E766" s="5">
        <v>3</v>
      </c>
      <c r="F766" s="5" t="s">
        <v>17</v>
      </c>
      <c r="G766" s="64">
        <v>37.270000000000003</v>
      </c>
      <c r="H766" s="64">
        <v>2.2799999999999998</v>
      </c>
      <c r="I766" t="s">
        <v>182</v>
      </c>
      <c r="J766" t="s">
        <v>14</v>
      </c>
      <c r="K766" t="s">
        <v>15</v>
      </c>
      <c r="N766" s="1">
        <v>2548</v>
      </c>
      <c r="O766" s="60">
        <f>IF(B766="DEPARTAMENTO",N766*(100%-VLOOKUP(A766,'Condiciones Comerciales'!B:M,4,FALSE)),N766)</f>
        <v>2165.7999999999997</v>
      </c>
      <c r="P766" s="60">
        <f t="shared" si="11"/>
        <v>2436.5249999999996</v>
      </c>
      <c r="Q766" s="62"/>
    </row>
    <row r="767" spans="1:17" x14ac:dyDescent="0.3">
      <c r="A767" s="1" t="s">
        <v>276</v>
      </c>
      <c r="B767" t="s">
        <v>18</v>
      </c>
      <c r="C767" t="s">
        <v>33</v>
      </c>
      <c r="D767" s="63">
        <v>312</v>
      </c>
      <c r="E767" s="5">
        <v>3</v>
      </c>
      <c r="F767" s="5" t="s">
        <v>17</v>
      </c>
      <c r="G767" s="64">
        <v>38.18</v>
      </c>
      <c r="H767" s="64">
        <v>2.38</v>
      </c>
      <c r="I767" t="s">
        <v>182</v>
      </c>
      <c r="J767" t="s">
        <v>14</v>
      </c>
      <c r="K767" t="s">
        <v>15</v>
      </c>
      <c r="N767" s="1">
        <v>2548</v>
      </c>
      <c r="O767" s="60">
        <f>IF(B767="DEPARTAMENTO",N767*(100%-VLOOKUP(A767,'Condiciones Comerciales'!B:M,4,FALSE)),N767)</f>
        <v>2165.7999999999997</v>
      </c>
      <c r="P767" s="60">
        <f t="shared" si="11"/>
        <v>2436.5249999999996</v>
      </c>
      <c r="Q767" s="62"/>
    </row>
    <row r="768" spans="1:17" x14ac:dyDescent="0.3">
      <c r="A768" s="1" t="s">
        <v>276</v>
      </c>
      <c r="B768" t="s">
        <v>18</v>
      </c>
      <c r="C768" t="s">
        <v>33</v>
      </c>
      <c r="D768" s="63">
        <v>313</v>
      </c>
      <c r="E768" s="5">
        <v>3</v>
      </c>
      <c r="F768" s="5" t="s">
        <v>17</v>
      </c>
      <c r="G768" s="64">
        <v>38.18</v>
      </c>
      <c r="H768" s="64">
        <v>2.38</v>
      </c>
      <c r="I768" t="s">
        <v>183</v>
      </c>
      <c r="J768" t="s">
        <v>14</v>
      </c>
      <c r="K768" t="s">
        <v>15</v>
      </c>
      <c r="N768" s="1">
        <v>2525</v>
      </c>
      <c r="O768" s="60">
        <f>IF(B768="DEPARTAMENTO",N768*(100%-VLOOKUP(A768,'Condiciones Comerciales'!B:M,4,FALSE)),N768)</f>
        <v>2146.25</v>
      </c>
      <c r="P768" s="60">
        <f t="shared" si="11"/>
        <v>2414.53125</v>
      </c>
      <c r="Q768" s="62"/>
    </row>
    <row r="769" spans="1:17" x14ac:dyDescent="0.3">
      <c r="A769" s="1" t="s">
        <v>276</v>
      </c>
      <c r="B769" t="s">
        <v>18</v>
      </c>
      <c r="C769" t="s">
        <v>33</v>
      </c>
      <c r="D769" s="63">
        <v>315</v>
      </c>
      <c r="E769" s="5">
        <v>3</v>
      </c>
      <c r="F769" s="5" t="s">
        <v>17</v>
      </c>
      <c r="G769" s="64">
        <v>37.35</v>
      </c>
      <c r="H769" s="64">
        <v>2.38</v>
      </c>
      <c r="I769" t="s">
        <v>183</v>
      </c>
      <c r="J769" t="s">
        <v>14</v>
      </c>
      <c r="K769" t="s">
        <v>15</v>
      </c>
      <c r="N769" s="1">
        <v>2525</v>
      </c>
      <c r="O769" s="60">
        <f>IF(B769="DEPARTAMENTO",N769*(100%-VLOOKUP(A769,'Condiciones Comerciales'!B:M,4,FALSE)),N769)</f>
        <v>2146.25</v>
      </c>
      <c r="P769" s="60">
        <f t="shared" si="11"/>
        <v>2414.53125</v>
      </c>
      <c r="Q769" s="62"/>
    </row>
    <row r="770" spans="1:17" x14ac:dyDescent="0.3">
      <c r="A770" s="1" t="s">
        <v>276</v>
      </c>
      <c r="B770" t="s">
        <v>18</v>
      </c>
      <c r="C770" t="s">
        <v>33</v>
      </c>
      <c r="D770" s="63">
        <v>318</v>
      </c>
      <c r="E770" s="5">
        <v>3</v>
      </c>
      <c r="F770" s="5" t="s">
        <v>17</v>
      </c>
      <c r="G770" s="64">
        <v>37.340000000000003</v>
      </c>
      <c r="H770" s="64">
        <v>2.38</v>
      </c>
      <c r="I770" t="s">
        <v>181</v>
      </c>
      <c r="J770" t="s">
        <v>14</v>
      </c>
      <c r="K770" t="s">
        <v>15</v>
      </c>
      <c r="N770" s="1">
        <v>2514</v>
      </c>
      <c r="O770" s="60">
        <f>IF(B770="DEPARTAMENTO",N770*(100%-VLOOKUP(A770,'Condiciones Comerciales'!B:M,4,FALSE)),N770)</f>
        <v>2136.9</v>
      </c>
      <c r="P770" s="60">
        <f t="shared" ref="P770:P833" si="12">(O770-10%*O770)/80%</f>
        <v>2404.0124999999998</v>
      </c>
      <c r="Q770" s="62"/>
    </row>
    <row r="771" spans="1:17" x14ac:dyDescent="0.3">
      <c r="A771" s="1" t="s">
        <v>276</v>
      </c>
      <c r="B771" t="s">
        <v>18</v>
      </c>
      <c r="C771" t="s">
        <v>33</v>
      </c>
      <c r="D771" s="63">
        <v>320</v>
      </c>
      <c r="E771" s="5">
        <v>3</v>
      </c>
      <c r="F771" s="5" t="s">
        <v>17</v>
      </c>
      <c r="G771" s="64">
        <v>37.35</v>
      </c>
      <c r="H771" s="64">
        <v>2.38</v>
      </c>
      <c r="I771" t="s">
        <v>181</v>
      </c>
      <c r="J771" t="s">
        <v>14</v>
      </c>
      <c r="K771" t="s">
        <v>15</v>
      </c>
      <c r="N771" s="1">
        <v>2514</v>
      </c>
      <c r="O771" s="60">
        <f>IF(B771="DEPARTAMENTO",N771*(100%-VLOOKUP(A771,'Condiciones Comerciales'!B:M,4,FALSE)),N771)</f>
        <v>2136.9</v>
      </c>
      <c r="P771" s="60">
        <f t="shared" si="12"/>
        <v>2404.0124999999998</v>
      </c>
      <c r="Q771" s="62"/>
    </row>
    <row r="772" spans="1:17" x14ac:dyDescent="0.3">
      <c r="A772" s="1" t="s">
        <v>276</v>
      </c>
      <c r="B772" t="s">
        <v>18</v>
      </c>
      <c r="C772" t="s">
        <v>33</v>
      </c>
      <c r="D772" s="63">
        <v>403</v>
      </c>
      <c r="E772" s="5">
        <v>4</v>
      </c>
      <c r="F772" s="5" t="s">
        <v>17</v>
      </c>
      <c r="G772" s="64">
        <v>38.18</v>
      </c>
      <c r="H772" s="64">
        <v>2.38</v>
      </c>
      <c r="I772" t="s">
        <v>181</v>
      </c>
      <c r="J772" t="s">
        <v>14</v>
      </c>
      <c r="K772" t="s">
        <v>15</v>
      </c>
      <c r="N772" s="1">
        <v>2525</v>
      </c>
      <c r="O772" s="60">
        <f>IF(B772="DEPARTAMENTO",N772*(100%-VLOOKUP(A772,'Condiciones Comerciales'!B:M,4,FALSE)),N772)</f>
        <v>2146.25</v>
      </c>
      <c r="P772" s="60">
        <f t="shared" si="12"/>
        <v>2414.53125</v>
      </c>
      <c r="Q772" s="62"/>
    </row>
    <row r="773" spans="1:17" x14ac:dyDescent="0.3">
      <c r="A773" s="1" t="s">
        <v>276</v>
      </c>
      <c r="B773" t="s">
        <v>18</v>
      </c>
      <c r="C773" t="s">
        <v>33</v>
      </c>
      <c r="D773" s="63">
        <v>404</v>
      </c>
      <c r="E773" s="5">
        <v>4</v>
      </c>
      <c r="F773" s="5" t="s">
        <v>17</v>
      </c>
      <c r="G773" s="64">
        <v>38.18</v>
      </c>
      <c r="H773" s="64">
        <v>2.38</v>
      </c>
      <c r="I773" t="s">
        <v>188</v>
      </c>
      <c r="J773" t="s">
        <v>14</v>
      </c>
      <c r="K773" t="s">
        <v>15</v>
      </c>
      <c r="N773" s="1">
        <v>2583</v>
      </c>
      <c r="O773" s="60">
        <f>IF(B773="DEPARTAMENTO",N773*(100%-VLOOKUP(A773,'Condiciones Comerciales'!B:M,4,FALSE)),N773)</f>
        <v>2195.5499999999997</v>
      </c>
      <c r="P773" s="60">
        <f t="shared" si="12"/>
        <v>2469.9937499999996</v>
      </c>
      <c r="Q773" s="62"/>
    </row>
    <row r="774" spans="1:17" x14ac:dyDescent="0.3">
      <c r="A774" s="1" t="s">
        <v>276</v>
      </c>
      <c r="B774" t="s">
        <v>18</v>
      </c>
      <c r="C774" t="s">
        <v>33</v>
      </c>
      <c r="D774" s="63">
        <v>408</v>
      </c>
      <c r="E774" s="5">
        <v>4</v>
      </c>
      <c r="F774" s="5" t="s">
        <v>17</v>
      </c>
      <c r="G774" s="64">
        <v>37.35</v>
      </c>
      <c r="H774" s="64">
        <v>2.38</v>
      </c>
      <c r="I774" t="s">
        <v>188</v>
      </c>
      <c r="J774" t="s">
        <v>14</v>
      </c>
      <c r="K774" t="s">
        <v>15</v>
      </c>
      <c r="N774" s="1">
        <v>2583</v>
      </c>
      <c r="O774" s="60">
        <f>IF(B774="DEPARTAMENTO",N774*(100%-VLOOKUP(A774,'Condiciones Comerciales'!B:M,4,FALSE)),N774)</f>
        <v>2195.5499999999997</v>
      </c>
      <c r="P774" s="60">
        <f t="shared" si="12"/>
        <v>2469.9937499999996</v>
      </c>
      <c r="Q774" s="62"/>
    </row>
    <row r="775" spans="1:17" x14ac:dyDescent="0.3">
      <c r="A775" s="1" t="s">
        <v>276</v>
      </c>
      <c r="B775" t="s">
        <v>18</v>
      </c>
      <c r="C775" t="s">
        <v>33</v>
      </c>
      <c r="D775" s="63">
        <v>410</v>
      </c>
      <c r="E775" s="5">
        <v>4</v>
      </c>
      <c r="F775" s="5" t="s">
        <v>17</v>
      </c>
      <c r="G775" s="64">
        <v>37.270000000000003</v>
      </c>
      <c r="H775" s="64">
        <v>2.2799999999999998</v>
      </c>
      <c r="I775" t="s">
        <v>182</v>
      </c>
      <c r="J775" t="s">
        <v>14</v>
      </c>
      <c r="K775" t="s">
        <v>15</v>
      </c>
      <c r="N775" s="1">
        <v>2560</v>
      </c>
      <c r="O775" s="60">
        <f>IF(B775="DEPARTAMENTO",N775*(100%-VLOOKUP(A775,'Condiciones Comerciales'!B:M,4,FALSE)),N775)</f>
        <v>2176</v>
      </c>
      <c r="P775" s="60">
        <f t="shared" si="12"/>
        <v>2448</v>
      </c>
      <c r="Q775" s="62"/>
    </row>
    <row r="776" spans="1:17" x14ac:dyDescent="0.3">
      <c r="A776" s="1" t="s">
        <v>276</v>
      </c>
      <c r="B776" t="s">
        <v>18</v>
      </c>
      <c r="C776" t="s">
        <v>33</v>
      </c>
      <c r="D776" s="63">
        <v>412</v>
      </c>
      <c r="E776" s="5">
        <v>4</v>
      </c>
      <c r="F776" s="5" t="s">
        <v>17</v>
      </c>
      <c r="G776" s="64">
        <v>38.18</v>
      </c>
      <c r="H776" s="64">
        <v>2.38</v>
      </c>
      <c r="I776" t="s">
        <v>182</v>
      </c>
      <c r="J776" t="s">
        <v>14</v>
      </c>
      <c r="K776" t="s">
        <v>15</v>
      </c>
      <c r="N776" s="1">
        <v>2560</v>
      </c>
      <c r="O776" s="60">
        <f>IF(B776="DEPARTAMENTO",N776*(100%-VLOOKUP(A776,'Condiciones Comerciales'!B:M,4,FALSE)),N776)</f>
        <v>2176</v>
      </c>
      <c r="P776" s="60">
        <f t="shared" si="12"/>
        <v>2448</v>
      </c>
      <c r="Q776" s="62"/>
    </row>
    <row r="777" spans="1:17" x14ac:dyDescent="0.3">
      <c r="A777" s="1" t="s">
        <v>276</v>
      </c>
      <c r="B777" t="s">
        <v>18</v>
      </c>
      <c r="C777" t="s">
        <v>33</v>
      </c>
      <c r="D777" s="63">
        <v>413</v>
      </c>
      <c r="E777" s="5">
        <v>4</v>
      </c>
      <c r="F777" s="5" t="s">
        <v>17</v>
      </c>
      <c r="G777" s="64">
        <v>38.18</v>
      </c>
      <c r="H777" s="64">
        <v>2.38</v>
      </c>
      <c r="I777" t="s">
        <v>183</v>
      </c>
      <c r="J777" t="s">
        <v>14</v>
      </c>
      <c r="K777" t="s">
        <v>15</v>
      </c>
      <c r="N777" s="1">
        <v>2537</v>
      </c>
      <c r="O777" s="60">
        <f>IF(B777="DEPARTAMENTO",N777*(100%-VLOOKUP(A777,'Condiciones Comerciales'!B:M,4,FALSE)),N777)</f>
        <v>2156.4499999999998</v>
      </c>
      <c r="P777" s="60">
        <f t="shared" si="12"/>
        <v>2426.0062499999995</v>
      </c>
      <c r="Q777" s="62"/>
    </row>
    <row r="778" spans="1:17" x14ac:dyDescent="0.3">
      <c r="A778" s="1" t="s">
        <v>276</v>
      </c>
      <c r="B778" t="s">
        <v>18</v>
      </c>
      <c r="C778" t="s">
        <v>33</v>
      </c>
      <c r="D778" s="63">
        <v>415</v>
      </c>
      <c r="E778" s="5">
        <v>4</v>
      </c>
      <c r="F778" s="5" t="s">
        <v>17</v>
      </c>
      <c r="G778" s="64">
        <v>37.35</v>
      </c>
      <c r="H778" s="64">
        <v>2.38</v>
      </c>
      <c r="I778" t="s">
        <v>183</v>
      </c>
      <c r="J778" t="s">
        <v>14</v>
      </c>
      <c r="K778" t="s">
        <v>15</v>
      </c>
      <c r="N778" s="1">
        <v>2537</v>
      </c>
      <c r="O778" s="60">
        <f>IF(B778="DEPARTAMENTO",N778*(100%-VLOOKUP(A778,'Condiciones Comerciales'!B:M,4,FALSE)),N778)</f>
        <v>2156.4499999999998</v>
      </c>
      <c r="P778" s="60">
        <f t="shared" si="12"/>
        <v>2426.0062499999995</v>
      </c>
      <c r="Q778" s="62"/>
    </row>
    <row r="779" spans="1:17" x14ac:dyDescent="0.3">
      <c r="A779" s="1" t="s">
        <v>276</v>
      </c>
      <c r="B779" t="s">
        <v>18</v>
      </c>
      <c r="C779" t="s">
        <v>33</v>
      </c>
      <c r="D779" s="63">
        <v>418</v>
      </c>
      <c r="E779" s="5">
        <v>4</v>
      </c>
      <c r="F779" s="5" t="s">
        <v>17</v>
      </c>
      <c r="G779" s="64">
        <v>37.340000000000003</v>
      </c>
      <c r="H779" s="64">
        <v>2.38</v>
      </c>
      <c r="I779" t="s">
        <v>181</v>
      </c>
      <c r="J779" t="s">
        <v>14</v>
      </c>
      <c r="K779" t="s">
        <v>15</v>
      </c>
      <c r="N779" s="1">
        <v>2525</v>
      </c>
      <c r="O779" s="60">
        <f>IF(B779="DEPARTAMENTO",N779*(100%-VLOOKUP(A779,'Condiciones Comerciales'!B:M,4,FALSE)),N779)</f>
        <v>2146.25</v>
      </c>
      <c r="P779" s="60">
        <f t="shared" si="12"/>
        <v>2414.53125</v>
      </c>
      <c r="Q779" s="62"/>
    </row>
    <row r="780" spans="1:17" x14ac:dyDescent="0.3">
      <c r="A780" s="1" t="s">
        <v>276</v>
      </c>
      <c r="B780" t="s">
        <v>18</v>
      </c>
      <c r="C780" t="s">
        <v>33</v>
      </c>
      <c r="D780" s="63">
        <v>420</v>
      </c>
      <c r="E780" s="5">
        <v>4</v>
      </c>
      <c r="F780" s="5" t="s">
        <v>17</v>
      </c>
      <c r="G780" s="64">
        <v>37.35</v>
      </c>
      <c r="H780" s="64">
        <v>2.38</v>
      </c>
      <c r="I780" t="s">
        <v>181</v>
      </c>
      <c r="J780" t="s">
        <v>14</v>
      </c>
      <c r="K780" t="s">
        <v>15</v>
      </c>
      <c r="N780" s="1">
        <v>2525</v>
      </c>
      <c r="O780" s="60">
        <f>IF(B780="DEPARTAMENTO",N780*(100%-VLOOKUP(A780,'Condiciones Comerciales'!B:M,4,FALSE)),N780)</f>
        <v>2146.25</v>
      </c>
      <c r="P780" s="60">
        <f t="shared" si="12"/>
        <v>2414.53125</v>
      </c>
      <c r="Q780" s="62"/>
    </row>
    <row r="781" spans="1:17" x14ac:dyDescent="0.3">
      <c r="A781" s="1" t="s">
        <v>276</v>
      </c>
      <c r="B781" t="s">
        <v>18</v>
      </c>
      <c r="C781" t="s">
        <v>33</v>
      </c>
      <c r="D781" s="63">
        <v>503</v>
      </c>
      <c r="E781" s="5">
        <v>5</v>
      </c>
      <c r="F781" s="5" t="s">
        <v>17</v>
      </c>
      <c r="G781" s="64">
        <v>38.18</v>
      </c>
      <c r="H781" s="64">
        <v>2.38</v>
      </c>
      <c r="I781" t="s">
        <v>181</v>
      </c>
      <c r="J781" t="s">
        <v>14</v>
      </c>
      <c r="K781" t="s">
        <v>15</v>
      </c>
      <c r="N781" s="1">
        <v>2537</v>
      </c>
      <c r="O781" s="60">
        <f>IF(B781="DEPARTAMENTO",N781*(100%-VLOOKUP(A781,'Condiciones Comerciales'!B:M,4,FALSE)),N781)</f>
        <v>2156.4499999999998</v>
      </c>
      <c r="P781" s="60">
        <f t="shared" si="12"/>
        <v>2426.0062499999995</v>
      </c>
      <c r="Q781" s="62"/>
    </row>
    <row r="782" spans="1:17" x14ac:dyDescent="0.3">
      <c r="A782" s="1" t="s">
        <v>276</v>
      </c>
      <c r="B782" t="s">
        <v>18</v>
      </c>
      <c r="C782" t="s">
        <v>33</v>
      </c>
      <c r="D782" s="63">
        <v>504</v>
      </c>
      <c r="E782" s="5">
        <v>5</v>
      </c>
      <c r="F782" s="5" t="s">
        <v>17</v>
      </c>
      <c r="G782" s="64">
        <v>38.18</v>
      </c>
      <c r="H782" s="64">
        <v>2.38</v>
      </c>
      <c r="I782" t="s">
        <v>188</v>
      </c>
      <c r="J782" t="s">
        <v>14</v>
      </c>
      <c r="K782" t="s">
        <v>15</v>
      </c>
      <c r="N782" s="1">
        <v>2594</v>
      </c>
      <c r="O782" s="60">
        <f>IF(B782="DEPARTAMENTO",N782*(100%-VLOOKUP(A782,'Condiciones Comerciales'!B:M,4,FALSE)),N782)</f>
        <v>2204.9</v>
      </c>
      <c r="P782" s="60">
        <f t="shared" si="12"/>
        <v>2480.5124999999998</v>
      </c>
      <c r="Q782" s="62"/>
    </row>
    <row r="783" spans="1:17" x14ac:dyDescent="0.3">
      <c r="A783" s="1" t="s">
        <v>276</v>
      </c>
      <c r="B783" t="s">
        <v>18</v>
      </c>
      <c r="C783" t="s">
        <v>33</v>
      </c>
      <c r="D783" s="63">
        <v>508</v>
      </c>
      <c r="E783" s="5">
        <v>5</v>
      </c>
      <c r="F783" s="5" t="s">
        <v>17</v>
      </c>
      <c r="G783" s="64">
        <v>37.35</v>
      </c>
      <c r="H783" s="64">
        <v>2.38</v>
      </c>
      <c r="I783" t="s">
        <v>188</v>
      </c>
      <c r="J783" t="s">
        <v>14</v>
      </c>
      <c r="K783" t="s">
        <v>15</v>
      </c>
      <c r="N783" s="1">
        <v>2594</v>
      </c>
      <c r="O783" s="60">
        <f>IF(B783="DEPARTAMENTO",N783*(100%-VLOOKUP(A783,'Condiciones Comerciales'!B:M,4,FALSE)),N783)</f>
        <v>2204.9</v>
      </c>
      <c r="P783" s="60">
        <f t="shared" si="12"/>
        <v>2480.5124999999998</v>
      </c>
      <c r="Q783" s="62"/>
    </row>
    <row r="784" spans="1:17" x14ac:dyDescent="0.3">
      <c r="A784" s="1" t="s">
        <v>276</v>
      </c>
      <c r="B784" t="s">
        <v>18</v>
      </c>
      <c r="C784" t="s">
        <v>33</v>
      </c>
      <c r="D784" s="63">
        <v>510</v>
      </c>
      <c r="E784" s="5">
        <v>5</v>
      </c>
      <c r="F784" s="5" t="s">
        <v>17</v>
      </c>
      <c r="G784" s="64">
        <v>37.270000000000003</v>
      </c>
      <c r="H784" s="64">
        <v>2.2799999999999998</v>
      </c>
      <c r="I784" t="s">
        <v>182</v>
      </c>
      <c r="J784" t="s">
        <v>14</v>
      </c>
      <c r="K784" t="s">
        <v>15</v>
      </c>
      <c r="N784" s="1">
        <v>2571</v>
      </c>
      <c r="O784" s="60">
        <f>IF(B784="DEPARTAMENTO",N784*(100%-VLOOKUP(A784,'Condiciones Comerciales'!B:M,4,FALSE)),N784)</f>
        <v>2185.35</v>
      </c>
      <c r="P784" s="60">
        <f t="shared" si="12"/>
        <v>2458.5187499999997</v>
      </c>
      <c r="Q784" s="62"/>
    </row>
    <row r="785" spans="1:17" x14ac:dyDescent="0.3">
      <c r="A785" s="1" t="s">
        <v>276</v>
      </c>
      <c r="B785" t="s">
        <v>18</v>
      </c>
      <c r="C785" t="s">
        <v>33</v>
      </c>
      <c r="D785" s="63">
        <v>512</v>
      </c>
      <c r="E785" s="5">
        <v>5</v>
      </c>
      <c r="F785" s="5" t="s">
        <v>17</v>
      </c>
      <c r="G785" s="64">
        <v>38.18</v>
      </c>
      <c r="H785" s="64">
        <v>2.38</v>
      </c>
      <c r="I785" t="s">
        <v>182</v>
      </c>
      <c r="J785" t="s">
        <v>14</v>
      </c>
      <c r="K785" t="s">
        <v>15</v>
      </c>
      <c r="N785" s="1">
        <v>2571</v>
      </c>
      <c r="O785" s="60">
        <f>IF(B785="DEPARTAMENTO",N785*(100%-VLOOKUP(A785,'Condiciones Comerciales'!B:M,4,FALSE)),N785)</f>
        <v>2185.35</v>
      </c>
      <c r="P785" s="60">
        <f t="shared" si="12"/>
        <v>2458.5187499999997</v>
      </c>
      <c r="Q785" s="62"/>
    </row>
    <row r="786" spans="1:17" x14ac:dyDescent="0.3">
      <c r="A786" s="1" t="s">
        <v>276</v>
      </c>
      <c r="B786" t="s">
        <v>18</v>
      </c>
      <c r="C786" t="s">
        <v>33</v>
      </c>
      <c r="D786" s="63">
        <v>513</v>
      </c>
      <c r="E786" s="5">
        <v>5</v>
      </c>
      <c r="F786" s="5" t="s">
        <v>17</v>
      </c>
      <c r="G786" s="64">
        <v>38.18</v>
      </c>
      <c r="H786" s="64">
        <v>2.38</v>
      </c>
      <c r="I786" t="s">
        <v>183</v>
      </c>
      <c r="J786" t="s">
        <v>14</v>
      </c>
      <c r="K786" t="s">
        <v>15</v>
      </c>
      <c r="N786" s="1">
        <v>2548</v>
      </c>
      <c r="O786" s="60">
        <f>IF(B786="DEPARTAMENTO",N786*(100%-VLOOKUP(A786,'Condiciones Comerciales'!B:M,4,FALSE)),N786)</f>
        <v>2165.7999999999997</v>
      </c>
      <c r="P786" s="60">
        <f t="shared" si="12"/>
        <v>2436.5249999999996</v>
      </c>
      <c r="Q786" s="62"/>
    </row>
    <row r="787" spans="1:17" x14ac:dyDescent="0.3">
      <c r="A787" s="1" t="s">
        <v>276</v>
      </c>
      <c r="B787" t="s">
        <v>18</v>
      </c>
      <c r="C787" t="s">
        <v>33</v>
      </c>
      <c r="D787" s="63">
        <v>515</v>
      </c>
      <c r="E787" s="5">
        <v>5</v>
      </c>
      <c r="F787" s="5" t="s">
        <v>17</v>
      </c>
      <c r="G787" s="64">
        <v>37.35</v>
      </c>
      <c r="H787" s="64">
        <v>2.38</v>
      </c>
      <c r="I787" t="s">
        <v>183</v>
      </c>
      <c r="J787" t="s">
        <v>14</v>
      </c>
      <c r="K787" t="s">
        <v>15</v>
      </c>
      <c r="N787" s="1">
        <v>2548</v>
      </c>
      <c r="O787" s="60">
        <f>IF(B787="DEPARTAMENTO",N787*(100%-VLOOKUP(A787,'Condiciones Comerciales'!B:M,4,FALSE)),N787)</f>
        <v>2165.7999999999997</v>
      </c>
      <c r="P787" s="60">
        <f t="shared" si="12"/>
        <v>2436.5249999999996</v>
      </c>
      <c r="Q787" s="62"/>
    </row>
    <row r="788" spans="1:17" x14ac:dyDescent="0.3">
      <c r="A788" s="1" t="s">
        <v>276</v>
      </c>
      <c r="B788" t="s">
        <v>18</v>
      </c>
      <c r="C788" t="s">
        <v>33</v>
      </c>
      <c r="D788" s="63">
        <v>518</v>
      </c>
      <c r="E788" s="5">
        <v>5</v>
      </c>
      <c r="F788" s="5" t="s">
        <v>17</v>
      </c>
      <c r="G788" s="64">
        <v>37.340000000000003</v>
      </c>
      <c r="H788" s="64">
        <v>2.38</v>
      </c>
      <c r="I788" t="s">
        <v>181</v>
      </c>
      <c r="J788" t="s">
        <v>14</v>
      </c>
      <c r="K788" t="s">
        <v>15</v>
      </c>
      <c r="N788" s="1">
        <v>2537</v>
      </c>
      <c r="O788" s="60">
        <f>IF(B788="DEPARTAMENTO",N788*(100%-VLOOKUP(A788,'Condiciones Comerciales'!B:M,4,FALSE)),N788)</f>
        <v>2156.4499999999998</v>
      </c>
      <c r="P788" s="60">
        <f t="shared" si="12"/>
        <v>2426.0062499999995</v>
      </c>
      <c r="Q788" s="62"/>
    </row>
    <row r="789" spans="1:17" x14ac:dyDescent="0.3">
      <c r="A789" s="1" t="s">
        <v>276</v>
      </c>
      <c r="B789" t="s">
        <v>18</v>
      </c>
      <c r="C789" t="s">
        <v>33</v>
      </c>
      <c r="D789" s="63">
        <v>520</v>
      </c>
      <c r="E789" s="5">
        <v>5</v>
      </c>
      <c r="F789" s="5" t="s">
        <v>17</v>
      </c>
      <c r="G789" s="64">
        <v>37.35</v>
      </c>
      <c r="H789" s="64">
        <v>2.38</v>
      </c>
      <c r="I789" t="s">
        <v>181</v>
      </c>
      <c r="J789" t="s">
        <v>14</v>
      </c>
      <c r="K789" t="s">
        <v>15</v>
      </c>
      <c r="N789" s="1">
        <v>2537</v>
      </c>
      <c r="O789" s="60">
        <f>IF(B789="DEPARTAMENTO",N789*(100%-VLOOKUP(A789,'Condiciones Comerciales'!B:M,4,FALSE)),N789)</f>
        <v>2156.4499999999998</v>
      </c>
      <c r="P789" s="60">
        <f t="shared" si="12"/>
        <v>2426.0062499999995</v>
      </c>
      <c r="Q789" s="62"/>
    </row>
    <row r="790" spans="1:17" x14ac:dyDescent="0.3">
      <c r="A790" s="1" t="s">
        <v>276</v>
      </c>
      <c r="B790" t="s">
        <v>18</v>
      </c>
      <c r="C790" t="s">
        <v>33</v>
      </c>
      <c r="D790" s="63">
        <v>603</v>
      </c>
      <c r="E790" s="5">
        <v>6</v>
      </c>
      <c r="F790" s="5" t="s">
        <v>17</v>
      </c>
      <c r="G790" s="64">
        <v>38.18</v>
      </c>
      <c r="H790" s="64">
        <v>2.38</v>
      </c>
      <c r="I790" t="s">
        <v>181</v>
      </c>
      <c r="J790" t="s">
        <v>14</v>
      </c>
      <c r="K790" t="s">
        <v>15</v>
      </c>
      <c r="N790" s="1">
        <v>2548</v>
      </c>
      <c r="O790" s="60">
        <f>IF(B790="DEPARTAMENTO",N790*(100%-VLOOKUP(A790,'Condiciones Comerciales'!B:M,4,FALSE)),N790)</f>
        <v>2165.7999999999997</v>
      </c>
      <c r="P790" s="60">
        <f t="shared" si="12"/>
        <v>2436.5249999999996</v>
      </c>
      <c r="Q790" s="62"/>
    </row>
    <row r="791" spans="1:17" x14ac:dyDescent="0.3">
      <c r="A791" s="1" t="s">
        <v>276</v>
      </c>
      <c r="B791" t="s">
        <v>18</v>
      </c>
      <c r="C791" t="s">
        <v>33</v>
      </c>
      <c r="D791" s="63">
        <v>604</v>
      </c>
      <c r="E791" s="5">
        <v>6</v>
      </c>
      <c r="F791" s="5" t="s">
        <v>17</v>
      </c>
      <c r="G791" s="64">
        <v>38.18</v>
      </c>
      <c r="H791" s="64">
        <v>2.38</v>
      </c>
      <c r="I791" t="s">
        <v>188</v>
      </c>
      <c r="J791" t="s">
        <v>14</v>
      </c>
      <c r="K791" t="s">
        <v>15</v>
      </c>
      <c r="N791" s="1">
        <v>2606</v>
      </c>
      <c r="O791" s="60">
        <f>IF(B791="DEPARTAMENTO",N791*(100%-VLOOKUP(A791,'Condiciones Comerciales'!B:M,4,FALSE)),N791)</f>
        <v>2215.1</v>
      </c>
      <c r="P791" s="60">
        <f t="shared" si="12"/>
        <v>2491.9874999999997</v>
      </c>
      <c r="Q791" s="62"/>
    </row>
    <row r="792" spans="1:17" x14ac:dyDescent="0.3">
      <c r="A792" s="1" t="s">
        <v>276</v>
      </c>
      <c r="B792" t="s">
        <v>18</v>
      </c>
      <c r="C792" t="s">
        <v>33</v>
      </c>
      <c r="D792" s="63">
        <v>608</v>
      </c>
      <c r="E792" s="5">
        <v>6</v>
      </c>
      <c r="F792" s="5" t="s">
        <v>17</v>
      </c>
      <c r="G792" s="64">
        <v>37.35</v>
      </c>
      <c r="H792" s="64">
        <v>2.38</v>
      </c>
      <c r="I792" t="s">
        <v>188</v>
      </c>
      <c r="J792" t="s">
        <v>14</v>
      </c>
      <c r="K792" t="s">
        <v>15</v>
      </c>
      <c r="N792" s="1">
        <v>2606</v>
      </c>
      <c r="O792" s="60">
        <f>IF(B792="DEPARTAMENTO",N792*(100%-VLOOKUP(A792,'Condiciones Comerciales'!B:M,4,FALSE)),N792)</f>
        <v>2215.1</v>
      </c>
      <c r="P792" s="60">
        <f t="shared" si="12"/>
        <v>2491.9874999999997</v>
      </c>
      <c r="Q792" s="62"/>
    </row>
    <row r="793" spans="1:17" x14ac:dyDescent="0.3">
      <c r="A793" s="1" t="s">
        <v>276</v>
      </c>
      <c r="B793" t="s">
        <v>18</v>
      </c>
      <c r="C793" t="s">
        <v>33</v>
      </c>
      <c r="D793" s="63">
        <v>610</v>
      </c>
      <c r="E793" s="5">
        <v>6</v>
      </c>
      <c r="F793" s="5" t="s">
        <v>17</v>
      </c>
      <c r="G793" s="64">
        <v>37.270000000000003</v>
      </c>
      <c r="H793" s="64">
        <v>2.2799999999999998</v>
      </c>
      <c r="I793" t="s">
        <v>182</v>
      </c>
      <c r="J793" t="s">
        <v>14</v>
      </c>
      <c r="K793" t="s">
        <v>15</v>
      </c>
      <c r="N793" s="1">
        <v>2583</v>
      </c>
      <c r="O793" s="60">
        <f>IF(B793="DEPARTAMENTO",N793*(100%-VLOOKUP(A793,'Condiciones Comerciales'!B:M,4,FALSE)),N793)</f>
        <v>2195.5499999999997</v>
      </c>
      <c r="P793" s="60">
        <f t="shared" si="12"/>
        <v>2469.9937499999996</v>
      </c>
      <c r="Q793" s="62"/>
    </row>
    <row r="794" spans="1:17" x14ac:dyDescent="0.3">
      <c r="A794" s="1" t="s">
        <v>276</v>
      </c>
      <c r="B794" t="s">
        <v>18</v>
      </c>
      <c r="C794" t="s">
        <v>33</v>
      </c>
      <c r="D794" s="63">
        <v>612</v>
      </c>
      <c r="E794" s="5">
        <v>6</v>
      </c>
      <c r="F794" s="5" t="s">
        <v>17</v>
      </c>
      <c r="G794" s="64">
        <v>38.18</v>
      </c>
      <c r="H794" s="64">
        <v>2.38</v>
      </c>
      <c r="I794" t="s">
        <v>182</v>
      </c>
      <c r="J794" t="s">
        <v>14</v>
      </c>
      <c r="K794" t="s">
        <v>15</v>
      </c>
      <c r="N794" s="1">
        <v>2583</v>
      </c>
      <c r="O794" s="60">
        <f>IF(B794="DEPARTAMENTO",N794*(100%-VLOOKUP(A794,'Condiciones Comerciales'!B:M,4,FALSE)),N794)</f>
        <v>2195.5499999999997</v>
      </c>
      <c r="P794" s="60">
        <f t="shared" si="12"/>
        <v>2469.9937499999996</v>
      </c>
      <c r="Q794" s="62"/>
    </row>
    <row r="795" spans="1:17" x14ac:dyDescent="0.3">
      <c r="A795" s="1" t="s">
        <v>276</v>
      </c>
      <c r="B795" t="s">
        <v>18</v>
      </c>
      <c r="C795" t="s">
        <v>33</v>
      </c>
      <c r="D795" s="63">
        <v>613</v>
      </c>
      <c r="E795" s="5">
        <v>6</v>
      </c>
      <c r="F795" s="5" t="s">
        <v>17</v>
      </c>
      <c r="G795" s="64">
        <v>38.18</v>
      </c>
      <c r="H795" s="64">
        <v>2.38</v>
      </c>
      <c r="I795" t="s">
        <v>183</v>
      </c>
      <c r="J795" t="s">
        <v>14</v>
      </c>
      <c r="K795" t="s">
        <v>15</v>
      </c>
      <c r="N795" s="1">
        <v>2560</v>
      </c>
      <c r="O795" s="60">
        <f>IF(B795="DEPARTAMENTO",N795*(100%-VLOOKUP(A795,'Condiciones Comerciales'!B:M,4,FALSE)),N795)</f>
        <v>2176</v>
      </c>
      <c r="P795" s="60">
        <f t="shared" si="12"/>
        <v>2448</v>
      </c>
      <c r="Q795" s="62"/>
    </row>
    <row r="796" spans="1:17" x14ac:dyDescent="0.3">
      <c r="A796" s="1" t="s">
        <v>276</v>
      </c>
      <c r="B796" t="s">
        <v>18</v>
      </c>
      <c r="C796" t="s">
        <v>33</v>
      </c>
      <c r="D796" s="63">
        <v>615</v>
      </c>
      <c r="E796" s="5">
        <v>6</v>
      </c>
      <c r="F796" s="5" t="s">
        <v>17</v>
      </c>
      <c r="G796" s="64">
        <v>37.35</v>
      </c>
      <c r="H796" s="64">
        <v>2.38</v>
      </c>
      <c r="I796" t="s">
        <v>183</v>
      </c>
      <c r="J796" t="s">
        <v>14</v>
      </c>
      <c r="K796" t="s">
        <v>15</v>
      </c>
      <c r="N796" s="1">
        <v>2560</v>
      </c>
      <c r="O796" s="60">
        <f>IF(B796="DEPARTAMENTO",N796*(100%-VLOOKUP(A796,'Condiciones Comerciales'!B:M,4,FALSE)),N796)</f>
        <v>2176</v>
      </c>
      <c r="P796" s="60">
        <f t="shared" si="12"/>
        <v>2448</v>
      </c>
      <c r="Q796" s="62"/>
    </row>
    <row r="797" spans="1:17" x14ac:dyDescent="0.3">
      <c r="A797" s="1" t="s">
        <v>276</v>
      </c>
      <c r="B797" t="s">
        <v>18</v>
      </c>
      <c r="C797" t="s">
        <v>33</v>
      </c>
      <c r="D797" s="63">
        <v>618</v>
      </c>
      <c r="E797" s="5">
        <v>6</v>
      </c>
      <c r="F797" s="5" t="s">
        <v>17</v>
      </c>
      <c r="G797" s="64">
        <v>37.340000000000003</v>
      </c>
      <c r="H797" s="64">
        <v>2.38</v>
      </c>
      <c r="I797" t="s">
        <v>181</v>
      </c>
      <c r="J797" t="s">
        <v>14</v>
      </c>
      <c r="K797" t="s">
        <v>15</v>
      </c>
      <c r="N797" s="1">
        <v>2548</v>
      </c>
      <c r="O797" s="60">
        <f>IF(B797="DEPARTAMENTO",N797*(100%-VLOOKUP(A797,'Condiciones Comerciales'!B:M,4,FALSE)),N797)</f>
        <v>2165.7999999999997</v>
      </c>
      <c r="P797" s="60">
        <f t="shared" si="12"/>
        <v>2436.5249999999996</v>
      </c>
      <c r="Q797" s="62"/>
    </row>
    <row r="798" spans="1:17" x14ac:dyDescent="0.3">
      <c r="A798" s="1" t="s">
        <v>276</v>
      </c>
      <c r="B798" t="s">
        <v>18</v>
      </c>
      <c r="C798" t="s">
        <v>33</v>
      </c>
      <c r="D798" s="63">
        <v>620</v>
      </c>
      <c r="E798" s="5">
        <v>6</v>
      </c>
      <c r="F798" s="5" t="s">
        <v>17</v>
      </c>
      <c r="G798" s="64">
        <v>37.35</v>
      </c>
      <c r="H798" s="64">
        <v>2.38</v>
      </c>
      <c r="I798" t="s">
        <v>181</v>
      </c>
      <c r="J798" t="s">
        <v>14</v>
      </c>
      <c r="K798" t="s">
        <v>15</v>
      </c>
      <c r="N798" s="1">
        <v>2548</v>
      </c>
      <c r="O798" s="60">
        <f>IF(B798="DEPARTAMENTO",N798*(100%-VLOOKUP(A798,'Condiciones Comerciales'!B:M,4,FALSE)),N798)</f>
        <v>2165.7999999999997</v>
      </c>
      <c r="P798" s="60">
        <f t="shared" si="12"/>
        <v>2436.5249999999996</v>
      </c>
      <c r="Q798" s="62"/>
    </row>
    <row r="799" spans="1:17" x14ac:dyDescent="0.3">
      <c r="A799" s="1" t="s">
        <v>276</v>
      </c>
      <c r="B799" t="s">
        <v>18</v>
      </c>
      <c r="C799" t="s">
        <v>33</v>
      </c>
      <c r="D799" s="63">
        <v>703</v>
      </c>
      <c r="E799" s="5">
        <v>7</v>
      </c>
      <c r="F799" s="5" t="s">
        <v>17</v>
      </c>
      <c r="G799" s="64">
        <v>38.18</v>
      </c>
      <c r="H799" s="64">
        <v>2.38</v>
      </c>
      <c r="I799" t="s">
        <v>181</v>
      </c>
      <c r="J799" t="s">
        <v>14</v>
      </c>
      <c r="K799" t="s">
        <v>15</v>
      </c>
      <c r="N799" s="1">
        <v>2560</v>
      </c>
      <c r="O799" s="60">
        <f>IF(B799="DEPARTAMENTO",N799*(100%-VLOOKUP(A799,'Condiciones Comerciales'!B:M,4,FALSE)),N799)</f>
        <v>2176</v>
      </c>
      <c r="P799" s="60">
        <f t="shared" si="12"/>
        <v>2448</v>
      </c>
      <c r="Q799" s="62"/>
    </row>
    <row r="800" spans="1:17" x14ac:dyDescent="0.3">
      <c r="A800" s="1" t="s">
        <v>276</v>
      </c>
      <c r="B800" t="s">
        <v>18</v>
      </c>
      <c r="C800" t="s">
        <v>33</v>
      </c>
      <c r="D800" s="63">
        <v>704</v>
      </c>
      <c r="E800" s="5">
        <v>7</v>
      </c>
      <c r="F800" s="5" t="s">
        <v>17</v>
      </c>
      <c r="G800" s="64">
        <v>38.18</v>
      </c>
      <c r="H800" s="64">
        <v>2.38</v>
      </c>
      <c r="I800" t="s">
        <v>188</v>
      </c>
      <c r="J800" t="s">
        <v>14</v>
      </c>
      <c r="K800" t="s">
        <v>15</v>
      </c>
      <c r="N800" s="1">
        <v>2617</v>
      </c>
      <c r="O800" s="60">
        <f>IF(B800="DEPARTAMENTO",N800*(100%-VLOOKUP(A800,'Condiciones Comerciales'!B:M,4,FALSE)),N800)</f>
        <v>2224.4499999999998</v>
      </c>
      <c r="P800" s="60">
        <f t="shared" si="12"/>
        <v>2502.5062499999999</v>
      </c>
      <c r="Q800" s="62"/>
    </row>
    <row r="801" spans="1:17" x14ac:dyDescent="0.3">
      <c r="A801" s="1" t="s">
        <v>276</v>
      </c>
      <c r="B801" t="s">
        <v>18</v>
      </c>
      <c r="C801" t="s">
        <v>33</v>
      </c>
      <c r="D801" s="63">
        <v>708</v>
      </c>
      <c r="E801" s="5">
        <v>7</v>
      </c>
      <c r="F801" s="5" t="s">
        <v>17</v>
      </c>
      <c r="G801" s="64">
        <v>37.35</v>
      </c>
      <c r="H801" s="64">
        <v>2.38</v>
      </c>
      <c r="I801" t="s">
        <v>188</v>
      </c>
      <c r="J801" t="s">
        <v>14</v>
      </c>
      <c r="K801" t="s">
        <v>15</v>
      </c>
      <c r="N801" s="1">
        <v>2617</v>
      </c>
      <c r="O801" s="60">
        <f>IF(B801="DEPARTAMENTO",N801*(100%-VLOOKUP(A801,'Condiciones Comerciales'!B:M,4,FALSE)),N801)</f>
        <v>2224.4499999999998</v>
      </c>
      <c r="P801" s="60">
        <f t="shared" si="12"/>
        <v>2502.5062499999999</v>
      </c>
      <c r="Q801" s="62"/>
    </row>
    <row r="802" spans="1:17" x14ac:dyDescent="0.3">
      <c r="A802" s="1" t="s">
        <v>276</v>
      </c>
      <c r="B802" t="s">
        <v>18</v>
      </c>
      <c r="C802" t="s">
        <v>33</v>
      </c>
      <c r="D802" s="63">
        <v>710</v>
      </c>
      <c r="E802" s="5">
        <v>7</v>
      </c>
      <c r="F802" s="5" t="s">
        <v>17</v>
      </c>
      <c r="G802" s="64">
        <v>37.270000000000003</v>
      </c>
      <c r="H802" s="64">
        <v>2.2799999999999998</v>
      </c>
      <c r="I802" t="s">
        <v>182</v>
      </c>
      <c r="J802" t="s">
        <v>14</v>
      </c>
      <c r="K802" t="s">
        <v>15</v>
      </c>
      <c r="N802" s="1">
        <v>2594</v>
      </c>
      <c r="O802" s="60">
        <f>IF(B802="DEPARTAMENTO",N802*(100%-VLOOKUP(A802,'Condiciones Comerciales'!B:M,4,FALSE)),N802)</f>
        <v>2204.9</v>
      </c>
      <c r="P802" s="60">
        <f t="shared" si="12"/>
        <v>2480.5124999999998</v>
      </c>
      <c r="Q802" s="62"/>
    </row>
    <row r="803" spans="1:17" x14ac:dyDescent="0.3">
      <c r="A803" s="1" t="s">
        <v>276</v>
      </c>
      <c r="B803" t="s">
        <v>18</v>
      </c>
      <c r="C803" t="s">
        <v>33</v>
      </c>
      <c r="D803" s="63">
        <v>712</v>
      </c>
      <c r="E803" s="5">
        <v>7</v>
      </c>
      <c r="F803" s="5" t="s">
        <v>17</v>
      </c>
      <c r="G803" s="64">
        <v>38.18</v>
      </c>
      <c r="H803" s="64">
        <v>2.38</v>
      </c>
      <c r="I803" t="s">
        <v>182</v>
      </c>
      <c r="J803" t="s">
        <v>14</v>
      </c>
      <c r="K803" t="s">
        <v>15</v>
      </c>
      <c r="N803" s="1">
        <v>2594</v>
      </c>
      <c r="O803" s="60">
        <f>IF(B803="DEPARTAMENTO",N803*(100%-VLOOKUP(A803,'Condiciones Comerciales'!B:M,4,FALSE)),N803)</f>
        <v>2204.9</v>
      </c>
      <c r="P803" s="60">
        <f t="shared" si="12"/>
        <v>2480.5124999999998</v>
      </c>
      <c r="Q803" s="62"/>
    </row>
    <row r="804" spans="1:17" x14ac:dyDescent="0.3">
      <c r="A804" s="1" t="s">
        <v>276</v>
      </c>
      <c r="B804" t="s">
        <v>18</v>
      </c>
      <c r="C804" t="s">
        <v>33</v>
      </c>
      <c r="D804" s="63">
        <v>713</v>
      </c>
      <c r="E804" s="5">
        <v>7</v>
      </c>
      <c r="F804" s="5" t="s">
        <v>17</v>
      </c>
      <c r="G804" s="64">
        <v>38.18</v>
      </c>
      <c r="H804" s="64">
        <v>2.38</v>
      </c>
      <c r="I804" t="s">
        <v>183</v>
      </c>
      <c r="J804" t="s">
        <v>14</v>
      </c>
      <c r="K804" t="s">
        <v>15</v>
      </c>
      <c r="N804" s="1">
        <v>2571</v>
      </c>
      <c r="O804" s="60">
        <f>IF(B804="DEPARTAMENTO",N804*(100%-VLOOKUP(A804,'Condiciones Comerciales'!B:M,4,FALSE)),N804)</f>
        <v>2185.35</v>
      </c>
      <c r="P804" s="60">
        <f t="shared" si="12"/>
        <v>2458.5187499999997</v>
      </c>
      <c r="Q804" s="62"/>
    </row>
    <row r="805" spans="1:17" x14ac:dyDescent="0.3">
      <c r="A805" s="1" t="s">
        <v>276</v>
      </c>
      <c r="B805" t="s">
        <v>18</v>
      </c>
      <c r="C805" t="s">
        <v>33</v>
      </c>
      <c r="D805" s="63">
        <v>715</v>
      </c>
      <c r="E805" s="5">
        <v>7</v>
      </c>
      <c r="F805" s="5" t="s">
        <v>17</v>
      </c>
      <c r="G805" s="64">
        <v>37.35</v>
      </c>
      <c r="H805" s="64">
        <v>2.38</v>
      </c>
      <c r="I805" t="s">
        <v>183</v>
      </c>
      <c r="J805" t="s">
        <v>14</v>
      </c>
      <c r="K805" t="s">
        <v>15</v>
      </c>
      <c r="N805" s="1">
        <v>2571</v>
      </c>
      <c r="O805" s="60">
        <f>IF(B805="DEPARTAMENTO",N805*(100%-VLOOKUP(A805,'Condiciones Comerciales'!B:M,4,FALSE)),N805)</f>
        <v>2185.35</v>
      </c>
      <c r="P805" s="60">
        <f t="shared" si="12"/>
        <v>2458.5187499999997</v>
      </c>
      <c r="Q805" s="62"/>
    </row>
    <row r="806" spans="1:17" x14ac:dyDescent="0.3">
      <c r="A806" s="1" t="s">
        <v>276</v>
      </c>
      <c r="B806" t="s">
        <v>18</v>
      </c>
      <c r="C806" t="s">
        <v>33</v>
      </c>
      <c r="D806" s="63">
        <v>718</v>
      </c>
      <c r="E806" s="5">
        <v>7</v>
      </c>
      <c r="F806" s="5" t="s">
        <v>17</v>
      </c>
      <c r="G806" s="64">
        <v>37.340000000000003</v>
      </c>
      <c r="H806" s="64">
        <v>2.38</v>
      </c>
      <c r="I806" t="s">
        <v>181</v>
      </c>
      <c r="J806" t="s">
        <v>14</v>
      </c>
      <c r="K806" t="s">
        <v>15</v>
      </c>
      <c r="N806" s="1">
        <v>2560</v>
      </c>
      <c r="O806" s="60">
        <f>IF(B806="DEPARTAMENTO",N806*(100%-VLOOKUP(A806,'Condiciones Comerciales'!B:M,4,FALSE)),N806)</f>
        <v>2176</v>
      </c>
      <c r="P806" s="60">
        <f t="shared" si="12"/>
        <v>2448</v>
      </c>
      <c r="Q806" s="62"/>
    </row>
    <row r="807" spans="1:17" x14ac:dyDescent="0.3">
      <c r="A807" s="1" t="s">
        <v>276</v>
      </c>
      <c r="B807" t="s">
        <v>18</v>
      </c>
      <c r="C807" t="s">
        <v>33</v>
      </c>
      <c r="D807" s="63">
        <v>720</v>
      </c>
      <c r="E807" s="5">
        <v>7</v>
      </c>
      <c r="F807" s="5" t="s">
        <v>17</v>
      </c>
      <c r="G807" s="64">
        <v>37.35</v>
      </c>
      <c r="H807" s="64">
        <v>2.38</v>
      </c>
      <c r="I807" t="s">
        <v>181</v>
      </c>
      <c r="J807" t="s">
        <v>14</v>
      </c>
      <c r="K807" t="s">
        <v>15</v>
      </c>
      <c r="N807" s="1">
        <v>2560</v>
      </c>
      <c r="O807" s="60">
        <f>IF(B807="DEPARTAMENTO",N807*(100%-VLOOKUP(A807,'Condiciones Comerciales'!B:M,4,FALSE)),N807)</f>
        <v>2176</v>
      </c>
      <c r="P807" s="60">
        <f t="shared" si="12"/>
        <v>2448</v>
      </c>
      <c r="Q807" s="62"/>
    </row>
    <row r="808" spans="1:17" x14ac:dyDescent="0.3">
      <c r="A808" s="1" t="s">
        <v>276</v>
      </c>
      <c r="B808" t="s">
        <v>18</v>
      </c>
      <c r="C808" t="s">
        <v>33</v>
      </c>
      <c r="D808" s="63">
        <v>803</v>
      </c>
      <c r="E808" s="5">
        <v>8</v>
      </c>
      <c r="F808" s="5" t="s">
        <v>17</v>
      </c>
      <c r="G808" s="64">
        <v>38.18</v>
      </c>
      <c r="H808" s="64">
        <v>2.38</v>
      </c>
      <c r="I808" t="s">
        <v>181</v>
      </c>
      <c r="J808" t="s">
        <v>14</v>
      </c>
      <c r="K808" t="s">
        <v>15</v>
      </c>
      <c r="N808" s="1">
        <v>2571</v>
      </c>
      <c r="O808" s="60">
        <f>IF(B808="DEPARTAMENTO",N808*(100%-VLOOKUP(A808,'Condiciones Comerciales'!B:M,4,FALSE)),N808)</f>
        <v>2185.35</v>
      </c>
      <c r="P808" s="60">
        <f t="shared" si="12"/>
        <v>2458.5187499999997</v>
      </c>
      <c r="Q808" s="62"/>
    </row>
    <row r="809" spans="1:17" x14ac:dyDescent="0.3">
      <c r="A809" s="1" t="s">
        <v>276</v>
      </c>
      <c r="B809" t="s">
        <v>18</v>
      </c>
      <c r="C809" t="s">
        <v>33</v>
      </c>
      <c r="D809" s="63">
        <v>804</v>
      </c>
      <c r="E809" s="5">
        <v>8</v>
      </c>
      <c r="F809" s="5" t="s">
        <v>17</v>
      </c>
      <c r="G809" s="64">
        <v>38.18</v>
      </c>
      <c r="H809" s="64">
        <v>2.38</v>
      </c>
      <c r="I809" t="s">
        <v>188</v>
      </c>
      <c r="J809" t="s">
        <v>14</v>
      </c>
      <c r="K809" t="s">
        <v>15</v>
      </c>
      <c r="N809" s="1">
        <v>2629</v>
      </c>
      <c r="O809" s="60">
        <f>IF(B809="DEPARTAMENTO",N809*(100%-VLOOKUP(A809,'Condiciones Comerciales'!B:M,4,FALSE)),N809)</f>
        <v>2234.65</v>
      </c>
      <c r="P809" s="60">
        <f t="shared" si="12"/>
        <v>2513.9812499999998</v>
      </c>
      <c r="Q809" s="62"/>
    </row>
    <row r="810" spans="1:17" x14ac:dyDescent="0.3">
      <c r="A810" s="1" t="s">
        <v>276</v>
      </c>
      <c r="B810" t="s">
        <v>18</v>
      </c>
      <c r="C810" t="s">
        <v>33</v>
      </c>
      <c r="D810" s="63">
        <v>808</v>
      </c>
      <c r="E810" s="5">
        <v>8</v>
      </c>
      <c r="F810" s="5" t="s">
        <v>17</v>
      </c>
      <c r="G810" s="64">
        <v>37.35</v>
      </c>
      <c r="H810" s="64">
        <v>2.38</v>
      </c>
      <c r="I810" t="s">
        <v>188</v>
      </c>
      <c r="J810" t="s">
        <v>14</v>
      </c>
      <c r="K810" t="s">
        <v>15</v>
      </c>
      <c r="N810" s="1">
        <v>2629</v>
      </c>
      <c r="O810" s="60">
        <f>IF(B810="DEPARTAMENTO",N810*(100%-VLOOKUP(A810,'Condiciones Comerciales'!B:M,4,FALSE)),N810)</f>
        <v>2234.65</v>
      </c>
      <c r="P810" s="60">
        <f t="shared" si="12"/>
        <v>2513.9812499999998</v>
      </c>
      <c r="Q810" s="62"/>
    </row>
    <row r="811" spans="1:17" x14ac:dyDescent="0.3">
      <c r="A811" s="1" t="s">
        <v>276</v>
      </c>
      <c r="B811" t="s">
        <v>18</v>
      </c>
      <c r="C811" t="s">
        <v>33</v>
      </c>
      <c r="D811" s="63">
        <v>810</v>
      </c>
      <c r="E811" s="5">
        <v>8</v>
      </c>
      <c r="F811" s="5" t="s">
        <v>17</v>
      </c>
      <c r="G811" s="64">
        <v>37.270000000000003</v>
      </c>
      <c r="H811" s="64">
        <v>2.2799999999999998</v>
      </c>
      <c r="I811" t="s">
        <v>182</v>
      </c>
      <c r="J811" t="s">
        <v>14</v>
      </c>
      <c r="K811" t="s">
        <v>15</v>
      </c>
      <c r="N811" s="1">
        <v>2606</v>
      </c>
      <c r="O811" s="60">
        <f>IF(B811="DEPARTAMENTO",N811*(100%-VLOOKUP(A811,'Condiciones Comerciales'!B:M,4,FALSE)),N811)</f>
        <v>2215.1</v>
      </c>
      <c r="P811" s="60">
        <f t="shared" si="12"/>
        <v>2491.9874999999997</v>
      </c>
      <c r="Q811" s="62"/>
    </row>
    <row r="812" spans="1:17" x14ac:dyDescent="0.3">
      <c r="A812" s="1" t="s">
        <v>276</v>
      </c>
      <c r="B812" t="s">
        <v>18</v>
      </c>
      <c r="C812" t="s">
        <v>33</v>
      </c>
      <c r="D812" s="63">
        <v>812</v>
      </c>
      <c r="E812" s="5">
        <v>8</v>
      </c>
      <c r="F812" s="5" t="s">
        <v>17</v>
      </c>
      <c r="G812" s="64">
        <v>38.18</v>
      </c>
      <c r="H812" s="64">
        <v>2.38</v>
      </c>
      <c r="I812" t="s">
        <v>182</v>
      </c>
      <c r="J812" t="s">
        <v>14</v>
      </c>
      <c r="K812" t="s">
        <v>15</v>
      </c>
      <c r="N812" s="1">
        <v>2606</v>
      </c>
      <c r="O812" s="60">
        <f>IF(B812="DEPARTAMENTO",N812*(100%-VLOOKUP(A812,'Condiciones Comerciales'!B:M,4,FALSE)),N812)</f>
        <v>2215.1</v>
      </c>
      <c r="P812" s="60">
        <f t="shared" si="12"/>
        <v>2491.9874999999997</v>
      </c>
      <c r="Q812" s="62"/>
    </row>
    <row r="813" spans="1:17" x14ac:dyDescent="0.3">
      <c r="A813" s="1" t="s">
        <v>276</v>
      </c>
      <c r="B813" t="s">
        <v>18</v>
      </c>
      <c r="C813" t="s">
        <v>33</v>
      </c>
      <c r="D813" s="63">
        <v>813</v>
      </c>
      <c r="E813" s="5">
        <v>8</v>
      </c>
      <c r="F813" s="5" t="s">
        <v>17</v>
      </c>
      <c r="G813" s="64">
        <v>38.18</v>
      </c>
      <c r="H813" s="64">
        <v>2.38</v>
      </c>
      <c r="I813" t="s">
        <v>183</v>
      </c>
      <c r="J813" t="s">
        <v>14</v>
      </c>
      <c r="K813" t="s">
        <v>15</v>
      </c>
      <c r="N813" s="1">
        <v>2583</v>
      </c>
      <c r="O813" s="60">
        <f>IF(B813="DEPARTAMENTO",N813*(100%-VLOOKUP(A813,'Condiciones Comerciales'!B:M,4,FALSE)),N813)</f>
        <v>2195.5499999999997</v>
      </c>
      <c r="P813" s="60">
        <f t="shared" si="12"/>
        <v>2469.9937499999996</v>
      </c>
      <c r="Q813" s="62"/>
    </row>
    <row r="814" spans="1:17" x14ac:dyDescent="0.3">
      <c r="A814" s="1" t="s">
        <v>276</v>
      </c>
      <c r="B814" t="s">
        <v>18</v>
      </c>
      <c r="C814" t="s">
        <v>33</v>
      </c>
      <c r="D814" s="63">
        <v>815</v>
      </c>
      <c r="E814" s="5">
        <v>8</v>
      </c>
      <c r="F814" s="5" t="s">
        <v>17</v>
      </c>
      <c r="G814" s="64">
        <v>37.35</v>
      </c>
      <c r="H814" s="64">
        <v>2.38</v>
      </c>
      <c r="I814" t="s">
        <v>183</v>
      </c>
      <c r="J814" t="s">
        <v>14</v>
      </c>
      <c r="K814" t="s">
        <v>15</v>
      </c>
      <c r="N814" s="1">
        <v>2583</v>
      </c>
      <c r="O814" s="60">
        <f>IF(B814="DEPARTAMENTO",N814*(100%-VLOOKUP(A814,'Condiciones Comerciales'!B:M,4,FALSE)),N814)</f>
        <v>2195.5499999999997</v>
      </c>
      <c r="P814" s="60">
        <f t="shared" si="12"/>
        <v>2469.9937499999996</v>
      </c>
      <c r="Q814" s="62"/>
    </row>
    <row r="815" spans="1:17" x14ac:dyDescent="0.3">
      <c r="A815" s="1" t="s">
        <v>276</v>
      </c>
      <c r="B815" t="s">
        <v>18</v>
      </c>
      <c r="C815" t="s">
        <v>33</v>
      </c>
      <c r="D815" s="63">
        <v>818</v>
      </c>
      <c r="E815" s="5">
        <v>8</v>
      </c>
      <c r="F815" s="5" t="s">
        <v>17</v>
      </c>
      <c r="G815" s="64">
        <v>37.340000000000003</v>
      </c>
      <c r="H815" s="64">
        <v>2.38</v>
      </c>
      <c r="I815" t="s">
        <v>181</v>
      </c>
      <c r="J815" t="s">
        <v>14</v>
      </c>
      <c r="K815" t="s">
        <v>15</v>
      </c>
      <c r="N815" s="1">
        <v>2571</v>
      </c>
      <c r="O815" s="60">
        <f>IF(B815="DEPARTAMENTO",N815*(100%-VLOOKUP(A815,'Condiciones Comerciales'!B:M,4,FALSE)),N815)</f>
        <v>2185.35</v>
      </c>
      <c r="P815" s="60">
        <f t="shared" si="12"/>
        <v>2458.5187499999997</v>
      </c>
      <c r="Q815" s="62"/>
    </row>
    <row r="816" spans="1:17" x14ac:dyDescent="0.3">
      <c r="A816" s="1" t="s">
        <v>276</v>
      </c>
      <c r="B816" t="s">
        <v>18</v>
      </c>
      <c r="C816" t="s">
        <v>33</v>
      </c>
      <c r="D816" s="63">
        <v>820</v>
      </c>
      <c r="E816" s="5">
        <v>8</v>
      </c>
      <c r="F816" s="5" t="s">
        <v>17</v>
      </c>
      <c r="G816" s="64">
        <v>37.35</v>
      </c>
      <c r="H816" s="64">
        <v>2.38</v>
      </c>
      <c r="I816" t="s">
        <v>181</v>
      </c>
      <c r="J816" t="s">
        <v>14</v>
      </c>
      <c r="K816" t="s">
        <v>15</v>
      </c>
      <c r="N816" s="1">
        <v>2571</v>
      </c>
      <c r="O816" s="60">
        <f>IF(B816="DEPARTAMENTO",N816*(100%-VLOOKUP(A816,'Condiciones Comerciales'!B:M,4,FALSE)),N816)</f>
        <v>2185.35</v>
      </c>
      <c r="P816" s="60">
        <f t="shared" si="12"/>
        <v>2458.5187499999997</v>
      </c>
      <c r="Q816" s="62"/>
    </row>
    <row r="817" spans="1:17" x14ac:dyDescent="0.3">
      <c r="A817" s="1" t="s">
        <v>276</v>
      </c>
      <c r="B817" t="s">
        <v>18</v>
      </c>
      <c r="C817" t="s">
        <v>33</v>
      </c>
      <c r="D817" s="63">
        <v>903</v>
      </c>
      <c r="E817" s="5">
        <v>9</v>
      </c>
      <c r="F817" s="5" t="s">
        <v>17</v>
      </c>
      <c r="G817" s="64">
        <v>38.18</v>
      </c>
      <c r="H817" s="64">
        <v>2.38</v>
      </c>
      <c r="I817" t="s">
        <v>181</v>
      </c>
      <c r="J817" t="s">
        <v>14</v>
      </c>
      <c r="K817" t="s">
        <v>15</v>
      </c>
      <c r="N817" s="1">
        <v>2583</v>
      </c>
      <c r="O817" s="60">
        <f>IF(B817="DEPARTAMENTO",N817*(100%-VLOOKUP(A817,'Condiciones Comerciales'!B:M,4,FALSE)),N817)</f>
        <v>2195.5499999999997</v>
      </c>
      <c r="P817" s="60">
        <f t="shared" si="12"/>
        <v>2469.9937499999996</v>
      </c>
      <c r="Q817" s="62"/>
    </row>
    <row r="818" spans="1:17" x14ac:dyDescent="0.3">
      <c r="A818" s="1" t="s">
        <v>276</v>
      </c>
      <c r="B818" t="s">
        <v>18</v>
      </c>
      <c r="C818" t="s">
        <v>33</v>
      </c>
      <c r="D818" s="63">
        <v>904</v>
      </c>
      <c r="E818" s="5">
        <v>9</v>
      </c>
      <c r="F818" s="5" t="s">
        <v>17</v>
      </c>
      <c r="G818" s="64">
        <v>38.18</v>
      </c>
      <c r="H818" s="64">
        <v>2.38</v>
      </c>
      <c r="I818" t="s">
        <v>188</v>
      </c>
      <c r="J818" t="s">
        <v>14</v>
      </c>
      <c r="K818" t="s">
        <v>15</v>
      </c>
      <c r="N818" s="1">
        <v>2640</v>
      </c>
      <c r="O818" s="60">
        <f>IF(B818="DEPARTAMENTO",N818*(100%-VLOOKUP(A818,'Condiciones Comerciales'!B:M,4,FALSE)),N818)</f>
        <v>2244</v>
      </c>
      <c r="P818" s="60">
        <f t="shared" si="12"/>
        <v>2524.4999999999995</v>
      </c>
      <c r="Q818" s="62"/>
    </row>
    <row r="819" spans="1:17" x14ac:dyDescent="0.3">
      <c r="A819" s="1" t="s">
        <v>276</v>
      </c>
      <c r="B819" t="s">
        <v>18</v>
      </c>
      <c r="C819" t="s">
        <v>33</v>
      </c>
      <c r="D819" s="63">
        <v>908</v>
      </c>
      <c r="E819" s="5">
        <v>9</v>
      </c>
      <c r="F819" s="5" t="s">
        <v>17</v>
      </c>
      <c r="G819" s="64">
        <v>37.35</v>
      </c>
      <c r="H819" s="64">
        <v>2.38</v>
      </c>
      <c r="I819" t="s">
        <v>188</v>
      </c>
      <c r="J819" t="s">
        <v>14</v>
      </c>
      <c r="K819" t="s">
        <v>15</v>
      </c>
      <c r="N819" s="1">
        <v>2640</v>
      </c>
      <c r="O819" s="60">
        <f>IF(B819="DEPARTAMENTO",N819*(100%-VLOOKUP(A819,'Condiciones Comerciales'!B:M,4,FALSE)),N819)</f>
        <v>2244</v>
      </c>
      <c r="P819" s="60">
        <f t="shared" si="12"/>
        <v>2524.4999999999995</v>
      </c>
      <c r="Q819" s="62"/>
    </row>
    <row r="820" spans="1:17" x14ac:dyDescent="0.3">
      <c r="A820" s="1" t="s">
        <v>276</v>
      </c>
      <c r="B820" t="s">
        <v>18</v>
      </c>
      <c r="C820" t="s">
        <v>33</v>
      </c>
      <c r="D820" s="63">
        <v>910</v>
      </c>
      <c r="E820" s="5">
        <v>9</v>
      </c>
      <c r="F820" s="5" t="s">
        <v>17</v>
      </c>
      <c r="G820" s="64">
        <v>37.270000000000003</v>
      </c>
      <c r="H820" s="64">
        <v>2.2799999999999998</v>
      </c>
      <c r="I820" t="s">
        <v>182</v>
      </c>
      <c r="J820" t="s">
        <v>14</v>
      </c>
      <c r="K820" t="s">
        <v>15</v>
      </c>
      <c r="N820" s="1">
        <v>2617</v>
      </c>
      <c r="O820" s="60">
        <f>IF(B820="DEPARTAMENTO",N820*(100%-VLOOKUP(A820,'Condiciones Comerciales'!B:M,4,FALSE)),N820)</f>
        <v>2224.4499999999998</v>
      </c>
      <c r="P820" s="60">
        <f t="shared" si="12"/>
        <v>2502.5062499999999</v>
      </c>
      <c r="Q820" s="62"/>
    </row>
    <row r="821" spans="1:17" x14ac:dyDescent="0.3">
      <c r="A821" s="1" t="s">
        <v>276</v>
      </c>
      <c r="B821" t="s">
        <v>18</v>
      </c>
      <c r="C821" t="s">
        <v>33</v>
      </c>
      <c r="D821" s="63">
        <v>912</v>
      </c>
      <c r="E821" s="5">
        <v>9</v>
      </c>
      <c r="F821" s="5" t="s">
        <v>17</v>
      </c>
      <c r="G821" s="64">
        <v>38.18</v>
      </c>
      <c r="H821" s="64">
        <v>2.38</v>
      </c>
      <c r="I821" t="s">
        <v>182</v>
      </c>
      <c r="J821" t="s">
        <v>14</v>
      </c>
      <c r="K821" t="s">
        <v>15</v>
      </c>
      <c r="N821" s="1">
        <v>2617</v>
      </c>
      <c r="O821" s="60">
        <f>IF(B821="DEPARTAMENTO",N821*(100%-VLOOKUP(A821,'Condiciones Comerciales'!B:M,4,FALSE)),N821)</f>
        <v>2224.4499999999998</v>
      </c>
      <c r="P821" s="60">
        <f t="shared" si="12"/>
        <v>2502.5062499999999</v>
      </c>
      <c r="Q821" s="62"/>
    </row>
    <row r="822" spans="1:17" x14ac:dyDescent="0.3">
      <c r="A822" s="1" t="s">
        <v>276</v>
      </c>
      <c r="B822" t="s">
        <v>18</v>
      </c>
      <c r="C822" t="s">
        <v>33</v>
      </c>
      <c r="D822" s="63">
        <v>913</v>
      </c>
      <c r="E822" s="5">
        <v>9</v>
      </c>
      <c r="F822" s="5" t="s">
        <v>17</v>
      </c>
      <c r="G822" s="64">
        <v>38.18</v>
      </c>
      <c r="H822" s="64">
        <v>2.38</v>
      </c>
      <c r="I822" t="s">
        <v>183</v>
      </c>
      <c r="J822" t="s">
        <v>14</v>
      </c>
      <c r="K822" t="s">
        <v>15</v>
      </c>
      <c r="N822" s="1">
        <v>2594</v>
      </c>
      <c r="O822" s="60">
        <f>IF(B822="DEPARTAMENTO",N822*(100%-VLOOKUP(A822,'Condiciones Comerciales'!B:M,4,FALSE)),N822)</f>
        <v>2204.9</v>
      </c>
      <c r="P822" s="60">
        <f t="shared" si="12"/>
        <v>2480.5124999999998</v>
      </c>
      <c r="Q822" s="62"/>
    </row>
    <row r="823" spans="1:17" x14ac:dyDescent="0.3">
      <c r="A823" s="1" t="s">
        <v>276</v>
      </c>
      <c r="B823" t="s">
        <v>18</v>
      </c>
      <c r="C823" t="s">
        <v>33</v>
      </c>
      <c r="D823" s="63">
        <v>915</v>
      </c>
      <c r="E823" s="5">
        <v>9</v>
      </c>
      <c r="F823" s="5" t="s">
        <v>17</v>
      </c>
      <c r="G823" s="64">
        <v>37.35</v>
      </c>
      <c r="H823" s="64">
        <v>2.38</v>
      </c>
      <c r="I823" t="s">
        <v>183</v>
      </c>
      <c r="J823" t="s">
        <v>14</v>
      </c>
      <c r="K823" t="s">
        <v>15</v>
      </c>
      <c r="N823" s="1">
        <v>2594</v>
      </c>
      <c r="O823" s="60">
        <f>IF(B823="DEPARTAMENTO",N823*(100%-VLOOKUP(A823,'Condiciones Comerciales'!B:M,4,FALSE)),N823)</f>
        <v>2204.9</v>
      </c>
      <c r="P823" s="60">
        <f t="shared" si="12"/>
        <v>2480.5124999999998</v>
      </c>
      <c r="Q823" s="62"/>
    </row>
    <row r="824" spans="1:17" x14ac:dyDescent="0.3">
      <c r="A824" s="1" t="s">
        <v>276</v>
      </c>
      <c r="B824" t="s">
        <v>18</v>
      </c>
      <c r="C824" t="s">
        <v>33</v>
      </c>
      <c r="D824" s="63">
        <v>918</v>
      </c>
      <c r="E824" s="5">
        <v>9</v>
      </c>
      <c r="F824" s="5" t="s">
        <v>17</v>
      </c>
      <c r="G824" s="64">
        <v>37.340000000000003</v>
      </c>
      <c r="H824" s="64">
        <v>2.38</v>
      </c>
      <c r="I824" t="s">
        <v>181</v>
      </c>
      <c r="J824" t="s">
        <v>14</v>
      </c>
      <c r="K824" t="s">
        <v>15</v>
      </c>
      <c r="N824" s="1">
        <v>2583</v>
      </c>
      <c r="O824" s="60">
        <f>IF(B824="DEPARTAMENTO",N824*(100%-VLOOKUP(A824,'Condiciones Comerciales'!B:M,4,FALSE)),N824)</f>
        <v>2195.5499999999997</v>
      </c>
      <c r="P824" s="60">
        <f t="shared" si="12"/>
        <v>2469.9937499999996</v>
      </c>
      <c r="Q824" s="62"/>
    </row>
    <row r="825" spans="1:17" x14ac:dyDescent="0.3">
      <c r="A825" s="1" t="s">
        <v>276</v>
      </c>
      <c r="B825" t="s">
        <v>18</v>
      </c>
      <c r="C825" t="s">
        <v>33</v>
      </c>
      <c r="D825" s="63">
        <v>920</v>
      </c>
      <c r="E825" s="5">
        <v>9</v>
      </c>
      <c r="F825" s="5" t="s">
        <v>17</v>
      </c>
      <c r="G825" s="64">
        <v>37.35</v>
      </c>
      <c r="H825" s="64">
        <v>2.38</v>
      </c>
      <c r="I825" t="s">
        <v>181</v>
      </c>
      <c r="J825" t="s">
        <v>14</v>
      </c>
      <c r="K825" t="s">
        <v>15</v>
      </c>
      <c r="N825" s="1">
        <v>2583</v>
      </c>
      <c r="O825" s="60">
        <f>IF(B825="DEPARTAMENTO",N825*(100%-VLOOKUP(A825,'Condiciones Comerciales'!B:M,4,FALSE)),N825)</f>
        <v>2195.5499999999997</v>
      </c>
      <c r="P825" s="60">
        <f t="shared" si="12"/>
        <v>2469.9937499999996</v>
      </c>
      <c r="Q825" s="62"/>
    </row>
    <row r="826" spans="1:17" x14ac:dyDescent="0.3">
      <c r="A826" s="1" t="s">
        <v>276</v>
      </c>
      <c r="B826" t="s">
        <v>18</v>
      </c>
      <c r="C826" t="s">
        <v>33</v>
      </c>
      <c r="D826" s="63">
        <v>1003</v>
      </c>
      <c r="E826" s="5">
        <v>10</v>
      </c>
      <c r="F826" s="5" t="s">
        <v>17</v>
      </c>
      <c r="G826" s="64">
        <v>38.18</v>
      </c>
      <c r="H826" s="64">
        <v>2.38</v>
      </c>
      <c r="I826" t="s">
        <v>181</v>
      </c>
      <c r="J826" t="s">
        <v>14</v>
      </c>
      <c r="K826" t="s">
        <v>15</v>
      </c>
      <c r="N826" s="1">
        <v>2594</v>
      </c>
      <c r="O826" s="60">
        <f>IF(B826="DEPARTAMENTO",N826*(100%-VLOOKUP(A826,'Condiciones Comerciales'!B:M,4,FALSE)),N826)</f>
        <v>2204.9</v>
      </c>
      <c r="P826" s="60">
        <f t="shared" si="12"/>
        <v>2480.5124999999998</v>
      </c>
      <c r="Q826" s="62"/>
    </row>
    <row r="827" spans="1:17" x14ac:dyDescent="0.3">
      <c r="A827" s="1" t="s">
        <v>276</v>
      </c>
      <c r="B827" t="s">
        <v>18</v>
      </c>
      <c r="C827" t="s">
        <v>33</v>
      </c>
      <c r="D827" s="63">
        <v>1004</v>
      </c>
      <c r="E827" s="5">
        <v>10</v>
      </c>
      <c r="F827" s="5" t="s">
        <v>17</v>
      </c>
      <c r="G827" s="64">
        <v>38.18</v>
      </c>
      <c r="H827" s="64">
        <v>2.38</v>
      </c>
      <c r="I827" t="s">
        <v>188</v>
      </c>
      <c r="J827" t="s">
        <v>14</v>
      </c>
      <c r="K827" t="s">
        <v>15</v>
      </c>
      <c r="N827" s="1">
        <v>2652</v>
      </c>
      <c r="O827" s="60">
        <f>IF(B827="DEPARTAMENTO",N827*(100%-VLOOKUP(A827,'Condiciones Comerciales'!B:M,4,FALSE)),N827)</f>
        <v>2254.1999999999998</v>
      </c>
      <c r="P827" s="60">
        <f t="shared" si="12"/>
        <v>2535.9749999999995</v>
      </c>
      <c r="Q827" s="62"/>
    </row>
    <row r="828" spans="1:17" x14ac:dyDescent="0.3">
      <c r="A828" s="1" t="s">
        <v>276</v>
      </c>
      <c r="B828" t="s">
        <v>18</v>
      </c>
      <c r="C828" t="s">
        <v>33</v>
      </c>
      <c r="D828" s="63">
        <v>1008</v>
      </c>
      <c r="E828" s="5">
        <v>10</v>
      </c>
      <c r="F828" s="5" t="s">
        <v>17</v>
      </c>
      <c r="G828" s="64">
        <v>37.35</v>
      </c>
      <c r="H828" s="64">
        <v>2.38</v>
      </c>
      <c r="I828" t="s">
        <v>188</v>
      </c>
      <c r="J828" t="s">
        <v>14</v>
      </c>
      <c r="K828" t="s">
        <v>15</v>
      </c>
      <c r="N828" s="1">
        <v>2652</v>
      </c>
      <c r="O828" s="60">
        <f>IF(B828="DEPARTAMENTO",N828*(100%-VLOOKUP(A828,'Condiciones Comerciales'!B:M,4,FALSE)),N828)</f>
        <v>2254.1999999999998</v>
      </c>
      <c r="P828" s="60">
        <f t="shared" si="12"/>
        <v>2535.9749999999995</v>
      </c>
      <c r="Q828" s="62"/>
    </row>
    <row r="829" spans="1:17" x14ac:dyDescent="0.3">
      <c r="A829" s="1" t="s">
        <v>276</v>
      </c>
      <c r="B829" t="s">
        <v>18</v>
      </c>
      <c r="C829" t="s">
        <v>33</v>
      </c>
      <c r="D829" s="63">
        <v>1010</v>
      </c>
      <c r="E829" s="5">
        <v>10</v>
      </c>
      <c r="F829" s="5" t="s">
        <v>17</v>
      </c>
      <c r="G829" s="64">
        <v>37.270000000000003</v>
      </c>
      <c r="H829" s="64">
        <v>2.2799999999999998</v>
      </c>
      <c r="I829" t="s">
        <v>182</v>
      </c>
      <c r="J829" t="s">
        <v>14</v>
      </c>
      <c r="K829" t="s">
        <v>15</v>
      </c>
      <c r="N829" s="1">
        <v>2629</v>
      </c>
      <c r="O829" s="60">
        <f>IF(B829="DEPARTAMENTO",N829*(100%-VLOOKUP(A829,'Condiciones Comerciales'!B:M,4,FALSE)),N829)</f>
        <v>2234.65</v>
      </c>
      <c r="P829" s="60">
        <f t="shared" si="12"/>
        <v>2513.9812499999998</v>
      </c>
      <c r="Q829" s="62"/>
    </row>
    <row r="830" spans="1:17" x14ac:dyDescent="0.3">
      <c r="A830" s="1" t="s">
        <v>276</v>
      </c>
      <c r="B830" t="s">
        <v>18</v>
      </c>
      <c r="C830" t="s">
        <v>33</v>
      </c>
      <c r="D830" s="63">
        <v>1012</v>
      </c>
      <c r="E830" s="5">
        <v>10</v>
      </c>
      <c r="F830" s="5" t="s">
        <v>17</v>
      </c>
      <c r="G830" s="64">
        <v>38.18</v>
      </c>
      <c r="H830" s="64">
        <v>2.38</v>
      </c>
      <c r="I830" t="s">
        <v>182</v>
      </c>
      <c r="J830" t="s">
        <v>14</v>
      </c>
      <c r="K830" t="s">
        <v>15</v>
      </c>
      <c r="N830" s="1">
        <v>2629</v>
      </c>
      <c r="O830" s="60">
        <f>IF(B830="DEPARTAMENTO",N830*(100%-VLOOKUP(A830,'Condiciones Comerciales'!B:M,4,FALSE)),N830)</f>
        <v>2234.65</v>
      </c>
      <c r="P830" s="60">
        <f t="shared" si="12"/>
        <v>2513.9812499999998</v>
      </c>
      <c r="Q830" s="62"/>
    </row>
    <row r="831" spans="1:17" x14ac:dyDescent="0.3">
      <c r="A831" s="1" t="s">
        <v>276</v>
      </c>
      <c r="B831" t="s">
        <v>18</v>
      </c>
      <c r="C831" t="s">
        <v>33</v>
      </c>
      <c r="D831" s="63">
        <v>1013</v>
      </c>
      <c r="E831" s="5">
        <v>10</v>
      </c>
      <c r="F831" s="5" t="s">
        <v>17</v>
      </c>
      <c r="G831" s="64">
        <v>38.18</v>
      </c>
      <c r="H831" s="64">
        <v>2.38</v>
      </c>
      <c r="I831" t="s">
        <v>183</v>
      </c>
      <c r="J831" t="s">
        <v>14</v>
      </c>
      <c r="K831" t="s">
        <v>15</v>
      </c>
      <c r="N831" s="1">
        <v>2606</v>
      </c>
      <c r="O831" s="60">
        <f>IF(B831="DEPARTAMENTO",N831*(100%-VLOOKUP(A831,'Condiciones Comerciales'!B:M,4,FALSE)),N831)</f>
        <v>2215.1</v>
      </c>
      <c r="P831" s="60">
        <f t="shared" si="12"/>
        <v>2491.9874999999997</v>
      </c>
      <c r="Q831" s="62"/>
    </row>
    <row r="832" spans="1:17" x14ac:dyDescent="0.3">
      <c r="A832" s="1" t="s">
        <v>276</v>
      </c>
      <c r="B832" t="s">
        <v>18</v>
      </c>
      <c r="C832" t="s">
        <v>33</v>
      </c>
      <c r="D832" s="63">
        <v>1015</v>
      </c>
      <c r="E832" s="5">
        <v>10</v>
      </c>
      <c r="F832" s="5" t="s">
        <v>17</v>
      </c>
      <c r="G832" s="64">
        <v>37.35</v>
      </c>
      <c r="H832" s="64">
        <v>2.38</v>
      </c>
      <c r="I832" t="s">
        <v>183</v>
      </c>
      <c r="J832" t="s">
        <v>14</v>
      </c>
      <c r="K832" t="s">
        <v>15</v>
      </c>
      <c r="N832" s="1">
        <v>2606</v>
      </c>
      <c r="O832" s="60">
        <f>IF(B832="DEPARTAMENTO",N832*(100%-VLOOKUP(A832,'Condiciones Comerciales'!B:M,4,FALSE)),N832)</f>
        <v>2215.1</v>
      </c>
      <c r="P832" s="60">
        <f t="shared" si="12"/>
        <v>2491.9874999999997</v>
      </c>
      <c r="Q832" s="62"/>
    </row>
    <row r="833" spans="1:17" x14ac:dyDescent="0.3">
      <c r="A833" s="1" t="s">
        <v>276</v>
      </c>
      <c r="B833" t="s">
        <v>18</v>
      </c>
      <c r="C833" t="s">
        <v>33</v>
      </c>
      <c r="D833" s="63">
        <v>1018</v>
      </c>
      <c r="E833" s="5">
        <v>10</v>
      </c>
      <c r="F833" s="5" t="s">
        <v>17</v>
      </c>
      <c r="G833" s="64">
        <v>37.340000000000003</v>
      </c>
      <c r="H833" s="64">
        <v>2.38</v>
      </c>
      <c r="I833" t="s">
        <v>181</v>
      </c>
      <c r="J833" t="s">
        <v>14</v>
      </c>
      <c r="K833" t="s">
        <v>15</v>
      </c>
      <c r="N833" s="1">
        <v>2594</v>
      </c>
      <c r="O833" s="60">
        <f>IF(B833="DEPARTAMENTO",N833*(100%-VLOOKUP(A833,'Condiciones Comerciales'!B:M,4,FALSE)),N833)</f>
        <v>2204.9</v>
      </c>
      <c r="P833" s="60">
        <f t="shared" si="12"/>
        <v>2480.5124999999998</v>
      </c>
      <c r="Q833" s="62"/>
    </row>
    <row r="834" spans="1:17" x14ac:dyDescent="0.3">
      <c r="A834" s="1" t="s">
        <v>276</v>
      </c>
      <c r="B834" t="s">
        <v>18</v>
      </c>
      <c r="C834" t="s">
        <v>33</v>
      </c>
      <c r="D834" s="63">
        <v>1020</v>
      </c>
      <c r="E834" s="5">
        <v>10</v>
      </c>
      <c r="F834" s="5" t="s">
        <v>17</v>
      </c>
      <c r="G834" s="64">
        <v>37.35</v>
      </c>
      <c r="H834" s="64">
        <v>2.38</v>
      </c>
      <c r="I834" t="s">
        <v>181</v>
      </c>
      <c r="J834" t="s">
        <v>14</v>
      </c>
      <c r="K834" t="s">
        <v>15</v>
      </c>
      <c r="N834" s="1">
        <v>2594</v>
      </c>
      <c r="O834" s="60">
        <f>IF(B834="DEPARTAMENTO",N834*(100%-VLOOKUP(A834,'Condiciones Comerciales'!B:M,4,FALSE)),N834)</f>
        <v>2204.9</v>
      </c>
      <c r="P834" s="60">
        <f t="shared" ref="P834:P897" si="13">(O834-10%*O834)/80%</f>
        <v>2480.5124999999998</v>
      </c>
      <c r="Q834" s="62"/>
    </row>
    <row r="835" spans="1:17" x14ac:dyDescent="0.3">
      <c r="A835" s="1" t="s">
        <v>276</v>
      </c>
      <c r="B835" t="s">
        <v>18</v>
      </c>
      <c r="C835" t="s">
        <v>19</v>
      </c>
      <c r="D835" s="63">
        <v>116</v>
      </c>
      <c r="E835" s="5">
        <v>1</v>
      </c>
      <c r="F835" s="5" t="s">
        <v>17</v>
      </c>
      <c r="G835" s="64">
        <v>43.21</v>
      </c>
      <c r="H835" s="64">
        <v>2.2799999999999998</v>
      </c>
      <c r="I835" t="s">
        <v>183</v>
      </c>
      <c r="J835" t="s">
        <v>14</v>
      </c>
      <c r="K835" t="s">
        <v>15</v>
      </c>
      <c r="N835" s="1">
        <v>2724</v>
      </c>
      <c r="O835" s="60">
        <f>IF(B835="DEPARTAMENTO",N835*(100%-VLOOKUP(A835,'Condiciones Comerciales'!B:M,4,FALSE)),N835)</f>
        <v>2315.4</v>
      </c>
      <c r="P835" s="60">
        <f t="shared" si="13"/>
        <v>2604.8249999999998</v>
      </c>
      <c r="Q835" s="62"/>
    </row>
    <row r="836" spans="1:17" x14ac:dyDescent="0.3">
      <c r="A836" s="1" t="s">
        <v>276</v>
      </c>
      <c r="B836" t="s">
        <v>18</v>
      </c>
      <c r="C836" t="s">
        <v>19</v>
      </c>
      <c r="D836" s="63">
        <v>209</v>
      </c>
      <c r="E836" s="5">
        <v>2</v>
      </c>
      <c r="F836" s="5" t="s">
        <v>17</v>
      </c>
      <c r="G836" s="64">
        <v>43.21</v>
      </c>
      <c r="H836" s="64">
        <v>2.2799999999999998</v>
      </c>
      <c r="I836" t="s">
        <v>188</v>
      </c>
      <c r="J836" t="s">
        <v>14</v>
      </c>
      <c r="K836" t="s">
        <v>15</v>
      </c>
      <c r="N836" s="1">
        <v>2828</v>
      </c>
      <c r="O836" s="60">
        <f>IF(B836="DEPARTAMENTO",N836*(100%-VLOOKUP(A836,'Condiciones Comerciales'!B:M,4,FALSE)),N836)</f>
        <v>2403.7999999999997</v>
      </c>
      <c r="P836" s="60">
        <f t="shared" si="13"/>
        <v>2704.2749999999992</v>
      </c>
      <c r="Q836" s="62"/>
    </row>
    <row r="837" spans="1:17" x14ac:dyDescent="0.3">
      <c r="A837" s="1" t="s">
        <v>276</v>
      </c>
      <c r="B837" t="s">
        <v>18</v>
      </c>
      <c r="C837" t="s">
        <v>19</v>
      </c>
      <c r="D837" s="63">
        <v>216</v>
      </c>
      <c r="E837" s="5">
        <v>2</v>
      </c>
      <c r="F837" s="5" t="s">
        <v>17</v>
      </c>
      <c r="G837" s="64">
        <v>43.21</v>
      </c>
      <c r="H837" s="64">
        <v>2.2799999999999998</v>
      </c>
      <c r="I837" t="s">
        <v>183</v>
      </c>
      <c r="J837" t="s">
        <v>14</v>
      </c>
      <c r="K837" t="s">
        <v>15</v>
      </c>
      <c r="N837" s="1">
        <v>2782</v>
      </c>
      <c r="O837" s="60">
        <f>IF(B837="DEPARTAMENTO",N837*(100%-VLOOKUP(A837,'Condiciones Comerciales'!B:M,4,FALSE)),N837)</f>
        <v>2364.6999999999998</v>
      </c>
      <c r="P837" s="60">
        <f t="shared" si="13"/>
        <v>2660.2874999999999</v>
      </c>
      <c r="Q837" s="62"/>
    </row>
    <row r="838" spans="1:17" x14ac:dyDescent="0.3">
      <c r="A838" s="1" t="s">
        <v>276</v>
      </c>
      <c r="B838" t="s">
        <v>18</v>
      </c>
      <c r="C838" t="s">
        <v>19</v>
      </c>
      <c r="D838" s="63">
        <v>219</v>
      </c>
      <c r="E838" s="5">
        <v>2</v>
      </c>
      <c r="F838" s="5" t="s">
        <v>17</v>
      </c>
      <c r="G838" s="64">
        <v>43.21</v>
      </c>
      <c r="H838" s="64">
        <v>2.2799999999999998</v>
      </c>
      <c r="I838" t="s">
        <v>181</v>
      </c>
      <c r="J838" t="s">
        <v>14</v>
      </c>
      <c r="K838" t="s">
        <v>15</v>
      </c>
      <c r="N838" s="1">
        <v>2770</v>
      </c>
      <c r="O838" s="60">
        <f>IF(B838="DEPARTAMENTO",N838*(100%-VLOOKUP(A838,'Condiciones Comerciales'!B:M,4,FALSE)),N838)</f>
        <v>2354.5</v>
      </c>
      <c r="P838" s="60">
        <f t="shared" si="13"/>
        <v>2648.8125</v>
      </c>
      <c r="Q838" s="62"/>
    </row>
    <row r="839" spans="1:17" x14ac:dyDescent="0.3">
      <c r="A839" s="1" t="s">
        <v>276</v>
      </c>
      <c r="B839" t="s">
        <v>18</v>
      </c>
      <c r="C839" t="s">
        <v>19</v>
      </c>
      <c r="D839" s="63">
        <v>309</v>
      </c>
      <c r="E839" s="5">
        <v>3</v>
      </c>
      <c r="F839" s="5" t="s">
        <v>17</v>
      </c>
      <c r="G839" s="64">
        <v>43.21</v>
      </c>
      <c r="H839" s="64">
        <v>2.2799999999999998</v>
      </c>
      <c r="I839" t="s">
        <v>188</v>
      </c>
      <c r="J839" t="s">
        <v>14</v>
      </c>
      <c r="K839" t="s">
        <v>15</v>
      </c>
      <c r="N839" s="1">
        <v>2839</v>
      </c>
      <c r="O839" s="60">
        <f>IF(B839="DEPARTAMENTO",N839*(100%-VLOOKUP(A839,'Condiciones Comerciales'!B:M,4,FALSE)),N839)</f>
        <v>2413.15</v>
      </c>
      <c r="P839" s="60">
        <f t="shared" si="13"/>
        <v>2714.7937499999998</v>
      </c>
      <c r="Q839" s="62"/>
    </row>
    <row r="840" spans="1:17" x14ac:dyDescent="0.3">
      <c r="A840" s="1" t="s">
        <v>276</v>
      </c>
      <c r="B840" t="s">
        <v>18</v>
      </c>
      <c r="C840" t="s">
        <v>19</v>
      </c>
      <c r="D840" s="63">
        <v>316</v>
      </c>
      <c r="E840" s="5">
        <v>3</v>
      </c>
      <c r="F840" s="5" t="s">
        <v>17</v>
      </c>
      <c r="G840" s="64">
        <v>43.21</v>
      </c>
      <c r="H840" s="64">
        <v>2.2799999999999998</v>
      </c>
      <c r="I840" t="s">
        <v>183</v>
      </c>
      <c r="J840" t="s">
        <v>14</v>
      </c>
      <c r="K840" t="s">
        <v>15</v>
      </c>
      <c r="N840" s="1">
        <v>2793</v>
      </c>
      <c r="O840" s="60">
        <f>IF(B840="DEPARTAMENTO",N840*(100%-VLOOKUP(A840,'Condiciones Comerciales'!B:M,4,FALSE)),N840)</f>
        <v>2374.0499999999997</v>
      </c>
      <c r="P840" s="60">
        <f t="shared" si="13"/>
        <v>2670.8062499999992</v>
      </c>
      <c r="Q840" s="62"/>
    </row>
    <row r="841" spans="1:17" x14ac:dyDescent="0.3">
      <c r="A841" s="1" t="s">
        <v>276</v>
      </c>
      <c r="B841" t="s">
        <v>18</v>
      </c>
      <c r="C841" t="s">
        <v>19</v>
      </c>
      <c r="D841" s="63">
        <v>319</v>
      </c>
      <c r="E841" s="5">
        <v>3</v>
      </c>
      <c r="F841" s="5" t="s">
        <v>17</v>
      </c>
      <c r="G841" s="64">
        <v>43.21</v>
      </c>
      <c r="H841" s="64">
        <v>2.2799999999999998</v>
      </c>
      <c r="I841" t="s">
        <v>181</v>
      </c>
      <c r="J841" t="s">
        <v>14</v>
      </c>
      <c r="K841" t="s">
        <v>15</v>
      </c>
      <c r="N841" s="1">
        <v>2782</v>
      </c>
      <c r="O841" s="60">
        <f>IF(B841="DEPARTAMENTO",N841*(100%-VLOOKUP(A841,'Condiciones Comerciales'!B:M,4,FALSE)),N841)</f>
        <v>2364.6999999999998</v>
      </c>
      <c r="P841" s="60">
        <f t="shared" si="13"/>
        <v>2660.2874999999999</v>
      </c>
      <c r="Q841" s="62"/>
    </row>
    <row r="842" spans="1:17" x14ac:dyDescent="0.3">
      <c r="A842" s="1" t="s">
        <v>276</v>
      </c>
      <c r="B842" t="s">
        <v>18</v>
      </c>
      <c r="C842" t="s">
        <v>19</v>
      </c>
      <c r="D842" s="63">
        <v>409</v>
      </c>
      <c r="E842" s="5">
        <v>4</v>
      </c>
      <c r="F842" s="5" t="s">
        <v>17</v>
      </c>
      <c r="G842" s="64">
        <v>43.21</v>
      </c>
      <c r="H842" s="64">
        <v>2.2799999999999998</v>
      </c>
      <c r="I842" t="s">
        <v>188</v>
      </c>
      <c r="J842" t="s">
        <v>14</v>
      </c>
      <c r="K842" t="s">
        <v>15</v>
      </c>
      <c r="N842" s="1">
        <v>2851</v>
      </c>
      <c r="O842" s="60">
        <f>IF(B842="DEPARTAMENTO",N842*(100%-VLOOKUP(A842,'Condiciones Comerciales'!B:M,4,FALSE)),N842)</f>
        <v>2423.35</v>
      </c>
      <c r="P842" s="60">
        <f t="shared" si="13"/>
        <v>2726.2687499999997</v>
      </c>
      <c r="Q842" s="62"/>
    </row>
    <row r="843" spans="1:17" x14ac:dyDescent="0.3">
      <c r="A843" s="1" t="s">
        <v>276</v>
      </c>
      <c r="B843" t="s">
        <v>18</v>
      </c>
      <c r="C843" t="s">
        <v>19</v>
      </c>
      <c r="D843" s="63">
        <v>416</v>
      </c>
      <c r="E843" s="5">
        <v>4</v>
      </c>
      <c r="F843" s="5" t="s">
        <v>17</v>
      </c>
      <c r="G843" s="64">
        <v>43.21</v>
      </c>
      <c r="H843" s="64">
        <v>2.2799999999999998</v>
      </c>
      <c r="I843" t="s">
        <v>183</v>
      </c>
      <c r="J843" t="s">
        <v>14</v>
      </c>
      <c r="K843" t="s">
        <v>15</v>
      </c>
      <c r="N843" s="1">
        <v>2805</v>
      </c>
      <c r="O843" s="60">
        <f>IF(B843="DEPARTAMENTO",N843*(100%-VLOOKUP(A843,'Condiciones Comerciales'!B:M,4,FALSE)),N843)</f>
        <v>2384.25</v>
      </c>
      <c r="P843" s="60">
        <f t="shared" si="13"/>
        <v>2682.2812499999995</v>
      </c>
      <c r="Q843" s="62"/>
    </row>
    <row r="844" spans="1:17" x14ac:dyDescent="0.3">
      <c r="A844" s="1" t="s">
        <v>276</v>
      </c>
      <c r="B844" t="s">
        <v>18</v>
      </c>
      <c r="C844" t="s">
        <v>19</v>
      </c>
      <c r="D844" s="63">
        <v>419</v>
      </c>
      <c r="E844" s="5">
        <v>4</v>
      </c>
      <c r="F844" s="5" t="s">
        <v>17</v>
      </c>
      <c r="G844" s="64">
        <v>43.21</v>
      </c>
      <c r="H844" s="64">
        <v>2.2799999999999998</v>
      </c>
      <c r="I844" t="s">
        <v>181</v>
      </c>
      <c r="J844" t="s">
        <v>14</v>
      </c>
      <c r="K844" t="s">
        <v>15</v>
      </c>
      <c r="N844" s="1">
        <v>2793</v>
      </c>
      <c r="O844" s="60">
        <f>IF(B844="DEPARTAMENTO",N844*(100%-VLOOKUP(A844,'Condiciones Comerciales'!B:M,4,FALSE)),N844)</f>
        <v>2374.0499999999997</v>
      </c>
      <c r="P844" s="60">
        <f t="shared" si="13"/>
        <v>2670.8062499999992</v>
      </c>
      <c r="Q844" s="62"/>
    </row>
    <row r="845" spans="1:17" x14ac:dyDescent="0.3">
      <c r="A845" s="1" t="s">
        <v>276</v>
      </c>
      <c r="B845" t="s">
        <v>18</v>
      </c>
      <c r="C845" t="s">
        <v>19</v>
      </c>
      <c r="D845" s="63">
        <v>509</v>
      </c>
      <c r="E845" s="5">
        <v>5</v>
      </c>
      <c r="F845" s="5" t="s">
        <v>17</v>
      </c>
      <c r="G845" s="64">
        <v>43.21</v>
      </c>
      <c r="H845" s="64">
        <v>2.2799999999999998</v>
      </c>
      <c r="I845" t="s">
        <v>188</v>
      </c>
      <c r="J845" t="s">
        <v>14</v>
      </c>
      <c r="K845" t="s">
        <v>15</v>
      </c>
      <c r="N845" s="1">
        <v>2862</v>
      </c>
      <c r="O845" s="60">
        <f>IF(B845="DEPARTAMENTO",N845*(100%-VLOOKUP(A845,'Condiciones Comerciales'!B:M,4,FALSE)),N845)</f>
        <v>2432.6999999999998</v>
      </c>
      <c r="P845" s="60">
        <f t="shared" si="13"/>
        <v>2736.7874999999995</v>
      </c>
      <c r="Q845" s="62"/>
    </row>
    <row r="846" spans="1:17" x14ac:dyDescent="0.3">
      <c r="A846" s="1" t="s">
        <v>276</v>
      </c>
      <c r="B846" t="s">
        <v>18</v>
      </c>
      <c r="C846" t="s">
        <v>19</v>
      </c>
      <c r="D846" s="63">
        <v>516</v>
      </c>
      <c r="E846" s="5">
        <v>5</v>
      </c>
      <c r="F846" s="5" t="s">
        <v>17</v>
      </c>
      <c r="G846" s="64">
        <v>43.21</v>
      </c>
      <c r="H846" s="64">
        <v>2.2799999999999998</v>
      </c>
      <c r="I846" t="s">
        <v>183</v>
      </c>
      <c r="J846" t="s">
        <v>14</v>
      </c>
      <c r="K846" t="s">
        <v>15</v>
      </c>
      <c r="N846" s="1">
        <v>2816</v>
      </c>
      <c r="O846" s="60">
        <f>IF(B846="DEPARTAMENTO",N846*(100%-VLOOKUP(A846,'Condiciones Comerciales'!B:M,4,FALSE)),N846)</f>
        <v>2393.6</v>
      </c>
      <c r="P846" s="60">
        <f t="shared" si="13"/>
        <v>2692.7999999999997</v>
      </c>
      <c r="Q846" s="62"/>
    </row>
    <row r="847" spans="1:17" x14ac:dyDescent="0.3">
      <c r="A847" s="1" t="s">
        <v>276</v>
      </c>
      <c r="B847" t="s">
        <v>18</v>
      </c>
      <c r="C847" t="s">
        <v>19</v>
      </c>
      <c r="D847" s="63">
        <v>519</v>
      </c>
      <c r="E847" s="5">
        <v>5</v>
      </c>
      <c r="F847" s="5" t="s">
        <v>17</v>
      </c>
      <c r="G847" s="64">
        <v>43.21</v>
      </c>
      <c r="H847" s="64">
        <v>2.2799999999999998</v>
      </c>
      <c r="I847" t="s">
        <v>181</v>
      </c>
      <c r="J847" t="s">
        <v>14</v>
      </c>
      <c r="K847" t="s">
        <v>15</v>
      </c>
      <c r="N847" s="1">
        <v>2805</v>
      </c>
      <c r="O847" s="60">
        <f>IF(B847="DEPARTAMENTO",N847*(100%-VLOOKUP(A847,'Condiciones Comerciales'!B:M,4,FALSE)),N847)</f>
        <v>2384.25</v>
      </c>
      <c r="P847" s="60">
        <f t="shared" si="13"/>
        <v>2682.2812499999995</v>
      </c>
      <c r="Q847" s="62"/>
    </row>
    <row r="848" spans="1:17" x14ac:dyDescent="0.3">
      <c r="A848" s="1" t="s">
        <v>276</v>
      </c>
      <c r="B848" t="s">
        <v>18</v>
      </c>
      <c r="C848" t="s">
        <v>19</v>
      </c>
      <c r="D848" s="63">
        <v>609</v>
      </c>
      <c r="E848" s="5">
        <v>6</v>
      </c>
      <c r="F848" s="5" t="s">
        <v>17</v>
      </c>
      <c r="G848" s="64">
        <v>43.21</v>
      </c>
      <c r="H848" s="64">
        <v>2.2799999999999998</v>
      </c>
      <c r="I848" t="s">
        <v>188</v>
      </c>
      <c r="J848" t="s">
        <v>14</v>
      </c>
      <c r="K848" t="s">
        <v>15</v>
      </c>
      <c r="N848" s="1">
        <v>2874</v>
      </c>
      <c r="O848" s="60">
        <f>IF(B848="DEPARTAMENTO",N848*(100%-VLOOKUP(A848,'Condiciones Comerciales'!B:M,4,FALSE)),N848)</f>
        <v>2442.9</v>
      </c>
      <c r="P848" s="60">
        <f t="shared" si="13"/>
        <v>2748.2624999999998</v>
      </c>
      <c r="Q848" s="62"/>
    </row>
    <row r="849" spans="1:17" x14ac:dyDescent="0.3">
      <c r="A849" s="1" t="s">
        <v>276</v>
      </c>
      <c r="B849" t="s">
        <v>18</v>
      </c>
      <c r="C849" t="s">
        <v>19</v>
      </c>
      <c r="D849" s="63">
        <v>616</v>
      </c>
      <c r="E849" s="5">
        <v>6</v>
      </c>
      <c r="F849" s="5" t="s">
        <v>17</v>
      </c>
      <c r="G849" s="64">
        <v>43.21</v>
      </c>
      <c r="H849" s="64">
        <v>2.2799999999999998</v>
      </c>
      <c r="I849" t="s">
        <v>183</v>
      </c>
      <c r="J849" t="s">
        <v>14</v>
      </c>
      <c r="K849" t="s">
        <v>15</v>
      </c>
      <c r="N849" s="1">
        <v>2828</v>
      </c>
      <c r="O849" s="60">
        <f>IF(B849="DEPARTAMENTO",N849*(100%-VLOOKUP(A849,'Condiciones Comerciales'!B:M,4,FALSE)),N849)</f>
        <v>2403.7999999999997</v>
      </c>
      <c r="P849" s="60">
        <f t="shared" si="13"/>
        <v>2704.2749999999992</v>
      </c>
      <c r="Q849" s="62"/>
    </row>
    <row r="850" spans="1:17" x14ac:dyDescent="0.3">
      <c r="A850" s="1" t="s">
        <v>276</v>
      </c>
      <c r="B850" t="s">
        <v>18</v>
      </c>
      <c r="C850" t="s">
        <v>19</v>
      </c>
      <c r="D850" s="63">
        <v>619</v>
      </c>
      <c r="E850" s="5">
        <v>6</v>
      </c>
      <c r="F850" s="5" t="s">
        <v>17</v>
      </c>
      <c r="G850" s="64">
        <v>43.21</v>
      </c>
      <c r="H850" s="64">
        <v>2.2799999999999998</v>
      </c>
      <c r="I850" t="s">
        <v>181</v>
      </c>
      <c r="J850" t="s">
        <v>14</v>
      </c>
      <c r="K850" t="s">
        <v>15</v>
      </c>
      <c r="N850" s="1">
        <v>2816</v>
      </c>
      <c r="O850" s="60">
        <f>IF(B850="DEPARTAMENTO",N850*(100%-VLOOKUP(A850,'Condiciones Comerciales'!B:M,4,FALSE)),N850)</f>
        <v>2393.6</v>
      </c>
      <c r="P850" s="60">
        <f t="shared" si="13"/>
        <v>2692.7999999999997</v>
      </c>
      <c r="Q850" s="62"/>
    </row>
    <row r="851" spans="1:17" x14ac:dyDescent="0.3">
      <c r="A851" s="1" t="s">
        <v>276</v>
      </c>
      <c r="B851" t="s">
        <v>18</v>
      </c>
      <c r="C851" t="s">
        <v>19</v>
      </c>
      <c r="D851" s="63">
        <v>709</v>
      </c>
      <c r="E851" s="5">
        <v>7</v>
      </c>
      <c r="F851" s="5" t="s">
        <v>17</v>
      </c>
      <c r="G851" s="64">
        <v>43.21</v>
      </c>
      <c r="H851" s="64">
        <v>2.2799999999999998</v>
      </c>
      <c r="I851" t="s">
        <v>188</v>
      </c>
      <c r="J851" t="s">
        <v>14</v>
      </c>
      <c r="K851" t="s">
        <v>15</v>
      </c>
      <c r="N851" s="1">
        <v>2885</v>
      </c>
      <c r="O851" s="60">
        <f>IF(B851="DEPARTAMENTO",N851*(100%-VLOOKUP(A851,'Condiciones Comerciales'!B:M,4,FALSE)),N851)</f>
        <v>2452.25</v>
      </c>
      <c r="P851" s="60">
        <f t="shared" si="13"/>
        <v>2758.78125</v>
      </c>
      <c r="Q851" s="62"/>
    </row>
    <row r="852" spans="1:17" x14ac:dyDescent="0.3">
      <c r="A852" s="1" t="s">
        <v>276</v>
      </c>
      <c r="B852" t="s">
        <v>18</v>
      </c>
      <c r="C852" t="s">
        <v>19</v>
      </c>
      <c r="D852" s="63">
        <v>716</v>
      </c>
      <c r="E852" s="5">
        <v>7</v>
      </c>
      <c r="F852" s="5" t="s">
        <v>17</v>
      </c>
      <c r="G852" s="64">
        <v>43.21</v>
      </c>
      <c r="H852" s="64">
        <v>2.2799999999999998</v>
      </c>
      <c r="I852" t="s">
        <v>183</v>
      </c>
      <c r="J852" t="s">
        <v>14</v>
      </c>
      <c r="K852" t="s">
        <v>15</v>
      </c>
      <c r="N852" s="1">
        <v>2839</v>
      </c>
      <c r="O852" s="60">
        <f>IF(B852="DEPARTAMENTO",N852*(100%-VLOOKUP(A852,'Condiciones Comerciales'!B:M,4,FALSE)),N852)</f>
        <v>2413.15</v>
      </c>
      <c r="P852" s="60">
        <f t="shared" si="13"/>
        <v>2714.7937499999998</v>
      </c>
      <c r="Q852" s="62"/>
    </row>
    <row r="853" spans="1:17" x14ac:dyDescent="0.3">
      <c r="A853" s="1" t="s">
        <v>276</v>
      </c>
      <c r="B853" t="s">
        <v>18</v>
      </c>
      <c r="C853" t="s">
        <v>19</v>
      </c>
      <c r="D853" s="63">
        <v>719</v>
      </c>
      <c r="E853" s="5">
        <v>7</v>
      </c>
      <c r="F853" s="5" t="s">
        <v>17</v>
      </c>
      <c r="G853" s="64">
        <v>43.21</v>
      </c>
      <c r="H853" s="64">
        <v>2.2799999999999998</v>
      </c>
      <c r="I853" t="s">
        <v>181</v>
      </c>
      <c r="J853" t="s">
        <v>14</v>
      </c>
      <c r="K853" t="s">
        <v>15</v>
      </c>
      <c r="N853" s="1">
        <v>2828</v>
      </c>
      <c r="O853" s="60">
        <f>IF(B853="DEPARTAMENTO",N853*(100%-VLOOKUP(A853,'Condiciones Comerciales'!B:M,4,FALSE)),N853)</f>
        <v>2403.7999999999997</v>
      </c>
      <c r="P853" s="60">
        <f t="shared" si="13"/>
        <v>2704.2749999999992</v>
      </c>
      <c r="Q853" s="62"/>
    </row>
    <row r="854" spans="1:17" x14ac:dyDescent="0.3">
      <c r="A854" s="1" t="s">
        <v>276</v>
      </c>
      <c r="B854" t="s">
        <v>18</v>
      </c>
      <c r="C854" t="s">
        <v>19</v>
      </c>
      <c r="D854" s="63">
        <v>809</v>
      </c>
      <c r="E854" s="5">
        <v>8</v>
      </c>
      <c r="F854" s="5" t="s">
        <v>17</v>
      </c>
      <c r="G854" s="64">
        <v>43.21</v>
      </c>
      <c r="H854" s="64">
        <v>2.2799999999999998</v>
      </c>
      <c r="I854" t="s">
        <v>188</v>
      </c>
      <c r="J854" t="s">
        <v>14</v>
      </c>
      <c r="K854" t="s">
        <v>15</v>
      </c>
      <c r="N854" s="1">
        <v>2897</v>
      </c>
      <c r="O854" s="60">
        <f>IF(B854="DEPARTAMENTO",N854*(100%-VLOOKUP(A854,'Condiciones Comerciales'!B:M,4,FALSE)),N854)</f>
        <v>2462.4499999999998</v>
      </c>
      <c r="P854" s="60">
        <f t="shared" si="13"/>
        <v>2770.2562499999999</v>
      </c>
      <c r="Q854" s="62"/>
    </row>
    <row r="855" spans="1:17" x14ac:dyDescent="0.3">
      <c r="A855" s="1" t="s">
        <v>276</v>
      </c>
      <c r="B855" t="s">
        <v>18</v>
      </c>
      <c r="C855" t="s">
        <v>19</v>
      </c>
      <c r="D855" s="63">
        <v>816</v>
      </c>
      <c r="E855" s="5">
        <v>8</v>
      </c>
      <c r="F855" s="5" t="s">
        <v>17</v>
      </c>
      <c r="G855" s="64">
        <v>43.21</v>
      </c>
      <c r="H855" s="64">
        <v>2.2799999999999998</v>
      </c>
      <c r="I855" t="s">
        <v>183</v>
      </c>
      <c r="J855" t="s">
        <v>14</v>
      </c>
      <c r="K855" t="s">
        <v>15</v>
      </c>
      <c r="N855" s="1">
        <v>2851</v>
      </c>
      <c r="O855" s="60">
        <f>IF(B855="DEPARTAMENTO",N855*(100%-VLOOKUP(A855,'Condiciones Comerciales'!B:M,4,FALSE)),N855)</f>
        <v>2423.35</v>
      </c>
      <c r="P855" s="60">
        <f t="shared" si="13"/>
        <v>2726.2687499999997</v>
      </c>
      <c r="Q855" s="62"/>
    </row>
    <row r="856" spans="1:17" x14ac:dyDescent="0.3">
      <c r="A856" s="1" t="s">
        <v>276</v>
      </c>
      <c r="B856" t="s">
        <v>18</v>
      </c>
      <c r="C856" t="s">
        <v>19</v>
      </c>
      <c r="D856" s="63">
        <v>819</v>
      </c>
      <c r="E856" s="5">
        <v>8</v>
      </c>
      <c r="F856" s="5" t="s">
        <v>17</v>
      </c>
      <c r="G856" s="64">
        <v>43.21</v>
      </c>
      <c r="H856" s="64">
        <v>2.2799999999999998</v>
      </c>
      <c r="I856" t="s">
        <v>181</v>
      </c>
      <c r="J856" t="s">
        <v>14</v>
      </c>
      <c r="K856" t="s">
        <v>15</v>
      </c>
      <c r="N856" s="1">
        <v>2839</v>
      </c>
      <c r="O856" s="60">
        <f>IF(B856="DEPARTAMENTO",N856*(100%-VLOOKUP(A856,'Condiciones Comerciales'!B:M,4,FALSE)),N856)</f>
        <v>2413.15</v>
      </c>
      <c r="P856" s="60">
        <f t="shared" si="13"/>
        <v>2714.7937499999998</v>
      </c>
      <c r="Q856" s="62"/>
    </row>
    <row r="857" spans="1:17" x14ac:dyDescent="0.3">
      <c r="A857" s="1" t="s">
        <v>276</v>
      </c>
      <c r="B857" t="s">
        <v>18</v>
      </c>
      <c r="C857" t="s">
        <v>19</v>
      </c>
      <c r="D857" s="63">
        <v>909</v>
      </c>
      <c r="E857" s="5">
        <v>9</v>
      </c>
      <c r="F857" s="5" t="s">
        <v>17</v>
      </c>
      <c r="G857" s="64">
        <v>43.21</v>
      </c>
      <c r="H857" s="64">
        <v>2.2799999999999998</v>
      </c>
      <c r="I857" t="s">
        <v>188</v>
      </c>
      <c r="J857" t="s">
        <v>14</v>
      </c>
      <c r="K857" t="s">
        <v>15</v>
      </c>
      <c r="N857" s="1">
        <v>2908</v>
      </c>
      <c r="O857" s="60">
        <f>IF(B857="DEPARTAMENTO",N857*(100%-VLOOKUP(A857,'Condiciones Comerciales'!B:M,4,FALSE)),N857)</f>
        <v>2471.7999999999997</v>
      </c>
      <c r="P857" s="60">
        <f t="shared" si="13"/>
        <v>2780.7749999999996</v>
      </c>
      <c r="Q857" s="62"/>
    </row>
    <row r="858" spans="1:17" x14ac:dyDescent="0.3">
      <c r="A858" s="1" t="s">
        <v>276</v>
      </c>
      <c r="B858" t="s">
        <v>18</v>
      </c>
      <c r="C858" t="s">
        <v>19</v>
      </c>
      <c r="D858" s="63">
        <v>916</v>
      </c>
      <c r="E858" s="5">
        <v>9</v>
      </c>
      <c r="F858" s="5" t="s">
        <v>17</v>
      </c>
      <c r="G858" s="64">
        <v>43.21</v>
      </c>
      <c r="H858" s="64">
        <v>2.2799999999999998</v>
      </c>
      <c r="I858" t="s">
        <v>183</v>
      </c>
      <c r="J858" t="s">
        <v>14</v>
      </c>
      <c r="K858" t="s">
        <v>15</v>
      </c>
      <c r="N858" s="1">
        <v>2862</v>
      </c>
      <c r="O858" s="60">
        <f>IF(B858="DEPARTAMENTO",N858*(100%-VLOOKUP(A858,'Condiciones Comerciales'!B:M,4,FALSE)),N858)</f>
        <v>2432.6999999999998</v>
      </c>
      <c r="P858" s="60">
        <f t="shared" si="13"/>
        <v>2736.7874999999995</v>
      </c>
      <c r="Q858" s="62"/>
    </row>
    <row r="859" spans="1:17" x14ac:dyDescent="0.3">
      <c r="A859" s="1" t="s">
        <v>276</v>
      </c>
      <c r="B859" t="s">
        <v>18</v>
      </c>
      <c r="C859" t="s">
        <v>19</v>
      </c>
      <c r="D859" s="63">
        <v>919</v>
      </c>
      <c r="E859" s="5">
        <v>9</v>
      </c>
      <c r="F859" s="5" t="s">
        <v>17</v>
      </c>
      <c r="G859" s="64">
        <v>43.21</v>
      </c>
      <c r="H859" s="64">
        <v>2.2799999999999998</v>
      </c>
      <c r="I859" t="s">
        <v>181</v>
      </c>
      <c r="J859" t="s">
        <v>14</v>
      </c>
      <c r="K859" t="s">
        <v>15</v>
      </c>
      <c r="N859" s="1">
        <v>2851</v>
      </c>
      <c r="O859" s="60">
        <f>IF(B859="DEPARTAMENTO",N859*(100%-VLOOKUP(A859,'Condiciones Comerciales'!B:M,4,FALSE)),N859)</f>
        <v>2423.35</v>
      </c>
      <c r="P859" s="60">
        <f t="shared" si="13"/>
        <v>2726.2687499999997</v>
      </c>
      <c r="Q859" s="62"/>
    </row>
    <row r="860" spans="1:17" x14ac:dyDescent="0.3">
      <c r="A860" s="1" t="s">
        <v>276</v>
      </c>
      <c r="B860" t="s">
        <v>18</v>
      </c>
      <c r="C860" t="s">
        <v>19</v>
      </c>
      <c r="D860" s="63">
        <v>1009</v>
      </c>
      <c r="E860" s="5">
        <v>10</v>
      </c>
      <c r="F860" s="5" t="s">
        <v>17</v>
      </c>
      <c r="G860" s="64">
        <v>43.21</v>
      </c>
      <c r="H860" s="64">
        <v>2.2799999999999998</v>
      </c>
      <c r="I860" t="s">
        <v>188</v>
      </c>
      <c r="J860" t="s">
        <v>14</v>
      </c>
      <c r="K860" t="s">
        <v>15</v>
      </c>
      <c r="N860" s="1">
        <v>2920</v>
      </c>
      <c r="O860" s="60">
        <f>IF(B860="DEPARTAMENTO",N860*(100%-VLOOKUP(A860,'Condiciones Comerciales'!B:M,4,FALSE)),N860)</f>
        <v>2482</v>
      </c>
      <c r="P860" s="60">
        <f t="shared" si="13"/>
        <v>2792.25</v>
      </c>
      <c r="Q860" s="62"/>
    </row>
    <row r="861" spans="1:17" x14ac:dyDescent="0.3">
      <c r="A861" s="1" t="s">
        <v>276</v>
      </c>
      <c r="B861" t="s">
        <v>18</v>
      </c>
      <c r="C861" t="s">
        <v>19</v>
      </c>
      <c r="D861" s="63">
        <v>1016</v>
      </c>
      <c r="E861" s="5">
        <v>10</v>
      </c>
      <c r="F861" s="5" t="s">
        <v>17</v>
      </c>
      <c r="G861" s="64">
        <v>43.21</v>
      </c>
      <c r="H861" s="64">
        <v>2.2799999999999998</v>
      </c>
      <c r="I861" t="s">
        <v>183</v>
      </c>
      <c r="J861" t="s">
        <v>14</v>
      </c>
      <c r="K861" t="s">
        <v>15</v>
      </c>
      <c r="N861" s="1">
        <v>2874</v>
      </c>
      <c r="O861" s="60">
        <f>IF(B861="DEPARTAMENTO",N861*(100%-VLOOKUP(A861,'Condiciones Comerciales'!B:M,4,FALSE)),N861)</f>
        <v>2442.9</v>
      </c>
      <c r="P861" s="60">
        <f t="shared" si="13"/>
        <v>2748.2624999999998</v>
      </c>
      <c r="Q861" s="62"/>
    </row>
    <row r="862" spans="1:17" x14ac:dyDescent="0.3">
      <c r="A862" s="1" t="s">
        <v>276</v>
      </c>
      <c r="B862" t="s">
        <v>18</v>
      </c>
      <c r="C862" t="s">
        <v>19</v>
      </c>
      <c r="D862" s="63">
        <v>1019</v>
      </c>
      <c r="E862" s="5">
        <v>10</v>
      </c>
      <c r="F862" s="5" t="s">
        <v>17</v>
      </c>
      <c r="G862" s="64">
        <v>43.21</v>
      </c>
      <c r="H862" s="64">
        <v>2.2799999999999998</v>
      </c>
      <c r="I862" t="s">
        <v>181</v>
      </c>
      <c r="J862" t="s">
        <v>14</v>
      </c>
      <c r="K862" t="s">
        <v>15</v>
      </c>
      <c r="N862" s="1">
        <v>2862</v>
      </c>
      <c r="O862" s="60">
        <f>IF(B862="DEPARTAMENTO",N862*(100%-VLOOKUP(A862,'Condiciones Comerciales'!B:M,4,FALSE)),N862)</f>
        <v>2432.6999999999998</v>
      </c>
      <c r="P862" s="60">
        <f t="shared" si="13"/>
        <v>2736.7874999999995</v>
      </c>
      <c r="Q862" s="62"/>
    </row>
    <row r="863" spans="1:17" x14ac:dyDescent="0.3">
      <c r="A863" s="1" t="s">
        <v>276</v>
      </c>
      <c r="B863" t="s">
        <v>18</v>
      </c>
      <c r="C863" t="s">
        <v>37</v>
      </c>
      <c r="D863" s="63">
        <v>111</v>
      </c>
      <c r="E863" s="5">
        <v>1</v>
      </c>
      <c r="F863" s="5" t="s">
        <v>17</v>
      </c>
      <c r="G863" s="64">
        <v>43.35</v>
      </c>
      <c r="H863" s="64">
        <v>2.38</v>
      </c>
      <c r="I863" t="s">
        <v>182</v>
      </c>
      <c r="J863" t="s">
        <v>14</v>
      </c>
      <c r="K863" t="s">
        <v>15</v>
      </c>
      <c r="N863" s="1">
        <v>2662</v>
      </c>
      <c r="O863" s="60">
        <f>IF(B863="DEPARTAMENTO",N863*(100%-VLOOKUP(A863,'Condiciones Comerciales'!B:M,4,FALSE)),N863)</f>
        <v>2262.6999999999998</v>
      </c>
      <c r="P863" s="60">
        <f t="shared" si="13"/>
        <v>2545.5374999999995</v>
      </c>
      <c r="Q863" s="62"/>
    </row>
    <row r="864" spans="1:17" x14ac:dyDescent="0.3">
      <c r="A864" s="1" t="s">
        <v>276</v>
      </c>
      <c r="B864" t="s">
        <v>18</v>
      </c>
      <c r="C864" t="s">
        <v>37</v>
      </c>
      <c r="D864" s="63">
        <v>114</v>
      </c>
      <c r="E864" s="5">
        <v>1</v>
      </c>
      <c r="F864" s="5" t="s">
        <v>17</v>
      </c>
      <c r="G864" s="64">
        <v>43.35</v>
      </c>
      <c r="H864" s="64">
        <v>2.38</v>
      </c>
      <c r="I864" t="s">
        <v>183</v>
      </c>
      <c r="J864" t="s">
        <v>14</v>
      </c>
      <c r="K864" t="s">
        <v>15</v>
      </c>
      <c r="N864" s="1">
        <v>2639</v>
      </c>
      <c r="O864" s="60">
        <f>IF(B864="DEPARTAMENTO",N864*(100%-VLOOKUP(A864,'Condiciones Comerciales'!B:M,4,FALSE)),N864)</f>
        <v>2243.15</v>
      </c>
      <c r="P864" s="60">
        <f t="shared" si="13"/>
        <v>2523.5437499999998</v>
      </c>
      <c r="Q864" s="62"/>
    </row>
    <row r="865" spans="1:17" x14ac:dyDescent="0.3">
      <c r="A865" s="1" t="s">
        <v>276</v>
      </c>
      <c r="B865" t="s">
        <v>18</v>
      </c>
      <c r="C865" t="s">
        <v>37</v>
      </c>
      <c r="D865" s="63">
        <v>202</v>
      </c>
      <c r="E865" s="5">
        <v>2</v>
      </c>
      <c r="F865" s="5" t="s">
        <v>17</v>
      </c>
      <c r="G865" s="64">
        <v>43.35</v>
      </c>
      <c r="H865" s="64">
        <v>2.38</v>
      </c>
      <c r="I865" t="s">
        <v>181</v>
      </c>
      <c r="J865" t="s">
        <v>14</v>
      </c>
      <c r="K865" t="s">
        <v>15</v>
      </c>
      <c r="N865" s="1">
        <v>2685</v>
      </c>
      <c r="O865" s="60">
        <f>IF(B865="DEPARTAMENTO",N865*(100%-VLOOKUP(A865,'Condiciones Comerciales'!B:M,4,FALSE)),N865)</f>
        <v>2282.25</v>
      </c>
      <c r="P865" s="60">
        <f t="shared" si="13"/>
        <v>2567.53125</v>
      </c>
      <c r="Q865" s="62"/>
    </row>
    <row r="866" spans="1:17" x14ac:dyDescent="0.3">
      <c r="A866" s="1" t="s">
        <v>276</v>
      </c>
      <c r="B866" t="s">
        <v>18</v>
      </c>
      <c r="C866" t="s">
        <v>37</v>
      </c>
      <c r="D866" s="63">
        <v>205</v>
      </c>
      <c r="E866" s="5">
        <v>2</v>
      </c>
      <c r="F866" s="5" t="s">
        <v>17</v>
      </c>
      <c r="G866" s="64">
        <v>43.35</v>
      </c>
      <c r="H866" s="64">
        <v>2.38</v>
      </c>
      <c r="I866" t="s">
        <v>188</v>
      </c>
      <c r="J866" t="s">
        <v>14</v>
      </c>
      <c r="K866" t="s">
        <v>15</v>
      </c>
      <c r="N866" s="1">
        <v>2743</v>
      </c>
      <c r="O866" s="60">
        <f>IF(B866="DEPARTAMENTO",N866*(100%-VLOOKUP(A866,'Condiciones Comerciales'!B:M,4,FALSE)),N866)</f>
        <v>2331.5499999999997</v>
      </c>
      <c r="P866" s="60">
        <f t="shared" si="13"/>
        <v>2622.9937499999992</v>
      </c>
      <c r="Q866" s="62"/>
    </row>
    <row r="867" spans="1:17" x14ac:dyDescent="0.3">
      <c r="A867" s="1" t="s">
        <v>276</v>
      </c>
      <c r="B867" t="s">
        <v>18</v>
      </c>
      <c r="C867" t="s">
        <v>37</v>
      </c>
      <c r="D867" s="63">
        <v>211</v>
      </c>
      <c r="E867" s="5">
        <v>2</v>
      </c>
      <c r="F867" s="5" t="s">
        <v>17</v>
      </c>
      <c r="G867" s="64">
        <v>43.35</v>
      </c>
      <c r="H867" s="64">
        <v>2.38</v>
      </c>
      <c r="I867" t="s">
        <v>182</v>
      </c>
      <c r="J867" t="s">
        <v>14</v>
      </c>
      <c r="K867" t="s">
        <v>15</v>
      </c>
      <c r="N867" s="1">
        <v>2720</v>
      </c>
      <c r="O867" s="60">
        <f>IF(B867="DEPARTAMENTO",N867*(100%-VLOOKUP(A867,'Condiciones Comerciales'!B:M,4,FALSE)),N867)</f>
        <v>2312</v>
      </c>
      <c r="P867" s="60">
        <f t="shared" si="13"/>
        <v>2601</v>
      </c>
      <c r="Q867" s="62"/>
    </row>
    <row r="868" spans="1:17" x14ac:dyDescent="0.3">
      <c r="A868" s="1" t="s">
        <v>276</v>
      </c>
      <c r="B868" t="s">
        <v>18</v>
      </c>
      <c r="C868" t="s">
        <v>37</v>
      </c>
      <c r="D868" s="63">
        <v>214</v>
      </c>
      <c r="E868" s="5">
        <v>2</v>
      </c>
      <c r="F868" s="5" t="s">
        <v>17</v>
      </c>
      <c r="G868" s="64">
        <v>43.35</v>
      </c>
      <c r="H868" s="64">
        <v>2.38</v>
      </c>
      <c r="I868" t="s">
        <v>183</v>
      </c>
      <c r="J868" t="s">
        <v>14</v>
      </c>
      <c r="K868" t="s">
        <v>15</v>
      </c>
      <c r="N868" s="1">
        <v>2697</v>
      </c>
      <c r="O868" s="60">
        <f>IF(B868="DEPARTAMENTO",N868*(100%-VLOOKUP(A868,'Condiciones Comerciales'!B:M,4,FALSE)),N868)</f>
        <v>2292.4499999999998</v>
      </c>
      <c r="P868" s="60">
        <f t="shared" si="13"/>
        <v>2579.0062499999999</v>
      </c>
      <c r="Q868" s="62"/>
    </row>
    <row r="869" spans="1:17" x14ac:dyDescent="0.3">
      <c r="A869" s="1" t="s">
        <v>276</v>
      </c>
      <c r="B869" t="s">
        <v>18</v>
      </c>
      <c r="C869" t="s">
        <v>37</v>
      </c>
      <c r="D869" s="63">
        <v>305</v>
      </c>
      <c r="E869" s="5">
        <v>3</v>
      </c>
      <c r="F869" s="5" t="s">
        <v>17</v>
      </c>
      <c r="G869" s="64">
        <v>43.35</v>
      </c>
      <c r="H869" s="64">
        <v>2.38</v>
      </c>
      <c r="I869" t="s">
        <v>188</v>
      </c>
      <c r="J869" t="s">
        <v>14</v>
      </c>
      <c r="K869" t="s">
        <v>15</v>
      </c>
      <c r="N869" s="1">
        <v>2754</v>
      </c>
      <c r="O869" s="60">
        <f>IF(B869="DEPARTAMENTO",N869*(100%-VLOOKUP(A869,'Condiciones Comerciales'!B:M,4,FALSE)),N869)</f>
        <v>2340.9</v>
      </c>
      <c r="P869" s="60">
        <f t="shared" si="13"/>
        <v>2633.5124999999998</v>
      </c>
      <c r="Q869" s="62"/>
    </row>
    <row r="870" spans="1:17" x14ac:dyDescent="0.3">
      <c r="A870" s="1" t="s">
        <v>276</v>
      </c>
      <c r="B870" t="s">
        <v>18</v>
      </c>
      <c r="C870" t="s">
        <v>37</v>
      </c>
      <c r="D870" s="63">
        <v>314</v>
      </c>
      <c r="E870" s="5">
        <v>3</v>
      </c>
      <c r="F870" s="5" t="s">
        <v>17</v>
      </c>
      <c r="G870" s="64">
        <v>43.35</v>
      </c>
      <c r="H870" s="64">
        <v>2.38</v>
      </c>
      <c r="I870" t="s">
        <v>183</v>
      </c>
      <c r="J870" t="s">
        <v>14</v>
      </c>
      <c r="K870" t="s">
        <v>15</v>
      </c>
      <c r="N870" s="1">
        <v>2708</v>
      </c>
      <c r="O870" s="60">
        <f>IF(B870="DEPARTAMENTO",N870*(100%-VLOOKUP(A870,'Condiciones Comerciales'!B:M,4,FALSE)),N870)</f>
        <v>2301.7999999999997</v>
      </c>
      <c r="P870" s="60">
        <f t="shared" si="13"/>
        <v>2589.5249999999996</v>
      </c>
      <c r="Q870" s="62"/>
    </row>
    <row r="871" spans="1:17" x14ac:dyDescent="0.3">
      <c r="A871" s="1" t="s">
        <v>276</v>
      </c>
      <c r="B871" t="s">
        <v>18</v>
      </c>
      <c r="C871" t="s">
        <v>37</v>
      </c>
      <c r="D871" s="63">
        <v>402</v>
      </c>
      <c r="E871" s="5">
        <v>4</v>
      </c>
      <c r="F871" s="5" t="s">
        <v>17</v>
      </c>
      <c r="G871" s="64">
        <v>43.35</v>
      </c>
      <c r="H871" s="64">
        <v>2.38</v>
      </c>
      <c r="I871" t="s">
        <v>181</v>
      </c>
      <c r="J871" t="s">
        <v>14</v>
      </c>
      <c r="K871" t="s">
        <v>15</v>
      </c>
      <c r="N871" s="1">
        <v>2708</v>
      </c>
      <c r="O871" s="60">
        <f>IF(B871="DEPARTAMENTO",N871*(100%-VLOOKUP(A871,'Condiciones Comerciales'!B:M,4,FALSE)),N871)</f>
        <v>2301.7999999999997</v>
      </c>
      <c r="P871" s="60">
        <f t="shared" si="13"/>
        <v>2589.5249999999996</v>
      </c>
      <c r="Q871" s="62"/>
    </row>
    <row r="872" spans="1:17" x14ac:dyDescent="0.3">
      <c r="A872" s="1" t="s">
        <v>276</v>
      </c>
      <c r="B872" t="s">
        <v>18</v>
      </c>
      <c r="C872" t="s">
        <v>37</v>
      </c>
      <c r="D872" s="63">
        <v>411</v>
      </c>
      <c r="E872" s="5">
        <v>4</v>
      </c>
      <c r="F872" s="5" t="s">
        <v>17</v>
      </c>
      <c r="G872" s="64">
        <v>43.35</v>
      </c>
      <c r="H872" s="64">
        <v>2.38</v>
      </c>
      <c r="I872" t="s">
        <v>182</v>
      </c>
      <c r="J872" t="s">
        <v>14</v>
      </c>
      <c r="K872" t="s">
        <v>15</v>
      </c>
      <c r="N872" s="1">
        <v>2743</v>
      </c>
      <c r="O872" s="60">
        <f>IF(B872="DEPARTAMENTO",N872*(100%-VLOOKUP(A872,'Condiciones Comerciales'!B:M,4,FALSE)),N872)</f>
        <v>2331.5499999999997</v>
      </c>
      <c r="P872" s="60">
        <f t="shared" si="13"/>
        <v>2622.9937499999992</v>
      </c>
      <c r="Q872" s="62"/>
    </row>
    <row r="873" spans="1:17" x14ac:dyDescent="0.3">
      <c r="A873" s="1" t="s">
        <v>276</v>
      </c>
      <c r="B873" t="s">
        <v>18</v>
      </c>
      <c r="C873" t="s">
        <v>37</v>
      </c>
      <c r="D873" s="63">
        <v>414</v>
      </c>
      <c r="E873" s="5">
        <v>4</v>
      </c>
      <c r="F873" s="5" t="s">
        <v>17</v>
      </c>
      <c r="G873" s="64">
        <v>43.35</v>
      </c>
      <c r="H873" s="64">
        <v>2.38</v>
      </c>
      <c r="I873" t="s">
        <v>183</v>
      </c>
      <c r="J873" t="s">
        <v>14</v>
      </c>
      <c r="K873" t="s">
        <v>15</v>
      </c>
      <c r="N873" s="1">
        <v>2720</v>
      </c>
      <c r="O873" s="60">
        <f>IF(B873="DEPARTAMENTO",N873*(100%-VLOOKUP(A873,'Condiciones Comerciales'!B:M,4,FALSE)),N873)</f>
        <v>2312</v>
      </c>
      <c r="P873" s="60">
        <f t="shared" si="13"/>
        <v>2601</v>
      </c>
      <c r="Q873" s="62"/>
    </row>
    <row r="874" spans="1:17" x14ac:dyDescent="0.3">
      <c r="A874" s="1" t="s">
        <v>276</v>
      </c>
      <c r="B874" t="s">
        <v>18</v>
      </c>
      <c r="C874" t="s">
        <v>37</v>
      </c>
      <c r="D874" s="63">
        <v>502</v>
      </c>
      <c r="E874" s="5">
        <v>5</v>
      </c>
      <c r="F874" s="5" t="s">
        <v>17</v>
      </c>
      <c r="G874" s="64">
        <v>43.35</v>
      </c>
      <c r="H874" s="64">
        <v>2.38</v>
      </c>
      <c r="I874" t="s">
        <v>181</v>
      </c>
      <c r="J874" t="s">
        <v>14</v>
      </c>
      <c r="K874" t="s">
        <v>15</v>
      </c>
      <c r="N874" s="1">
        <v>2720</v>
      </c>
      <c r="O874" s="60">
        <f>IF(B874="DEPARTAMENTO",N874*(100%-VLOOKUP(A874,'Condiciones Comerciales'!B:M,4,FALSE)),N874)</f>
        <v>2312</v>
      </c>
      <c r="P874" s="60">
        <f t="shared" si="13"/>
        <v>2601</v>
      </c>
      <c r="Q874" s="62"/>
    </row>
    <row r="875" spans="1:17" x14ac:dyDescent="0.3">
      <c r="A875" s="1" t="s">
        <v>276</v>
      </c>
      <c r="B875" t="s">
        <v>18</v>
      </c>
      <c r="C875" t="s">
        <v>37</v>
      </c>
      <c r="D875" s="63">
        <v>505</v>
      </c>
      <c r="E875" s="5">
        <v>5</v>
      </c>
      <c r="F875" s="5" t="s">
        <v>17</v>
      </c>
      <c r="G875" s="64">
        <v>43.35</v>
      </c>
      <c r="H875" s="64">
        <v>2.38</v>
      </c>
      <c r="I875" t="s">
        <v>188</v>
      </c>
      <c r="J875" t="s">
        <v>14</v>
      </c>
      <c r="K875" t="s">
        <v>15</v>
      </c>
      <c r="N875" s="1">
        <v>2777</v>
      </c>
      <c r="O875" s="60">
        <f>IF(B875="DEPARTAMENTO",N875*(100%-VLOOKUP(A875,'Condiciones Comerciales'!B:M,4,FALSE)),N875)</f>
        <v>2360.4499999999998</v>
      </c>
      <c r="P875" s="60">
        <f t="shared" si="13"/>
        <v>2655.5062499999995</v>
      </c>
      <c r="Q875" s="62"/>
    </row>
    <row r="876" spans="1:17" x14ac:dyDescent="0.3">
      <c r="A876" s="1" t="s">
        <v>276</v>
      </c>
      <c r="B876" t="s">
        <v>18</v>
      </c>
      <c r="C876" t="s">
        <v>37</v>
      </c>
      <c r="D876" s="63">
        <v>514</v>
      </c>
      <c r="E876" s="5">
        <v>5</v>
      </c>
      <c r="F876" s="5" t="s">
        <v>17</v>
      </c>
      <c r="G876" s="64">
        <v>43.35</v>
      </c>
      <c r="H876" s="64">
        <v>2.38</v>
      </c>
      <c r="I876" t="s">
        <v>183</v>
      </c>
      <c r="J876" t="s">
        <v>14</v>
      </c>
      <c r="K876" t="s">
        <v>15</v>
      </c>
      <c r="N876" s="1">
        <v>2731</v>
      </c>
      <c r="O876" s="60">
        <f>IF(B876="DEPARTAMENTO",N876*(100%-VLOOKUP(A876,'Condiciones Comerciales'!B:M,4,FALSE)),N876)</f>
        <v>2321.35</v>
      </c>
      <c r="P876" s="60">
        <f t="shared" si="13"/>
        <v>2611.5187500000002</v>
      </c>
      <c r="Q876" s="62"/>
    </row>
    <row r="877" spans="1:17" x14ac:dyDescent="0.3">
      <c r="A877" s="1" t="s">
        <v>276</v>
      </c>
      <c r="B877" t="s">
        <v>18</v>
      </c>
      <c r="C877" t="s">
        <v>37</v>
      </c>
      <c r="D877" s="63">
        <v>602</v>
      </c>
      <c r="E877" s="5">
        <v>6</v>
      </c>
      <c r="F877" s="5" t="s">
        <v>17</v>
      </c>
      <c r="G877" s="64">
        <v>43.35</v>
      </c>
      <c r="H877" s="64">
        <v>2.38</v>
      </c>
      <c r="I877" t="s">
        <v>181</v>
      </c>
      <c r="J877" t="s">
        <v>14</v>
      </c>
      <c r="K877" t="s">
        <v>15</v>
      </c>
      <c r="N877" s="1">
        <v>2731</v>
      </c>
      <c r="O877" s="60">
        <f>IF(B877="DEPARTAMENTO",N877*(100%-VLOOKUP(A877,'Condiciones Comerciales'!B:M,4,FALSE)),N877)</f>
        <v>2321.35</v>
      </c>
      <c r="P877" s="60">
        <f t="shared" si="13"/>
        <v>2611.5187500000002</v>
      </c>
      <c r="Q877" s="62"/>
    </row>
    <row r="878" spans="1:17" x14ac:dyDescent="0.3">
      <c r="A878" s="1" t="s">
        <v>276</v>
      </c>
      <c r="B878" t="s">
        <v>18</v>
      </c>
      <c r="C878" t="s">
        <v>37</v>
      </c>
      <c r="D878" s="63">
        <v>605</v>
      </c>
      <c r="E878" s="5">
        <v>6</v>
      </c>
      <c r="F878" s="5" t="s">
        <v>17</v>
      </c>
      <c r="G878" s="64">
        <v>43.35</v>
      </c>
      <c r="H878" s="64">
        <v>2.38</v>
      </c>
      <c r="I878" t="s">
        <v>188</v>
      </c>
      <c r="J878" t="s">
        <v>14</v>
      </c>
      <c r="K878" t="s">
        <v>15</v>
      </c>
      <c r="N878" s="1">
        <v>2789</v>
      </c>
      <c r="O878" s="60">
        <f>IF(B878="DEPARTAMENTO",N878*(100%-VLOOKUP(A878,'Condiciones Comerciales'!B:M,4,FALSE)),N878)</f>
        <v>2370.65</v>
      </c>
      <c r="P878" s="60">
        <f t="shared" si="13"/>
        <v>2666.9812499999998</v>
      </c>
      <c r="Q878" s="62"/>
    </row>
    <row r="879" spans="1:17" x14ac:dyDescent="0.3">
      <c r="A879" s="1" t="s">
        <v>276</v>
      </c>
      <c r="B879" t="s">
        <v>18</v>
      </c>
      <c r="C879" t="s">
        <v>37</v>
      </c>
      <c r="D879" s="63">
        <v>611</v>
      </c>
      <c r="E879" s="5">
        <v>6</v>
      </c>
      <c r="F879" s="5" t="s">
        <v>17</v>
      </c>
      <c r="G879" s="64">
        <v>43.35</v>
      </c>
      <c r="H879" s="64">
        <v>2.38</v>
      </c>
      <c r="I879" t="s">
        <v>182</v>
      </c>
      <c r="J879" t="s">
        <v>14</v>
      </c>
      <c r="K879" t="s">
        <v>15</v>
      </c>
      <c r="N879" s="1">
        <v>2766</v>
      </c>
      <c r="O879" s="60">
        <f>IF(B879="DEPARTAMENTO",N879*(100%-VLOOKUP(A879,'Condiciones Comerciales'!B:M,4,FALSE)),N879)</f>
        <v>2351.1</v>
      </c>
      <c r="P879" s="60">
        <f t="shared" si="13"/>
        <v>2644.9874999999997</v>
      </c>
      <c r="Q879" s="62"/>
    </row>
    <row r="880" spans="1:17" x14ac:dyDescent="0.3">
      <c r="A880" s="1" t="s">
        <v>276</v>
      </c>
      <c r="B880" t="s">
        <v>18</v>
      </c>
      <c r="C880" t="s">
        <v>37</v>
      </c>
      <c r="D880" s="63">
        <v>702</v>
      </c>
      <c r="E880" s="5">
        <v>7</v>
      </c>
      <c r="F880" s="5" t="s">
        <v>17</v>
      </c>
      <c r="G880" s="64">
        <v>43.35</v>
      </c>
      <c r="H880" s="64">
        <v>2.38</v>
      </c>
      <c r="I880" t="s">
        <v>181</v>
      </c>
      <c r="J880" t="s">
        <v>14</v>
      </c>
      <c r="K880" t="s">
        <v>15</v>
      </c>
      <c r="N880" s="1">
        <v>2743</v>
      </c>
      <c r="O880" s="60">
        <f>IF(B880="DEPARTAMENTO",N880*(100%-VLOOKUP(A880,'Condiciones Comerciales'!B:M,4,FALSE)),N880)</f>
        <v>2331.5499999999997</v>
      </c>
      <c r="P880" s="60">
        <f t="shared" si="13"/>
        <v>2622.9937499999992</v>
      </c>
      <c r="Q880" s="62"/>
    </row>
    <row r="881" spans="1:17" x14ac:dyDescent="0.3">
      <c r="A881" s="1" t="s">
        <v>276</v>
      </c>
      <c r="B881" t="s">
        <v>18</v>
      </c>
      <c r="C881" t="s">
        <v>37</v>
      </c>
      <c r="D881" s="63">
        <v>705</v>
      </c>
      <c r="E881" s="5">
        <v>7</v>
      </c>
      <c r="F881" s="5" t="s">
        <v>17</v>
      </c>
      <c r="G881" s="64">
        <v>43.35</v>
      </c>
      <c r="H881" s="64">
        <v>2.38</v>
      </c>
      <c r="I881" t="s">
        <v>188</v>
      </c>
      <c r="J881" t="s">
        <v>14</v>
      </c>
      <c r="K881" t="s">
        <v>15</v>
      </c>
      <c r="N881" s="1">
        <v>2800</v>
      </c>
      <c r="O881" s="60">
        <f>IF(B881="DEPARTAMENTO",N881*(100%-VLOOKUP(A881,'Condiciones Comerciales'!B:M,4,FALSE)),N881)</f>
        <v>2380</v>
      </c>
      <c r="P881" s="60">
        <f t="shared" si="13"/>
        <v>2677.5</v>
      </c>
      <c r="Q881" s="62"/>
    </row>
    <row r="882" spans="1:17" x14ac:dyDescent="0.3">
      <c r="A882" s="1" t="s">
        <v>276</v>
      </c>
      <c r="B882" t="s">
        <v>18</v>
      </c>
      <c r="C882" t="s">
        <v>37</v>
      </c>
      <c r="D882" s="63">
        <v>711</v>
      </c>
      <c r="E882" s="5">
        <v>7</v>
      </c>
      <c r="F882" s="5" t="s">
        <v>17</v>
      </c>
      <c r="G882" s="64">
        <v>43.35</v>
      </c>
      <c r="H882" s="64">
        <v>2.38</v>
      </c>
      <c r="I882" t="s">
        <v>182</v>
      </c>
      <c r="J882" t="s">
        <v>14</v>
      </c>
      <c r="K882" t="s">
        <v>15</v>
      </c>
      <c r="N882" s="1">
        <v>2777</v>
      </c>
      <c r="O882" s="60">
        <f>IF(B882="DEPARTAMENTO",N882*(100%-VLOOKUP(A882,'Condiciones Comerciales'!B:M,4,FALSE)),N882)</f>
        <v>2360.4499999999998</v>
      </c>
      <c r="P882" s="60">
        <f t="shared" si="13"/>
        <v>2655.5062499999995</v>
      </c>
      <c r="Q882" s="62"/>
    </row>
    <row r="883" spans="1:17" x14ac:dyDescent="0.3">
      <c r="A883" s="1" t="s">
        <v>276</v>
      </c>
      <c r="B883" t="s">
        <v>18</v>
      </c>
      <c r="C883" t="s">
        <v>37</v>
      </c>
      <c r="D883" s="63">
        <v>714</v>
      </c>
      <c r="E883" s="5">
        <v>7</v>
      </c>
      <c r="F883" s="5" t="s">
        <v>17</v>
      </c>
      <c r="G883" s="64">
        <v>43.35</v>
      </c>
      <c r="H883" s="64">
        <v>2.38</v>
      </c>
      <c r="I883" t="s">
        <v>183</v>
      </c>
      <c r="J883" t="s">
        <v>14</v>
      </c>
      <c r="K883" t="s">
        <v>15</v>
      </c>
      <c r="N883" s="1">
        <v>2754</v>
      </c>
      <c r="O883" s="60">
        <f>IF(B883="DEPARTAMENTO",N883*(100%-VLOOKUP(A883,'Condiciones Comerciales'!B:M,4,FALSE)),N883)</f>
        <v>2340.9</v>
      </c>
      <c r="P883" s="60">
        <f t="shared" si="13"/>
        <v>2633.5124999999998</v>
      </c>
      <c r="Q883" s="62"/>
    </row>
    <row r="884" spans="1:17" x14ac:dyDescent="0.3">
      <c r="A884" s="1" t="s">
        <v>276</v>
      </c>
      <c r="B884" t="s">
        <v>18</v>
      </c>
      <c r="C884" t="s">
        <v>37</v>
      </c>
      <c r="D884" s="63">
        <v>802</v>
      </c>
      <c r="E884" s="5">
        <v>8</v>
      </c>
      <c r="F884" s="5" t="s">
        <v>17</v>
      </c>
      <c r="G884" s="64">
        <v>43.35</v>
      </c>
      <c r="H884" s="64">
        <v>2.38</v>
      </c>
      <c r="I884" t="s">
        <v>181</v>
      </c>
      <c r="J884" t="s">
        <v>14</v>
      </c>
      <c r="K884" t="s">
        <v>15</v>
      </c>
      <c r="N884" s="1">
        <v>2754</v>
      </c>
      <c r="O884" s="60">
        <f>IF(B884="DEPARTAMENTO",N884*(100%-VLOOKUP(A884,'Condiciones Comerciales'!B:M,4,FALSE)),N884)</f>
        <v>2340.9</v>
      </c>
      <c r="P884" s="60">
        <f t="shared" si="13"/>
        <v>2633.5124999999998</v>
      </c>
      <c r="Q884" s="62"/>
    </row>
    <row r="885" spans="1:17" x14ac:dyDescent="0.3">
      <c r="A885" s="1" t="s">
        <v>276</v>
      </c>
      <c r="B885" t="s">
        <v>18</v>
      </c>
      <c r="C885" t="s">
        <v>37</v>
      </c>
      <c r="D885" s="63">
        <v>805</v>
      </c>
      <c r="E885" s="5">
        <v>8</v>
      </c>
      <c r="F885" s="5" t="s">
        <v>17</v>
      </c>
      <c r="G885" s="64">
        <v>43.35</v>
      </c>
      <c r="H885" s="64">
        <v>2.38</v>
      </c>
      <c r="I885" t="s">
        <v>188</v>
      </c>
      <c r="J885" t="s">
        <v>14</v>
      </c>
      <c r="K885" t="s">
        <v>15</v>
      </c>
      <c r="N885" s="1">
        <v>2811</v>
      </c>
      <c r="O885" s="60">
        <f>IF(B885="DEPARTAMENTO",N885*(100%-VLOOKUP(A885,'Condiciones Comerciales'!B:M,4,FALSE)),N885)</f>
        <v>2389.35</v>
      </c>
      <c r="P885" s="60">
        <f t="shared" si="13"/>
        <v>2688.0187499999997</v>
      </c>
      <c r="Q885" s="62"/>
    </row>
    <row r="886" spans="1:17" x14ac:dyDescent="0.3">
      <c r="A886" s="1" t="s">
        <v>276</v>
      </c>
      <c r="B886" t="s">
        <v>18</v>
      </c>
      <c r="C886" t="s">
        <v>37</v>
      </c>
      <c r="D886" s="63">
        <v>811</v>
      </c>
      <c r="E886" s="5">
        <v>8</v>
      </c>
      <c r="F886" s="5" t="s">
        <v>17</v>
      </c>
      <c r="G886" s="64">
        <v>43.35</v>
      </c>
      <c r="H886" s="64">
        <v>2.38</v>
      </c>
      <c r="I886" t="s">
        <v>182</v>
      </c>
      <c r="J886" t="s">
        <v>14</v>
      </c>
      <c r="K886" t="s">
        <v>15</v>
      </c>
      <c r="N886" s="1">
        <v>2789</v>
      </c>
      <c r="O886" s="60">
        <f>IF(B886="DEPARTAMENTO",N886*(100%-VLOOKUP(A886,'Condiciones Comerciales'!B:M,4,FALSE)),N886)</f>
        <v>2370.65</v>
      </c>
      <c r="P886" s="60">
        <f t="shared" si="13"/>
        <v>2666.9812499999998</v>
      </c>
      <c r="Q886" s="62"/>
    </row>
    <row r="887" spans="1:17" x14ac:dyDescent="0.3">
      <c r="A887" s="1" t="s">
        <v>276</v>
      </c>
      <c r="B887" t="s">
        <v>18</v>
      </c>
      <c r="C887" t="s">
        <v>37</v>
      </c>
      <c r="D887" s="63">
        <v>814</v>
      </c>
      <c r="E887" s="5">
        <v>8</v>
      </c>
      <c r="F887" s="5" t="s">
        <v>17</v>
      </c>
      <c r="G887" s="64">
        <v>43.35</v>
      </c>
      <c r="H887" s="64">
        <v>2.38</v>
      </c>
      <c r="I887" t="s">
        <v>183</v>
      </c>
      <c r="J887" t="s">
        <v>14</v>
      </c>
      <c r="K887" t="s">
        <v>15</v>
      </c>
      <c r="N887" s="1">
        <v>2766</v>
      </c>
      <c r="O887" s="60">
        <f>IF(B887="DEPARTAMENTO",N887*(100%-VLOOKUP(A887,'Condiciones Comerciales'!B:M,4,FALSE)),N887)</f>
        <v>2351.1</v>
      </c>
      <c r="P887" s="60">
        <f t="shared" si="13"/>
        <v>2644.9874999999997</v>
      </c>
      <c r="Q887" s="62"/>
    </row>
    <row r="888" spans="1:17" x14ac:dyDescent="0.3">
      <c r="A888" s="1" t="s">
        <v>276</v>
      </c>
      <c r="B888" t="s">
        <v>18</v>
      </c>
      <c r="C888" t="s">
        <v>37</v>
      </c>
      <c r="D888" s="63">
        <v>902</v>
      </c>
      <c r="E888" s="5">
        <v>9</v>
      </c>
      <c r="F888" s="5" t="s">
        <v>17</v>
      </c>
      <c r="G888" s="64">
        <v>43.35</v>
      </c>
      <c r="H888" s="64">
        <v>2.38</v>
      </c>
      <c r="I888" t="s">
        <v>181</v>
      </c>
      <c r="J888" t="s">
        <v>14</v>
      </c>
      <c r="K888" t="s">
        <v>15</v>
      </c>
      <c r="N888" s="1">
        <v>2766</v>
      </c>
      <c r="O888" s="60">
        <f>IF(B888="DEPARTAMENTO",N888*(100%-VLOOKUP(A888,'Condiciones Comerciales'!B:M,4,FALSE)),N888)</f>
        <v>2351.1</v>
      </c>
      <c r="P888" s="60">
        <f t="shared" si="13"/>
        <v>2644.9874999999997</v>
      </c>
      <c r="Q888" s="62"/>
    </row>
    <row r="889" spans="1:17" x14ac:dyDescent="0.3">
      <c r="A889" s="1" t="s">
        <v>276</v>
      </c>
      <c r="B889" t="s">
        <v>18</v>
      </c>
      <c r="C889" t="s">
        <v>37</v>
      </c>
      <c r="D889" s="63">
        <v>905</v>
      </c>
      <c r="E889" s="5">
        <v>9</v>
      </c>
      <c r="F889" s="5" t="s">
        <v>17</v>
      </c>
      <c r="G889" s="64">
        <v>43.35</v>
      </c>
      <c r="H889" s="64">
        <v>2.38</v>
      </c>
      <c r="I889" t="s">
        <v>188</v>
      </c>
      <c r="J889" t="s">
        <v>14</v>
      </c>
      <c r="K889" t="s">
        <v>15</v>
      </c>
      <c r="N889" s="1">
        <v>2823</v>
      </c>
      <c r="O889" s="60">
        <f>IF(B889="DEPARTAMENTO",N889*(100%-VLOOKUP(A889,'Condiciones Comerciales'!B:M,4,FALSE)),N889)</f>
        <v>2399.5499999999997</v>
      </c>
      <c r="P889" s="60">
        <f t="shared" si="13"/>
        <v>2699.4937499999996</v>
      </c>
      <c r="Q889" s="62"/>
    </row>
    <row r="890" spans="1:17" x14ac:dyDescent="0.3">
      <c r="A890" s="1" t="s">
        <v>276</v>
      </c>
      <c r="B890" t="s">
        <v>18</v>
      </c>
      <c r="C890" t="s">
        <v>37</v>
      </c>
      <c r="D890" s="63">
        <v>911</v>
      </c>
      <c r="E890" s="5">
        <v>9</v>
      </c>
      <c r="F890" s="5" t="s">
        <v>17</v>
      </c>
      <c r="G890" s="64">
        <v>43.35</v>
      </c>
      <c r="H890" s="64">
        <v>2.38</v>
      </c>
      <c r="I890" t="s">
        <v>182</v>
      </c>
      <c r="J890" t="s">
        <v>14</v>
      </c>
      <c r="K890" t="s">
        <v>15</v>
      </c>
      <c r="N890" s="1">
        <v>2800</v>
      </c>
      <c r="O890" s="60">
        <f>IF(B890="DEPARTAMENTO",N890*(100%-VLOOKUP(A890,'Condiciones Comerciales'!B:M,4,FALSE)),N890)</f>
        <v>2380</v>
      </c>
      <c r="P890" s="60">
        <f t="shared" si="13"/>
        <v>2677.5</v>
      </c>
      <c r="Q890" s="62"/>
    </row>
    <row r="891" spans="1:17" x14ac:dyDescent="0.3">
      <c r="A891" s="1" t="s">
        <v>276</v>
      </c>
      <c r="B891" t="s">
        <v>18</v>
      </c>
      <c r="C891" t="s">
        <v>37</v>
      </c>
      <c r="D891" s="63">
        <v>914</v>
      </c>
      <c r="E891" s="5">
        <v>9</v>
      </c>
      <c r="F891" s="5" t="s">
        <v>17</v>
      </c>
      <c r="G891" s="64">
        <v>43.35</v>
      </c>
      <c r="H891" s="64">
        <v>2.38</v>
      </c>
      <c r="I891" t="s">
        <v>183</v>
      </c>
      <c r="J891" t="s">
        <v>14</v>
      </c>
      <c r="K891" t="s">
        <v>15</v>
      </c>
      <c r="N891" s="1">
        <v>2777</v>
      </c>
      <c r="O891" s="60">
        <f>IF(B891="DEPARTAMENTO",N891*(100%-VLOOKUP(A891,'Condiciones Comerciales'!B:M,4,FALSE)),N891)</f>
        <v>2360.4499999999998</v>
      </c>
      <c r="P891" s="60">
        <f t="shared" si="13"/>
        <v>2655.5062499999995</v>
      </c>
      <c r="Q891" s="62"/>
    </row>
    <row r="892" spans="1:17" x14ac:dyDescent="0.3">
      <c r="A892" s="1" t="s">
        <v>276</v>
      </c>
      <c r="B892" t="s">
        <v>18</v>
      </c>
      <c r="C892" t="s">
        <v>37</v>
      </c>
      <c r="D892" s="63">
        <v>1002</v>
      </c>
      <c r="E892" s="5">
        <v>10</v>
      </c>
      <c r="F892" s="5" t="s">
        <v>17</v>
      </c>
      <c r="G892" s="64">
        <v>43.35</v>
      </c>
      <c r="H892" s="64">
        <v>2.38</v>
      </c>
      <c r="I892" t="s">
        <v>181</v>
      </c>
      <c r="J892" t="s">
        <v>14</v>
      </c>
      <c r="K892" t="s">
        <v>15</v>
      </c>
      <c r="N892" s="1">
        <v>2777</v>
      </c>
      <c r="O892" s="60">
        <f>IF(B892="DEPARTAMENTO",N892*(100%-VLOOKUP(A892,'Condiciones Comerciales'!B:M,4,FALSE)),N892)</f>
        <v>2360.4499999999998</v>
      </c>
      <c r="P892" s="60">
        <f t="shared" si="13"/>
        <v>2655.5062499999995</v>
      </c>
      <c r="Q892" s="62"/>
    </row>
    <row r="893" spans="1:17" x14ac:dyDescent="0.3">
      <c r="A893" s="1" t="s">
        <v>276</v>
      </c>
      <c r="B893" t="s">
        <v>18</v>
      </c>
      <c r="C893" t="s">
        <v>37</v>
      </c>
      <c r="D893" s="63">
        <v>1005</v>
      </c>
      <c r="E893" s="5">
        <v>10</v>
      </c>
      <c r="F893" s="5" t="s">
        <v>17</v>
      </c>
      <c r="G893" s="64">
        <v>43.35</v>
      </c>
      <c r="H893" s="64">
        <v>2.38</v>
      </c>
      <c r="I893" t="s">
        <v>188</v>
      </c>
      <c r="J893" t="s">
        <v>14</v>
      </c>
      <c r="K893" t="s">
        <v>15</v>
      </c>
      <c r="N893" s="1">
        <v>2834</v>
      </c>
      <c r="O893" s="60">
        <f>IF(B893="DEPARTAMENTO",N893*(100%-VLOOKUP(A893,'Condiciones Comerciales'!B:M,4,FALSE)),N893)</f>
        <v>2408.9</v>
      </c>
      <c r="P893" s="60">
        <f t="shared" si="13"/>
        <v>2710.0125000000003</v>
      </c>
      <c r="Q893" s="62"/>
    </row>
    <row r="894" spans="1:17" x14ac:dyDescent="0.3">
      <c r="A894" s="1" t="s">
        <v>276</v>
      </c>
      <c r="B894" t="s">
        <v>18</v>
      </c>
      <c r="C894" t="s">
        <v>37</v>
      </c>
      <c r="D894" s="63">
        <v>1011</v>
      </c>
      <c r="E894" s="5">
        <v>10</v>
      </c>
      <c r="F894" s="5" t="s">
        <v>17</v>
      </c>
      <c r="G894" s="64">
        <v>43.35</v>
      </c>
      <c r="H894" s="64">
        <v>2.38</v>
      </c>
      <c r="I894" t="s">
        <v>182</v>
      </c>
      <c r="J894" t="s">
        <v>14</v>
      </c>
      <c r="K894" t="s">
        <v>15</v>
      </c>
      <c r="N894" s="1">
        <v>2811</v>
      </c>
      <c r="O894" s="60">
        <f>IF(B894="DEPARTAMENTO",N894*(100%-VLOOKUP(A894,'Condiciones Comerciales'!B:M,4,FALSE)),N894)</f>
        <v>2389.35</v>
      </c>
      <c r="P894" s="60">
        <f t="shared" si="13"/>
        <v>2688.0187499999997</v>
      </c>
      <c r="Q894" s="62"/>
    </row>
    <row r="895" spans="1:17" x14ac:dyDescent="0.3">
      <c r="A895" s="1" t="s">
        <v>276</v>
      </c>
      <c r="B895" t="s">
        <v>18</v>
      </c>
      <c r="C895" t="s">
        <v>37</v>
      </c>
      <c r="D895" s="63">
        <v>1014</v>
      </c>
      <c r="E895" s="5">
        <v>10</v>
      </c>
      <c r="F895" s="5" t="s">
        <v>17</v>
      </c>
      <c r="G895" s="64">
        <v>43.35</v>
      </c>
      <c r="H895" s="64">
        <v>2.38</v>
      </c>
      <c r="I895" t="s">
        <v>183</v>
      </c>
      <c r="J895" t="s">
        <v>14</v>
      </c>
      <c r="K895" t="s">
        <v>15</v>
      </c>
      <c r="N895" s="1">
        <v>2789</v>
      </c>
      <c r="O895" s="60">
        <f>IF(B895="DEPARTAMENTO",N895*(100%-VLOOKUP(A895,'Condiciones Comerciales'!B:M,4,FALSE)),N895)</f>
        <v>2370.65</v>
      </c>
      <c r="P895" s="60">
        <f t="shared" si="13"/>
        <v>2666.9812499999998</v>
      </c>
      <c r="Q895" s="62"/>
    </row>
    <row r="896" spans="1:17" x14ac:dyDescent="0.3">
      <c r="A896" s="1" t="s">
        <v>276</v>
      </c>
      <c r="B896" t="s">
        <v>18</v>
      </c>
      <c r="C896" t="s">
        <v>34</v>
      </c>
      <c r="D896" s="63">
        <v>107</v>
      </c>
      <c r="E896" s="5">
        <v>1</v>
      </c>
      <c r="F896" s="5" t="s">
        <v>17</v>
      </c>
      <c r="G896" s="64">
        <v>46.75</v>
      </c>
      <c r="H896" s="64">
        <v>2.38</v>
      </c>
      <c r="I896" t="s">
        <v>188</v>
      </c>
      <c r="J896" t="s">
        <v>14</v>
      </c>
      <c r="K896" t="s">
        <v>15</v>
      </c>
      <c r="N896" s="1">
        <v>2764</v>
      </c>
      <c r="O896" s="60">
        <f>IF(B896="DEPARTAMENTO",N896*(100%-VLOOKUP(A896,'Condiciones Comerciales'!B:M,4,FALSE)),N896)</f>
        <v>2349.4</v>
      </c>
      <c r="P896" s="60">
        <f t="shared" si="13"/>
        <v>2643.0749999999998</v>
      </c>
      <c r="Q896" s="62"/>
    </row>
    <row r="897" spans="1:17" x14ac:dyDescent="0.3">
      <c r="A897" s="1" t="s">
        <v>276</v>
      </c>
      <c r="B897" t="s">
        <v>18</v>
      </c>
      <c r="C897" t="s">
        <v>34</v>
      </c>
      <c r="D897" s="63">
        <v>207</v>
      </c>
      <c r="E897" s="5">
        <v>2</v>
      </c>
      <c r="F897" s="5" t="s">
        <v>17</v>
      </c>
      <c r="G897" s="64">
        <v>46.75</v>
      </c>
      <c r="H897" s="64">
        <v>2.38</v>
      </c>
      <c r="I897" t="s">
        <v>188</v>
      </c>
      <c r="J897" t="s">
        <v>14</v>
      </c>
      <c r="K897" t="s">
        <v>15</v>
      </c>
      <c r="N897" s="1">
        <v>2822</v>
      </c>
      <c r="O897" s="60">
        <f>IF(B897="DEPARTAMENTO",N897*(100%-VLOOKUP(A897,'Condiciones Comerciales'!B:M,4,FALSE)),N897)</f>
        <v>2398.6999999999998</v>
      </c>
      <c r="P897" s="60">
        <f t="shared" si="13"/>
        <v>2698.5374999999999</v>
      </c>
      <c r="Q897" s="62"/>
    </row>
    <row r="898" spans="1:17" x14ac:dyDescent="0.3">
      <c r="A898" s="1" t="s">
        <v>276</v>
      </c>
      <c r="B898" t="s">
        <v>18</v>
      </c>
      <c r="C898" t="s">
        <v>34</v>
      </c>
      <c r="D898" s="63">
        <v>217</v>
      </c>
      <c r="E898" s="5">
        <v>2</v>
      </c>
      <c r="F898" s="5" t="s">
        <v>17</v>
      </c>
      <c r="G898" s="64">
        <v>47.74</v>
      </c>
      <c r="H898" s="64">
        <v>2.38</v>
      </c>
      <c r="I898" t="s">
        <v>181</v>
      </c>
      <c r="J898" t="s">
        <v>14</v>
      </c>
      <c r="K898" t="s">
        <v>15</v>
      </c>
      <c r="N898" s="1">
        <v>2764</v>
      </c>
      <c r="O898" s="60">
        <f>IF(B898="DEPARTAMENTO",N898*(100%-VLOOKUP(A898,'Condiciones Comerciales'!B:M,4,FALSE)),N898)</f>
        <v>2349.4</v>
      </c>
      <c r="P898" s="60">
        <f t="shared" ref="P898:P961" si="14">(O898-10%*O898)/80%</f>
        <v>2643.0749999999998</v>
      </c>
      <c r="Q898" s="62"/>
    </row>
    <row r="899" spans="1:17" x14ac:dyDescent="0.3">
      <c r="A899" s="1" t="s">
        <v>276</v>
      </c>
      <c r="B899" t="s">
        <v>18</v>
      </c>
      <c r="C899" t="s">
        <v>34</v>
      </c>
      <c r="D899" s="63">
        <v>307</v>
      </c>
      <c r="E899" s="5">
        <v>3</v>
      </c>
      <c r="F899" s="5" t="s">
        <v>17</v>
      </c>
      <c r="G899" s="64">
        <v>46.75</v>
      </c>
      <c r="H899" s="64">
        <v>2.38</v>
      </c>
      <c r="I899" t="s">
        <v>188</v>
      </c>
      <c r="J899" t="s">
        <v>14</v>
      </c>
      <c r="K899" t="s">
        <v>15</v>
      </c>
      <c r="N899" s="1">
        <v>2833</v>
      </c>
      <c r="O899" s="60">
        <f>IF(B899="DEPARTAMENTO",N899*(100%-VLOOKUP(A899,'Condiciones Comerciales'!B:M,4,FALSE)),N899)</f>
        <v>2408.0499999999997</v>
      </c>
      <c r="P899" s="60">
        <f t="shared" si="14"/>
        <v>2709.0562499999996</v>
      </c>
      <c r="Q899" s="62"/>
    </row>
    <row r="900" spans="1:17" x14ac:dyDescent="0.3">
      <c r="A900" s="1" t="s">
        <v>276</v>
      </c>
      <c r="B900" t="s">
        <v>18</v>
      </c>
      <c r="C900" t="s">
        <v>34</v>
      </c>
      <c r="D900" s="63">
        <v>417</v>
      </c>
      <c r="E900" s="5">
        <v>4</v>
      </c>
      <c r="F900" s="5" t="s">
        <v>17</v>
      </c>
      <c r="G900" s="64">
        <v>47.74</v>
      </c>
      <c r="H900" s="64">
        <v>2.38</v>
      </c>
      <c r="I900" t="s">
        <v>181</v>
      </c>
      <c r="J900" t="s">
        <v>14</v>
      </c>
      <c r="K900" t="s">
        <v>15</v>
      </c>
      <c r="N900" s="1">
        <v>2787</v>
      </c>
      <c r="O900" s="60">
        <f>IF(B900="DEPARTAMENTO",N900*(100%-VLOOKUP(A900,'Condiciones Comerciales'!B:M,4,FALSE)),N900)</f>
        <v>2368.9499999999998</v>
      </c>
      <c r="P900" s="60">
        <f t="shared" si="14"/>
        <v>2665.0687499999995</v>
      </c>
      <c r="Q900" s="62"/>
    </row>
    <row r="901" spans="1:17" x14ac:dyDescent="0.3">
      <c r="A901" s="1" t="s">
        <v>276</v>
      </c>
      <c r="B901" t="s">
        <v>18</v>
      </c>
      <c r="C901" t="s">
        <v>34</v>
      </c>
      <c r="D901" s="63">
        <v>517</v>
      </c>
      <c r="E901" s="5">
        <v>5</v>
      </c>
      <c r="F901" s="5" t="s">
        <v>17</v>
      </c>
      <c r="G901" s="64">
        <v>47.74</v>
      </c>
      <c r="H901" s="64">
        <v>2.38</v>
      </c>
      <c r="I901" t="s">
        <v>181</v>
      </c>
      <c r="J901" t="s">
        <v>14</v>
      </c>
      <c r="K901" t="s">
        <v>15</v>
      </c>
      <c r="N901" s="1">
        <v>2799</v>
      </c>
      <c r="O901" s="60">
        <f>IF(B901="DEPARTAMENTO",N901*(100%-VLOOKUP(A901,'Condiciones Comerciales'!B:M,4,FALSE)),N901)</f>
        <v>2379.15</v>
      </c>
      <c r="P901" s="60">
        <f t="shared" si="14"/>
        <v>2676.5437499999998</v>
      </c>
      <c r="Q901" s="62"/>
    </row>
    <row r="902" spans="1:17" x14ac:dyDescent="0.3">
      <c r="A902" s="1" t="s">
        <v>276</v>
      </c>
      <c r="B902" t="s">
        <v>18</v>
      </c>
      <c r="C902" t="s">
        <v>34</v>
      </c>
      <c r="D902" s="63">
        <v>617</v>
      </c>
      <c r="E902" s="5">
        <v>6</v>
      </c>
      <c r="F902" s="5" t="s">
        <v>17</v>
      </c>
      <c r="G902" s="64">
        <v>47.74</v>
      </c>
      <c r="H902" s="64">
        <v>2.38</v>
      </c>
      <c r="I902" t="s">
        <v>181</v>
      </c>
      <c r="J902" t="s">
        <v>14</v>
      </c>
      <c r="K902" t="s">
        <v>15</v>
      </c>
      <c r="N902" s="1">
        <v>2810</v>
      </c>
      <c r="O902" s="60">
        <f>IF(B902="DEPARTAMENTO",N902*(100%-VLOOKUP(A902,'Condiciones Comerciales'!B:M,4,FALSE)),N902)</f>
        <v>2388.5</v>
      </c>
      <c r="P902" s="60">
        <f t="shared" si="14"/>
        <v>2687.0625</v>
      </c>
      <c r="Q902" s="62"/>
    </row>
    <row r="903" spans="1:17" x14ac:dyDescent="0.3">
      <c r="A903" s="1" t="s">
        <v>276</v>
      </c>
      <c r="B903" t="s">
        <v>18</v>
      </c>
      <c r="C903" t="s">
        <v>34</v>
      </c>
      <c r="D903" s="63">
        <v>707</v>
      </c>
      <c r="E903" s="5">
        <v>7</v>
      </c>
      <c r="F903" s="5" t="s">
        <v>17</v>
      </c>
      <c r="G903" s="64">
        <v>46.75</v>
      </c>
      <c r="H903" s="64">
        <v>2.38</v>
      </c>
      <c r="I903" t="s">
        <v>188</v>
      </c>
      <c r="J903" t="s">
        <v>14</v>
      </c>
      <c r="K903" t="s">
        <v>15</v>
      </c>
      <c r="N903" s="1">
        <v>2879</v>
      </c>
      <c r="O903" s="60">
        <f>IF(B903="DEPARTAMENTO",N903*(100%-VLOOKUP(A903,'Condiciones Comerciales'!B:M,4,FALSE)),N903)</f>
        <v>2447.15</v>
      </c>
      <c r="P903" s="60">
        <f t="shared" si="14"/>
        <v>2753.0437499999998</v>
      </c>
      <c r="Q903" s="62"/>
    </row>
    <row r="904" spans="1:17" x14ac:dyDescent="0.3">
      <c r="A904" s="1" t="s">
        <v>276</v>
      </c>
      <c r="B904" t="s">
        <v>18</v>
      </c>
      <c r="C904" t="s">
        <v>34</v>
      </c>
      <c r="D904" s="63">
        <v>717</v>
      </c>
      <c r="E904" s="5">
        <v>7</v>
      </c>
      <c r="F904" s="5" t="s">
        <v>17</v>
      </c>
      <c r="G904" s="64">
        <v>47.74</v>
      </c>
      <c r="H904" s="64">
        <v>2.38</v>
      </c>
      <c r="I904" t="s">
        <v>181</v>
      </c>
      <c r="J904" t="s">
        <v>14</v>
      </c>
      <c r="K904" t="s">
        <v>15</v>
      </c>
      <c r="N904" s="1">
        <v>2822</v>
      </c>
      <c r="O904" s="60">
        <f>IF(B904="DEPARTAMENTO",N904*(100%-VLOOKUP(A904,'Condiciones Comerciales'!B:M,4,FALSE)),N904)</f>
        <v>2398.6999999999998</v>
      </c>
      <c r="P904" s="60">
        <f t="shared" si="14"/>
        <v>2698.5374999999999</v>
      </c>
      <c r="Q904" s="62"/>
    </row>
    <row r="905" spans="1:17" x14ac:dyDescent="0.3">
      <c r="A905" s="1" t="s">
        <v>276</v>
      </c>
      <c r="B905" t="s">
        <v>18</v>
      </c>
      <c r="C905" t="s">
        <v>34</v>
      </c>
      <c r="D905" s="63">
        <v>817</v>
      </c>
      <c r="E905" s="5">
        <v>8</v>
      </c>
      <c r="F905" s="5" t="s">
        <v>17</v>
      </c>
      <c r="G905" s="64">
        <v>47.74</v>
      </c>
      <c r="H905" s="64">
        <v>2.38</v>
      </c>
      <c r="I905" t="s">
        <v>181</v>
      </c>
      <c r="J905" t="s">
        <v>14</v>
      </c>
      <c r="K905" t="s">
        <v>15</v>
      </c>
      <c r="N905" s="1">
        <v>2833</v>
      </c>
      <c r="O905" s="60">
        <f>IF(B905="DEPARTAMENTO",N905*(100%-VLOOKUP(A905,'Condiciones Comerciales'!B:M,4,FALSE)),N905)</f>
        <v>2408.0499999999997</v>
      </c>
      <c r="P905" s="60">
        <f t="shared" si="14"/>
        <v>2709.0562499999996</v>
      </c>
      <c r="Q905" s="62"/>
    </row>
    <row r="906" spans="1:17" x14ac:dyDescent="0.3">
      <c r="A906" s="1" t="s">
        <v>276</v>
      </c>
      <c r="B906" t="s">
        <v>18</v>
      </c>
      <c r="C906" t="s">
        <v>34</v>
      </c>
      <c r="D906" s="63">
        <v>907</v>
      </c>
      <c r="E906" s="5">
        <v>9</v>
      </c>
      <c r="F906" s="5" t="s">
        <v>17</v>
      </c>
      <c r="G906" s="64">
        <v>46.75</v>
      </c>
      <c r="H906" s="64">
        <v>2.38</v>
      </c>
      <c r="I906" t="s">
        <v>188</v>
      </c>
      <c r="J906" t="s">
        <v>14</v>
      </c>
      <c r="K906" t="s">
        <v>15</v>
      </c>
      <c r="N906" s="1">
        <v>2902</v>
      </c>
      <c r="O906" s="60">
        <f>IF(B906="DEPARTAMENTO",N906*(100%-VLOOKUP(A906,'Condiciones Comerciales'!B:M,4,FALSE)),N906)</f>
        <v>2466.6999999999998</v>
      </c>
      <c r="P906" s="60">
        <f t="shared" si="14"/>
        <v>2775.0374999999995</v>
      </c>
      <c r="Q906" s="62"/>
    </row>
    <row r="907" spans="1:17" x14ac:dyDescent="0.3">
      <c r="A907" s="1" t="s">
        <v>276</v>
      </c>
      <c r="B907" t="s">
        <v>18</v>
      </c>
      <c r="C907" t="s">
        <v>34</v>
      </c>
      <c r="D907" s="63">
        <v>917</v>
      </c>
      <c r="E907" s="5">
        <v>9</v>
      </c>
      <c r="F907" s="5" t="s">
        <v>17</v>
      </c>
      <c r="G907" s="64">
        <v>47.74</v>
      </c>
      <c r="H907" s="64">
        <v>2.38</v>
      </c>
      <c r="I907" t="s">
        <v>181</v>
      </c>
      <c r="J907" t="s">
        <v>14</v>
      </c>
      <c r="K907" t="s">
        <v>15</v>
      </c>
      <c r="N907" s="1">
        <v>2845</v>
      </c>
      <c r="O907" s="60">
        <f>IF(B907="DEPARTAMENTO",N907*(100%-VLOOKUP(A907,'Condiciones Comerciales'!B:M,4,FALSE)),N907)</f>
        <v>2418.25</v>
      </c>
      <c r="P907" s="60">
        <f t="shared" si="14"/>
        <v>2720.53125</v>
      </c>
      <c r="Q907" s="62"/>
    </row>
    <row r="908" spans="1:17" x14ac:dyDescent="0.3">
      <c r="A908" s="1" t="s">
        <v>276</v>
      </c>
      <c r="B908" t="s">
        <v>18</v>
      </c>
      <c r="C908" t="s">
        <v>34</v>
      </c>
      <c r="D908" s="63">
        <v>1007</v>
      </c>
      <c r="E908" s="5">
        <v>10</v>
      </c>
      <c r="F908" s="5" t="s">
        <v>17</v>
      </c>
      <c r="G908" s="64">
        <v>46.75</v>
      </c>
      <c r="H908" s="64">
        <v>2.38</v>
      </c>
      <c r="I908" t="s">
        <v>188</v>
      </c>
      <c r="J908" t="s">
        <v>14</v>
      </c>
      <c r="K908" t="s">
        <v>15</v>
      </c>
      <c r="N908" s="1">
        <v>2914</v>
      </c>
      <c r="O908" s="60">
        <f>IF(B908="DEPARTAMENTO",N908*(100%-VLOOKUP(A908,'Condiciones Comerciales'!B:M,4,FALSE)),N908)</f>
        <v>2476.9</v>
      </c>
      <c r="P908" s="60">
        <f t="shared" si="14"/>
        <v>2786.5124999999998</v>
      </c>
      <c r="Q908" s="62"/>
    </row>
    <row r="909" spans="1:17" x14ac:dyDescent="0.3">
      <c r="A909" s="1" t="s">
        <v>276</v>
      </c>
      <c r="B909" t="s">
        <v>18</v>
      </c>
      <c r="C909" t="s">
        <v>34</v>
      </c>
      <c r="D909" s="63">
        <v>1017</v>
      </c>
      <c r="E909" s="5">
        <v>10</v>
      </c>
      <c r="F909" s="5" t="s">
        <v>17</v>
      </c>
      <c r="G909" s="64">
        <v>47.74</v>
      </c>
      <c r="H909" s="64">
        <v>2.38</v>
      </c>
      <c r="I909" t="s">
        <v>181</v>
      </c>
      <c r="J909" t="s">
        <v>14</v>
      </c>
      <c r="K909" t="s">
        <v>15</v>
      </c>
      <c r="N909" s="1">
        <v>2856</v>
      </c>
      <c r="O909" s="60">
        <f>IF(B909="DEPARTAMENTO",N909*(100%-VLOOKUP(A909,'Condiciones Comerciales'!B:M,4,FALSE)),N909)</f>
        <v>2427.6</v>
      </c>
      <c r="P909" s="60">
        <f t="shared" si="14"/>
        <v>2731.05</v>
      </c>
      <c r="Q909" s="62"/>
    </row>
    <row r="910" spans="1:17" x14ac:dyDescent="0.3">
      <c r="A910" s="1" t="s">
        <v>276</v>
      </c>
      <c r="B910" t="s">
        <v>13</v>
      </c>
      <c r="C910" t="s">
        <v>13</v>
      </c>
      <c r="D910" s="63">
        <v>1</v>
      </c>
      <c r="E910" s="5">
        <v>1</v>
      </c>
      <c r="F910" s="5" t="s">
        <v>17</v>
      </c>
      <c r="G910" s="64">
        <v>2.09</v>
      </c>
      <c r="H910" s="64">
        <v>0</v>
      </c>
      <c r="I910" t="s">
        <v>14</v>
      </c>
      <c r="J910" t="s">
        <v>14</v>
      </c>
      <c r="K910" t="s">
        <v>15</v>
      </c>
      <c r="N910" s="1">
        <v>55</v>
      </c>
      <c r="O910" s="60">
        <f>IF(B910="DEPARTAMENTO",N910*(100%-VLOOKUP(A910,'Condiciones Comerciales'!B:M,4,FALSE)),N910)</f>
        <v>55</v>
      </c>
      <c r="P910" s="60">
        <f t="shared" si="14"/>
        <v>61.875</v>
      </c>
      <c r="Q910" s="62"/>
    </row>
    <row r="911" spans="1:17" x14ac:dyDescent="0.3">
      <c r="A911" s="1" t="s">
        <v>276</v>
      </c>
      <c r="B911" t="s">
        <v>13</v>
      </c>
      <c r="C911" t="s">
        <v>13</v>
      </c>
      <c r="D911" s="63">
        <v>2</v>
      </c>
      <c r="E911" s="5">
        <v>1</v>
      </c>
      <c r="F911" s="5" t="s">
        <v>17</v>
      </c>
      <c r="G911" s="64">
        <v>2.06</v>
      </c>
      <c r="H911" s="64">
        <v>0</v>
      </c>
      <c r="I911" t="s">
        <v>14</v>
      </c>
      <c r="J911" t="s">
        <v>14</v>
      </c>
      <c r="K911" t="s">
        <v>15</v>
      </c>
      <c r="N911" s="1">
        <v>50</v>
      </c>
      <c r="O911" s="60">
        <f>IF(B911="DEPARTAMENTO",N911*(100%-VLOOKUP(A911,'Condiciones Comerciales'!B:M,4,FALSE)),N911)</f>
        <v>50</v>
      </c>
      <c r="P911" s="60">
        <f t="shared" si="14"/>
        <v>56.25</v>
      </c>
      <c r="Q911" s="62"/>
    </row>
    <row r="912" spans="1:17" x14ac:dyDescent="0.3">
      <c r="A912" s="1" t="s">
        <v>276</v>
      </c>
      <c r="B912" t="s">
        <v>13</v>
      </c>
      <c r="C912" t="s">
        <v>13</v>
      </c>
      <c r="D912" s="63">
        <v>4</v>
      </c>
      <c r="E912" s="5">
        <v>1</v>
      </c>
      <c r="F912" s="5" t="s">
        <v>17</v>
      </c>
      <c r="G912" s="64">
        <v>3.3</v>
      </c>
      <c r="H912" s="64">
        <v>0</v>
      </c>
      <c r="I912" t="s">
        <v>14</v>
      </c>
      <c r="J912" t="s">
        <v>14</v>
      </c>
      <c r="K912" t="s">
        <v>15</v>
      </c>
      <c r="N912" s="1">
        <v>85</v>
      </c>
      <c r="O912" s="60">
        <f>IF(B912="DEPARTAMENTO",N912*(100%-VLOOKUP(A912,'Condiciones Comerciales'!B:M,4,FALSE)),N912)</f>
        <v>85</v>
      </c>
      <c r="P912" s="60">
        <f t="shared" si="14"/>
        <v>95.625</v>
      </c>
      <c r="Q912" s="62"/>
    </row>
    <row r="913" spans="1:17" x14ac:dyDescent="0.3">
      <c r="A913" s="1" t="s">
        <v>276</v>
      </c>
      <c r="B913" t="s">
        <v>13</v>
      </c>
      <c r="C913" t="s">
        <v>13</v>
      </c>
      <c r="D913" s="63">
        <v>5</v>
      </c>
      <c r="E913" s="5">
        <v>1</v>
      </c>
      <c r="F913" s="5" t="s">
        <v>17</v>
      </c>
      <c r="G913" s="64">
        <v>3.54</v>
      </c>
      <c r="H913" s="64">
        <v>0</v>
      </c>
      <c r="I913" t="s">
        <v>14</v>
      </c>
      <c r="J913" t="s">
        <v>14</v>
      </c>
      <c r="K913" t="s">
        <v>15</v>
      </c>
      <c r="N913" s="1">
        <v>90</v>
      </c>
      <c r="O913" s="60">
        <f>IF(B913="DEPARTAMENTO",N913*(100%-VLOOKUP(A913,'Condiciones Comerciales'!B:M,4,FALSE)),N913)</f>
        <v>90</v>
      </c>
      <c r="P913" s="60">
        <f t="shared" si="14"/>
        <v>101.25</v>
      </c>
      <c r="Q913" s="62"/>
    </row>
    <row r="914" spans="1:17" x14ac:dyDescent="0.3">
      <c r="A914" s="1" t="s">
        <v>276</v>
      </c>
      <c r="B914" t="s">
        <v>13</v>
      </c>
      <c r="C914" t="s">
        <v>13</v>
      </c>
      <c r="D914" s="63">
        <v>6</v>
      </c>
      <c r="E914" s="5">
        <v>1</v>
      </c>
      <c r="F914" s="5" t="s">
        <v>17</v>
      </c>
      <c r="G914" s="64">
        <v>3.47</v>
      </c>
      <c r="H914" s="64">
        <v>0</v>
      </c>
      <c r="I914" t="s">
        <v>14</v>
      </c>
      <c r="J914" t="s">
        <v>14</v>
      </c>
      <c r="K914" t="s">
        <v>15</v>
      </c>
      <c r="N914" s="1">
        <v>90</v>
      </c>
      <c r="O914" s="60">
        <f>IF(B914="DEPARTAMENTO",N914*(100%-VLOOKUP(A914,'Condiciones Comerciales'!B:M,4,FALSE)),N914)</f>
        <v>90</v>
      </c>
      <c r="P914" s="60">
        <f t="shared" si="14"/>
        <v>101.25</v>
      </c>
      <c r="Q914" s="62"/>
    </row>
    <row r="915" spans="1:17" x14ac:dyDescent="0.3">
      <c r="A915" s="1" t="s">
        <v>276</v>
      </c>
      <c r="B915" t="s">
        <v>13</v>
      </c>
      <c r="C915" t="s">
        <v>13</v>
      </c>
      <c r="D915" s="63">
        <v>7</v>
      </c>
      <c r="E915" s="5">
        <v>1</v>
      </c>
      <c r="F915" s="5" t="s">
        <v>17</v>
      </c>
      <c r="G915" s="64">
        <v>2.74</v>
      </c>
      <c r="H915" s="64">
        <v>0</v>
      </c>
      <c r="I915" t="s">
        <v>14</v>
      </c>
      <c r="J915" t="s">
        <v>14</v>
      </c>
      <c r="K915" t="s">
        <v>15</v>
      </c>
      <c r="N915" s="1">
        <v>70</v>
      </c>
      <c r="O915" s="60">
        <f>IF(B915="DEPARTAMENTO",N915*(100%-VLOOKUP(A915,'Condiciones Comerciales'!B:M,4,FALSE)),N915)</f>
        <v>70</v>
      </c>
      <c r="P915" s="60">
        <f t="shared" si="14"/>
        <v>78.75</v>
      </c>
      <c r="Q915" s="62"/>
    </row>
    <row r="916" spans="1:17" x14ac:dyDescent="0.3">
      <c r="A916" s="1" t="s">
        <v>276</v>
      </c>
      <c r="B916" t="s">
        <v>13</v>
      </c>
      <c r="C916" t="s">
        <v>13</v>
      </c>
      <c r="D916" s="63">
        <v>8</v>
      </c>
      <c r="E916" s="5">
        <v>2</v>
      </c>
      <c r="F916" s="5" t="s">
        <v>17</v>
      </c>
      <c r="G916" s="64">
        <v>2.5</v>
      </c>
      <c r="H916" s="64">
        <v>0</v>
      </c>
      <c r="I916" t="s">
        <v>14</v>
      </c>
      <c r="J916" t="s">
        <v>14</v>
      </c>
      <c r="K916" t="s">
        <v>15</v>
      </c>
      <c r="N916" s="1">
        <v>65</v>
      </c>
      <c r="O916" s="60">
        <f>IF(B916="DEPARTAMENTO",N916*(100%-VLOOKUP(A916,'Condiciones Comerciales'!B:M,4,FALSE)),N916)</f>
        <v>65</v>
      </c>
      <c r="P916" s="60">
        <f t="shared" si="14"/>
        <v>73.125</v>
      </c>
      <c r="Q916" s="62"/>
    </row>
    <row r="917" spans="1:17" x14ac:dyDescent="0.3">
      <c r="A917" s="1" t="s">
        <v>276</v>
      </c>
      <c r="B917" t="s">
        <v>13</v>
      </c>
      <c r="C917" t="s">
        <v>13</v>
      </c>
      <c r="D917" s="63">
        <v>9</v>
      </c>
      <c r="E917" s="5">
        <v>2</v>
      </c>
      <c r="F917" s="5" t="s">
        <v>17</v>
      </c>
      <c r="G917" s="64">
        <v>2.4300000000000002</v>
      </c>
      <c r="H917" s="64">
        <v>0</v>
      </c>
      <c r="I917" t="s">
        <v>14</v>
      </c>
      <c r="J917" t="s">
        <v>14</v>
      </c>
      <c r="K917" t="s">
        <v>15</v>
      </c>
      <c r="N917" s="1">
        <v>60</v>
      </c>
      <c r="O917" s="60">
        <f>IF(B917="DEPARTAMENTO",N917*(100%-VLOOKUP(A917,'Condiciones Comerciales'!B:M,4,FALSE)),N917)</f>
        <v>60</v>
      </c>
      <c r="P917" s="60">
        <f t="shared" si="14"/>
        <v>67.5</v>
      </c>
      <c r="Q917" s="62"/>
    </row>
    <row r="918" spans="1:17" x14ac:dyDescent="0.3">
      <c r="A918" s="1" t="s">
        <v>276</v>
      </c>
      <c r="B918" t="s">
        <v>13</v>
      </c>
      <c r="C918" t="s">
        <v>13</v>
      </c>
      <c r="D918" s="63">
        <v>10</v>
      </c>
      <c r="E918" s="5">
        <v>2</v>
      </c>
      <c r="F918" s="5" t="s">
        <v>17</v>
      </c>
      <c r="G918" s="64">
        <v>2.4300000000000002</v>
      </c>
      <c r="H918" s="64">
        <v>0</v>
      </c>
      <c r="I918" t="s">
        <v>14</v>
      </c>
      <c r="J918" t="s">
        <v>14</v>
      </c>
      <c r="K918" t="s">
        <v>15</v>
      </c>
      <c r="N918" s="1">
        <v>60</v>
      </c>
      <c r="O918" s="60">
        <f>IF(B918="DEPARTAMENTO",N918*(100%-VLOOKUP(A918,'Condiciones Comerciales'!B:M,4,FALSE)),N918)</f>
        <v>60</v>
      </c>
      <c r="P918" s="60">
        <f t="shared" si="14"/>
        <v>67.5</v>
      </c>
      <c r="Q918" s="62"/>
    </row>
    <row r="919" spans="1:17" x14ac:dyDescent="0.3">
      <c r="A919" s="1" t="s">
        <v>276</v>
      </c>
      <c r="B919" t="s">
        <v>13</v>
      </c>
      <c r="C919" t="s">
        <v>13</v>
      </c>
      <c r="D919" s="63">
        <v>11</v>
      </c>
      <c r="E919" s="5">
        <v>2</v>
      </c>
      <c r="F919" s="5" t="s">
        <v>17</v>
      </c>
      <c r="G919" s="64">
        <v>2.69</v>
      </c>
      <c r="H919" s="64">
        <v>0</v>
      </c>
      <c r="I919" t="s">
        <v>14</v>
      </c>
      <c r="J919" t="s">
        <v>14</v>
      </c>
      <c r="K919" t="s">
        <v>15</v>
      </c>
      <c r="N919" s="1">
        <v>70</v>
      </c>
      <c r="O919" s="60">
        <f>IF(B919="DEPARTAMENTO",N919*(100%-VLOOKUP(A919,'Condiciones Comerciales'!B:M,4,FALSE)),N919)</f>
        <v>70</v>
      </c>
      <c r="P919" s="60">
        <f t="shared" si="14"/>
        <v>78.75</v>
      </c>
      <c r="Q919" s="62"/>
    </row>
    <row r="920" spans="1:17" x14ac:dyDescent="0.3">
      <c r="A920" s="1" t="s">
        <v>276</v>
      </c>
      <c r="B920" t="s">
        <v>13</v>
      </c>
      <c r="C920" t="s">
        <v>13</v>
      </c>
      <c r="D920" s="63">
        <v>12</v>
      </c>
      <c r="E920" s="5">
        <v>2</v>
      </c>
      <c r="F920" s="5" t="s">
        <v>17</v>
      </c>
      <c r="G920" s="64">
        <v>2.61</v>
      </c>
      <c r="H920" s="64">
        <v>0</v>
      </c>
      <c r="I920" t="s">
        <v>14</v>
      </c>
      <c r="J920" t="s">
        <v>14</v>
      </c>
      <c r="K920" t="s">
        <v>15</v>
      </c>
      <c r="N920" s="1">
        <v>65</v>
      </c>
      <c r="O920" s="60">
        <f>IF(B920="DEPARTAMENTO",N920*(100%-VLOOKUP(A920,'Condiciones Comerciales'!B:M,4,FALSE)),N920)</f>
        <v>65</v>
      </c>
      <c r="P920" s="60">
        <f t="shared" si="14"/>
        <v>73.125</v>
      </c>
      <c r="Q920" s="62"/>
    </row>
    <row r="921" spans="1:17" x14ac:dyDescent="0.3">
      <c r="A921" s="1" t="s">
        <v>276</v>
      </c>
      <c r="B921" t="s">
        <v>13</v>
      </c>
      <c r="C921" t="s">
        <v>13</v>
      </c>
      <c r="D921" s="63">
        <v>13</v>
      </c>
      <c r="E921" s="5">
        <v>2</v>
      </c>
      <c r="F921" s="5" t="s">
        <v>17</v>
      </c>
      <c r="G921" s="64">
        <v>2.61</v>
      </c>
      <c r="H921" s="64">
        <v>0</v>
      </c>
      <c r="I921" t="s">
        <v>14</v>
      </c>
      <c r="J921" t="s">
        <v>14</v>
      </c>
      <c r="K921" t="s">
        <v>15</v>
      </c>
      <c r="N921" s="1">
        <v>65</v>
      </c>
      <c r="O921" s="60">
        <f>IF(B921="DEPARTAMENTO",N921*(100%-VLOOKUP(A921,'Condiciones Comerciales'!B:M,4,FALSE)),N921)</f>
        <v>65</v>
      </c>
      <c r="P921" s="60">
        <f t="shared" si="14"/>
        <v>73.125</v>
      </c>
      <c r="Q921" s="62"/>
    </row>
    <row r="922" spans="1:17" x14ac:dyDescent="0.3">
      <c r="A922" s="1" t="s">
        <v>276</v>
      </c>
      <c r="B922" t="s">
        <v>13</v>
      </c>
      <c r="C922" t="s">
        <v>13</v>
      </c>
      <c r="D922" s="63">
        <v>14</v>
      </c>
      <c r="E922" s="5">
        <v>2</v>
      </c>
      <c r="F922" s="5" t="s">
        <v>17</v>
      </c>
      <c r="G922" s="64">
        <v>2.76</v>
      </c>
      <c r="H922" s="64">
        <v>0</v>
      </c>
      <c r="I922" t="s">
        <v>14</v>
      </c>
      <c r="J922" t="s">
        <v>14</v>
      </c>
      <c r="K922" t="s">
        <v>15</v>
      </c>
      <c r="N922" s="1">
        <v>70</v>
      </c>
      <c r="O922" s="60">
        <f>IF(B922="DEPARTAMENTO",N922*(100%-VLOOKUP(A922,'Condiciones Comerciales'!B:M,4,FALSE)),N922)</f>
        <v>70</v>
      </c>
      <c r="P922" s="60">
        <f t="shared" si="14"/>
        <v>78.75</v>
      </c>
      <c r="Q922" s="62"/>
    </row>
    <row r="923" spans="1:17" x14ac:dyDescent="0.3">
      <c r="A923" s="1" t="s">
        <v>276</v>
      </c>
      <c r="B923" t="s">
        <v>13</v>
      </c>
      <c r="C923" t="s">
        <v>13</v>
      </c>
      <c r="D923" s="63">
        <v>15</v>
      </c>
      <c r="E923" s="5">
        <v>3</v>
      </c>
      <c r="F923" s="5" t="s">
        <v>17</v>
      </c>
      <c r="G923" s="64">
        <v>2.5</v>
      </c>
      <c r="H923" s="64">
        <v>0</v>
      </c>
      <c r="I923" t="s">
        <v>14</v>
      </c>
      <c r="J923" t="s">
        <v>14</v>
      </c>
      <c r="K923" t="s">
        <v>15</v>
      </c>
      <c r="N923" s="1">
        <v>65</v>
      </c>
      <c r="O923" s="60">
        <f>IF(B923="DEPARTAMENTO",N923*(100%-VLOOKUP(A923,'Condiciones Comerciales'!B:M,4,FALSE)),N923)</f>
        <v>65</v>
      </c>
      <c r="P923" s="60">
        <f t="shared" si="14"/>
        <v>73.125</v>
      </c>
      <c r="Q923" s="62"/>
    </row>
    <row r="924" spans="1:17" x14ac:dyDescent="0.3">
      <c r="A924" s="1" t="s">
        <v>276</v>
      </c>
      <c r="B924" t="s">
        <v>13</v>
      </c>
      <c r="C924" t="s">
        <v>13</v>
      </c>
      <c r="D924" s="63">
        <v>16</v>
      </c>
      <c r="E924" s="5">
        <v>3</v>
      </c>
      <c r="F924" s="5" t="s">
        <v>17</v>
      </c>
      <c r="G924" s="64">
        <v>2.4300000000000002</v>
      </c>
      <c r="H924" s="64">
        <v>0</v>
      </c>
      <c r="I924" t="s">
        <v>14</v>
      </c>
      <c r="J924" t="s">
        <v>14</v>
      </c>
      <c r="K924" t="s">
        <v>15</v>
      </c>
      <c r="N924" s="1">
        <v>60</v>
      </c>
      <c r="O924" s="60">
        <f>IF(B924="DEPARTAMENTO",N924*(100%-VLOOKUP(A924,'Condiciones Comerciales'!B:M,4,FALSE)),N924)</f>
        <v>60</v>
      </c>
      <c r="P924" s="60">
        <f t="shared" si="14"/>
        <v>67.5</v>
      </c>
      <c r="Q924" s="62"/>
    </row>
    <row r="925" spans="1:17" x14ac:dyDescent="0.3">
      <c r="A925" s="1" t="s">
        <v>276</v>
      </c>
      <c r="B925" t="s">
        <v>13</v>
      </c>
      <c r="C925" t="s">
        <v>13</v>
      </c>
      <c r="D925" s="63">
        <v>17</v>
      </c>
      <c r="E925" s="5">
        <v>3</v>
      </c>
      <c r="F925" s="5" t="s">
        <v>17</v>
      </c>
      <c r="G925" s="64">
        <v>2.4300000000000002</v>
      </c>
      <c r="H925" s="64">
        <v>0</v>
      </c>
      <c r="I925" t="s">
        <v>14</v>
      </c>
      <c r="J925" t="s">
        <v>14</v>
      </c>
      <c r="K925" t="s">
        <v>15</v>
      </c>
      <c r="N925" s="1">
        <v>60</v>
      </c>
      <c r="O925" s="60">
        <f>IF(B925="DEPARTAMENTO",N925*(100%-VLOOKUP(A925,'Condiciones Comerciales'!B:M,4,FALSE)),N925)</f>
        <v>60</v>
      </c>
      <c r="P925" s="60">
        <f t="shared" si="14"/>
        <v>67.5</v>
      </c>
      <c r="Q925" s="62"/>
    </row>
    <row r="926" spans="1:17" x14ac:dyDescent="0.3">
      <c r="A926" s="1" t="s">
        <v>276</v>
      </c>
      <c r="B926" t="s">
        <v>13</v>
      </c>
      <c r="C926" t="s">
        <v>13</v>
      </c>
      <c r="D926" s="63">
        <v>18</v>
      </c>
      <c r="E926" s="5">
        <v>3</v>
      </c>
      <c r="F926" s="5" t="s">
        <v>17</v>
      </c>
      <c r="G926" s="64">
        <v>2.69</v>
      </c>
      <c r="H926" s="64">
        <v>0</v>
      </c>
      <c r="I926" t="s">
        <v>14</v>
      </c>
      <c r="J926" t="s">
        <v>14</v>
      </c>
      <c r="K926" t="s">
        <v>15</v>
      </c>
      <c r="N926" s="1">
        <v>70</v>
      </c>
      <c r="O926" s="60">
        <f>IF(B926="DEPARTAMENTO",N926*(100%-VLOOKUP(A926,'Condiciones Comerciales'!B:M,4,FALSE)),N926)</f>
        <v>70</v>
      </c>
      <c r="P926" s="60">
        <f t="shared" si="14"/>
        <v>78.75</v>
      </c>
      <c r="Q926" s="62"/>
    </row>
    <row r="927" spans="1:17" x14ac:dyDescent="0.3">
      <c r="A927" s="1" t="s">
        <v>276</v>
      </c>
      <c r="B927" t="s">
        <v>13</v>
      </c>
      <c r="C927" t="s">
        <v>13</v>
      </c>
      <c r="D927" s="63">
        <v>19</v>
      </c>
      <c r="E927" s="5">
        <v>3</v>
      </c>
      <c r="F927" s="5" t="s">
        <v>17</v>
      </c>
      <c r="G927" s="64">
        <v>2.61</v>
      </c>
      <c r="H927" s="64">
        <v>0</v>
      </c>
      <c r="I927" t="s">
        <v>14</v>
      </c>
      <c r="J927" t="s">
        <v>14</v>
      </c>
      <c r="K927" t="s">
        <v>15</v>
      </c>
      <c r="N927" s="1">
        <v>65</v>
      </c>
      <c r="O927" s="60">
        <f>IF(B927="DEPARTAMENTO",N927*(100%-VLOOKUP(A927,'Condiciones Comerciales'!B:M,4,FALSE)),N927)</f>
        <v>65</v>
      </c>
      <c r="P927" s="60">
        <f t="shared" si="14"/>
        <v>73.125</v>
      </c>
      <c r="Q927" s="62"/>
    </row>
    <row r="928" spans="1:17" x14ac:dyDescent="0.3">
      <c r="A928" s="1" t="s">
        <v>276</v>
      </c>
      <c r="B928" t="s">
        <v>13</v>
      </c>
      <c r="C928" t="s">
        <v>13</v>
      </c>
      <c r="D928" s="63">
        <v>21</v>
      </c>
      <c r="E928" s="5">
        <v>3</v>
      </c>
      <c r="F928" s="5" t="s">
        <v>17</v>
      </c>
      <c r="G928" s="64">
        <v>2.76</v>
      </c>
      <c r="H928" s="64">
        <v>0</v>
      </c>
      <c r="I928" t="s">
        <v>14</v>
      </c>
      <c r="J928" t="s">
        <v>14</v>
      </c>
      <c r="K928" t="s">
        <v>15</v>
      </c>
      <c r="N928" s="1">
        <v>70</v>
      </c>
      <c r="O928" s="60">
        <f>IF(B928="DEPARTAMENTO",N928*(100%-VLOOKUP(A928,'Condiciones Comerciales'!B:M,4,FALSE)),N928)</f>
        <v>70</v>
      </c>
      <c r="P928" s="60">
        <f t="shared" si="14"/>
        <v>78.75</v>
      </c>
      <c r="Q928" s="62"/>
    </row>
    <row r="929" spans="1:17" x14ac:dyDescent="0.3">
      <c r="A929" s="1" t="s">
        <v>276</v>
      </c>
      <c r="B929" t="s">
        <v>13</v>
      </c>
      <c r="C929" t="s">
        <v>13</v>
      </c>
      <c r="D929" s="63">
        <v>22</v>
      </c>
      <c r="E929" s="5">
        <v>4</v>
      </c>
      <c r="F929" s="5" t="s">
        <v>17</v>
      </c>
      <c r="G929" s="64">
        <v>2.5</v>
      </c>
      <c r="H929" s="64">
        <v>0</v>
      </c>
      <c r="I929" t="s">
        <v>14</v>
      </c>
      <c r="J929" t="s">
        <v>14</v>
      </c>
      <c r="K929" t="s">
        <v>15</v>
      </c>
      <c r="N929" s="1">
        <v>65</v>
      </c>
      <c r="O929" s="60">
        <f>IF(B929="DEPARTAMENTO",N929*(100%-VLOOKUP(A929,'Condiciones Comerciales'!B:M,4,FALSE)),N929)</f>
        <v>65</v>
      </c>
      <c r="P929" s="60">
        <f t="shared" si="14"/>
        <v>73.125</v>
      </c>
      <c r="Q929" s="62"/>
    </row>
    <row r="930" spans="1:17" x14ac:dyDescent="0.3">
      <c r="A930" s="1" t="s">
        <v>276</v>
      </c>
      <c r="B930" t="s">
        <v>13</v>
      </c>
      <c r="C930" t="s">
        <v>13</v>
      </c>
      <c r="D930" s="63">
        <v>23</v>
      </c>
      <c r="E930" s="5">
        <v>4</v>
      </c>
      <c r="F930" s="5" t="s">
        <v>17</v>
      </c>
      <c r="G930" s="64">
        <v>2.4300000000000002</v>
      </c>
      <c r="H930" s="64">
        <v>0</v>
      </c>
      <c r="I930" t="s">
        <v>14</v>
      </c>
      <c r="J930" t="s">
        <v>14</v>
      </c>
      <c r="K930" t="s">
        <v>15</v>
      </c>
      <c r="N930" s="1">
        <v>60</v>
      </c>
      <c r="O930" s="60">
        <f>IF(B930="DEPARTAMENTO",N930*(100%-VLOOKUP(A930,'Condiciones Comerciales'!B:M,4,FALSE)),N930)</f>
        <v>60</v>
      </c>
      <c r="P930" s="60">
        <f t="shared" si="14"/>
        <v>67.5</v>
      </c>
      <c r="Q930" s="62"/>
    </row>
    <row r="931" spans="1:17" x14ac:dyDescent="0.3">
      <c r="A931" s="1" t="s">
        <v>276</v>
      </c>
      <c r="B931" t="s">
        <v>13</v>
      </c>
      <c r="C931" t="s">
        <v>13</v>
      </c>
      <c r="D931" s="63">
        <v>24</v>
      </c>
      <c r="E931" s="5">
        <v>4</v>
      </c>
      <c r="F931" s="5" t="s">
        <v>17</v>
      </c>
      <c r="G931" s="64">
        <v>2.4300000000000002</v>
      </c>
      <c r="H931" s="64">
        <v>0</v>
      </c>
      <c r="I931" t="s">
        <v>14</v>
      </c>
      <c r="J931" t="s">
        <v>14</v>
      </c>
      <c r="K931" t="s">
        <v>15</v>
      </c>
      <c r="N931" s="1">
        <v>60</v>
      </c>
      <c r="O931" s="60">
        <f>IF(B931="DEPARTAMENTO",N931*(100%-VLOOKUP(A931,'Condiciones Comerciales'!B:M,4,FALSE)),N931)</f>
        <v>60</v>
      </c>
      <c r="P931" s="60">
        <f t="shared" si="14"/>
        <v>67.5</v>
      </c>
      <c r="Q931" s="62"/>
    </row>
    <row r="932" spans="1:17" x14ac:dyDescent="0.3">
      <c r="A932" s="1" t="s">
        <v>276</v>
      </c>
      <c r="B932" t="s">
        <v>13</v>
      </c>
      <c r="C932" t="s">
        <v>13</v>
      </c>
      <c r="D932" s="63">
        <v>25</v>
      </c>
      <c r="E932" s="5">
        <v>4</v>
      </c>
      <c r="F932" s="5" t="s">
        <v>17</v>
      </c>
      <c r="G932" s="64">
        <v>2.69</v>
      </c>
      <c r="H932" s="64">
        <v>0</v>
      </c>
      <c r="I932" t="s">
        <v>14</v>
      </c>
      <c r="J932" t="s">
        <v>14</v>
      </c>
      <c r="K932" t="s">
        <v>15</v>
      </c>
      <c r="N932" s="1">
        <v>70</v>
      </c>
      <c r="O932" s="60">
        <f>IF(B932="DEPARTAMENTO",N932*(100%-VLOOKUP(A932,'Condiciones Comerciales'!B:M,4,FALSE)),N932)</f>
        <v>70</v>
      </c>
      <c r="P932" s="60">
        <f t="shared" si="14"/>
        <v>78.75</v>
      </c>
      <c r="Q932" s="62"/>
    </row>
    <row r="933" spans="1:17" x14ac:dyDescent="0.3">
      <c r="A933" s="1" t="s">
        <v>276</v>
      </c>
      <c r="B933" t="s">
        <v>13</v>
      </c>
      <c r="C933" t="s">
        <v>13</v>
      </c>
      <c r="D933" s="63">
        <v>26</v>
      </c>
      <c r="E933" s="5">
        <v>4</v>
      </c>
      <c r="F933" s="5" t="s">
        <v>17</v>
      </c>
      <c r="G933" s="64">
        <v>2.61</v>
      </c>
      <c r="H933" s="64">
        <v>0</v>
      </c>
      <c r="I933" t="s">
        <v>14</v>
      </c>
      <c r="J933" t="s">
        <v>14</v>
      </c>
      <c r="K933" t="s">
        <v>15</v>
      </c>
      <c r="N933" s="1">
        <v>65</v>
      </c>
      <c r="O933" s="60">
        <f>IF(B933="DEPARTAMENTO",N933*(100%-VLOOKUP(A933,'Condiciones Comerciales'!B:M,4,FALSE)),N933)</f>
        <v>65</v>
      </c>
      <c r="P933" s="60">
        <f t="shared" si="14"/>
        <v>73.125</v>
      </c>
      <c r="Q933" s="62"/>
    </row>
    <row r="934" spans="1:17" x14ac:dyDescent="0.3">
      <c r="A934" s="1" t="s">
        <v>276</v>
      </c>
      <c r="B934" t="s">
        <v>13</v>
      </c>
      <c r="C934" t="s">
        <v>13</v>
      </c>
      <c r="D934" s="63">
        <v>27</v>
      </c>
      <c r="E934" s="5">
        <v>4</v>
      </c>
      <c r="F934" s="5" t="s">
        <v>17</v>
      </c>
      <c r="G934" s="64">
        <v>2.61</v>
      </c>
      <c r="H934" s="64">
        <v>0</v>
      </c>
      <c r="I934" t="s">
        <v>14</v>
      </c>
      <c r="J934" t="s">
        <v>14</v>
      </c>
      <c r="K934" t="s">
        <v>15</v>
      </c>
      <c r="N934" s="1">
        <v>65</v>
      </c>
      <c r="O934" s="60">
        <f>IF(B934="DEPARTAMENTO",N934*(100%-VLOOKUP(A934,'Condiciones Comerciales'!B:M,4,FALSE)),N934)</f>
        <v>65</v>
      </c>
      <c r="P934" s="60">
        <f t="shared" si="14"/>
        <v>73.125</v>
      </c>
      <c r="Q934" s="62"/>
    </row>
    <row r="935" spans="1:17" x14ac:dyDescent="0.3">
      <c r="A935" s="1" t="s">
        <v>276</v>
      </c>
      <c r="B935" t="s">
        <v>13</v>
      </c>
      <c r="C935" t="s">
        <v>13</v>
      </c>
      <c r="D935" s="63">
        <v>29</v>
      </c>
      <c r="E935" s="5">
        <v>5</v>
      </c>
      <c r="F935" s="5" t="s">
        <v>17</v>
      </c>
      <c r="G935" s="64">
        <v>2.5</v>
      </c>
      <c r="H935" s="64">
        <v>0</v>
      </c>
      <c r="I935" t="s">
        <v>14</v>
      </c>
      <c r="J935" t="s">
        <v>14</v>
      </c>
      <c r="K935" t="s">
        <v>15</v>
      </c>
      <c r="N935" s="1">
        <v>65</v>
      </c>
      <c r="O935" s="60">
        <f>IF(B935="DEPARTAMENTO",N935*(100%-VLOOKUP(A935,'Condiciones Comerciales'!B:M,4,FALSE)),N935)</f>
        <v>65</v>
      </c>
      <c r="P935" s="60">
        <f t="shared" si="14"/>
        <v>73.125</v>
      </c>
      <c r="Q935" s="62"/>
    </row>
    <row r="936" spans="1:17" x14ac:dyDescent="0.3">
      <c r="A936" s="1" t="s">
        <v>276</v>
      </c>
      <c r="B936" t="s">
        <v>13</v>
      </c>
      <c r="C936" t="s">
        <v>13</v>
      </c>
      <c r="D936" s="63">
        <v>30</v>
      </c>
      <c r="E936" s="5">
        <v>5</v>
      </c>
      <c r="F936" s="5" t="s">
        <v>17</v>
      </c>
      <c r="G936" s="64">
        <v>2.4300000000000002</v>
      </c>
      <c r="H936" s="64">
        <v>0</v>
      </c>
      <c r="I936" t="s">
        <v>14</v>
      </c>
      <c r="J936" t="s">
        <v>14</v>
      </c>
      <c r="K936" t="s">
        <v>15</v>
      </c>
      <c r="N936" s="1">
        <v>60</v>
      </c>
      <c r="O936" s="60">
        <f>IF(B936="DEPARTAMENTO",N936*(100%-VLOOKUP(A936,'Condiciones Comerciales'!B:M,4,FALSE)),N936)</f>
        <v>60</v>
      </c>
      <c r="P936" s="60">
        <f t="shared" si="14"/>
        <v>67.5</v>
      </c>
      <c r="Q936" s="62"/>
    </row>
    <row r="937" spans="1:17" x14ac:dyDescent="0.3">
      <c r="A937" s="1" t="s">
        <v>276</v>
      </c>
      <c r="B937" t="s">
        <v>13</v>
      </c>
      <c r="C937" t="s">
        <v>13</v>
      </c>
      <c r="D937" s="63">
        <v>31</v>
      </c>
      <c r="E937" s="5">
        <v>5</v>
      </c>
      <c r="F937" s="5" t="s">
        <v>17</v>
      </c>
      <c r="G937" s="64">
        <v>2.4300000000000002</v>
      </c>
      <c r="H937" s="64">
        <v>0</v>
      </c>
      <c r="I937" t="s">
        <v>14</v>
      </c>
      <c r="J937" t="s">
        <v>14</v>
      </c>
      <c r="K937" t="s">
        <v>15</v>
      </c>
      <c r="N937" s="1">
        <v>60</v>
      </c>
      <c r="O937" s="60">
        <f>IF(B937="DEPARTAMENTO",N937*(100%-VLOOKUP(A937,'Condiciones Comerciales'!B:M,4,FALSE)),N937)</f>
        <v>60</v>
      </c>
      <c r="P937" s="60">
        <f t="shared" si="14"/>
        <v>67.5</v>
      </c>
      <c r="Q937" s="62"/>
    </row>
    <row r="938" spans="1:17" x14ac:dyDescent="0.3">
      <c r="A938" s="1" t="s">
        <v>276</v>
      </c>
      <c r="B938" t="s">
        <v>13</v>
      </c>
      <c r="C938" t="s">
        <v>13</v>
      </c>
      <c r="D938" s="63">
        <v>32</v>
      </c>
      <c r="E938" s="5">
        <v>5</v>
      </c>
      <c r="F938" s="5" t="s">
        <v>17</v>
      </c>
      <c r="G938" s="64">
        <v>2.69</v>
      </c>
      <c r="H938" s="64">
        <v>0</v>
      </c>
      <c r="I938" t="s">
        <v>14</v>
      </c>
      <c r="J938" t="s">
        <v>14</v>
      </c>
      <c r="K938" t="s">
        <v>15</v>
      </c>
      <c r="N938" s="1">
        <v>70</v>
      </c>
      <c r="O938" s="60">
        <f>IF(B938="DEPARTAMENTO",N938*(100%-VLOOKUP(A938,'Condiciones Comerciales'!B:M,4,FALSE)),N938)</f>
        <v>70</v>
      </c>
      <c r="P938" s="60">
        <f t="shared" si="14"/>
        <v>78.75</v>
      </c>
      <c r="Q938" s="62"/>
    </row>
    <row r="939" spans="1:17" x14ac:dyDescent="0.3">
      <c r="A939" s="1" t="s">
        <v>276</v>
      </c>
      <c r="B939" t="s">
        <v>13</v>
      </c>
      <c r="C939" t="s">
        <v>13</v>
      </c>
      <c r="D939" s="63">
        <v>33</v>
      </c>
      <c r="E939" s="5">
        <v>5</v>
      </c>
      <c r="F939" s="5" t="s">
        <v>17</v>
      </c>
      <c r="G939" s="64">
        <v>2.61</v>
      </c>
      <c r="H939" s="64">
        <v>0</v>
      </c>
      <c r="I939" t="s">
        <v>14</v>
      </c>
      <c r="J939" t="s">
        <v>14</v>
      </c>
      <c r="K939" t="s">
        <v>15</v>
      </c>
      <c r="N939" s="1">
        <v>65</v>
      </c>
      <c r="O939" s="60">
        <f>IF(B939="DEPARTAMENTO",N939*(100%-VLOOKUP(A939,'Condiciones Comerciales'!B:M,4,FALSE)),N939)</f>
        <v>65</v>
      </c>
      <c r="P939" s="60">
        <f t="shared" si="14"/>
        <v>73.125</v>
      </c>
      <c r="Q939" s="62"/>
    </row>
    <row r="940" spans="1:17" x14ac:dyDescent="0.3">
      <c r="A940" s="1" t="s">
        <v>276</v>
      </c>
      <c r="B940" t="s">
        <v>13</v>
      </c>
      <c r="C940" t="s">
        <v>13</v>
      </c>
      <c r="D940" s="63">
        <v>34</v>
      </c>
      <c r="E940" s="5">
        <v>5</v>
      </c>
      <c r="F940" s="5" t="s">
        <v>17</v>
      </c>
      <c r="G940" s="64">
        <v>2.61</v>
      </c>
      <c r="H940" s="64">
        <v>0</v>
      </c>
      <c r="I940" t="s">
        <v>14</v>
      </c>
      <c r="J940" t="s">
        <v>14</v>
      </c>
      <c r="K940" t="s">
        <v>15</v>
      </c>
      <c r="N940" s="1">
        <v>65</v>
      </c>
      <c r="O940" s="60">
        <f>IF(B940="DEPARTAMENTO",N940*(100%-VLOOKUP(A940,'Condiciones Comerciales'!B:M,4,FALSE)),N940)</f>
        <v>65</v>
      </c>
      <c r="P940" s="60">
        <f t="shared" si="14"/>
        <v>73.125</v>
      </c>
      <c r="Q940" s="62"/>
    </row>
    <row r="941" spans="1:17" x14ac:dyDescent="0.3">
      <c r="A941" s="1" t="s">
        <v>276</v>
      </c>
      <c r="B941" t="s">
        <v>13</v>
      </c>
      <c r="C941" t="s">
        <v>13</v>
      </c>
      <c r="D941" s="63">
        <v>35</v>
      </c>
      <c r="E941" s="5">
        <v>5</v>
      </c>
      <c r="F941" s="5" t="s">
        <v>17</v>
      </c>
      <c r="G941" s="64">
        <v>2.76</v>
      </c>
      <c r="H941" s="64">
        <v>0</v>
      </c>
      <c r="I941" t="s">
        <v>14</v>
      </c>
      <c r="J941" t="s">
        <v>14</v>
      </c>
      <c r="K941" t="s">
        <v>15</v>
      </c>
      <c r="N941" s="1">
        <v>70</v>
      </c>
      <c r="O941" s="60">
        <f>IF(B941="DEPARTAMENTO",N941*(100%-VLOOKUP(A941,'Condiciones Comerciales'!B:M,4,FALSE)),N941)</f>
        <v>70</v>
      </c>
      <c r="P941" s="60">
        <f t="shared" si="14"/>
        <v>78.75</v>
      </c>
      <c r="Q941" s="62"/>
    </row>
    <row r="942" spans="1:17" x14ac:dyDescent="0.3">
      <c r="A942" s="1" t="s">
        <v>276</v>
      </c>
      <c r="B942" t="s">
        <v>13</v>
      </c>
      <c r="C942" t="s">
        <v>13</v>
      </c>
      <c r="D942" s="63">
        <v>36</v>
      </c>
      <c r="E942" s="5">
        <v>6</v>
      </c>
      <c r="F942" s="5" t="s">
        <v>17</v>
      </c>
      <c r="G942" s="64">
        <v>2.5</v>
      </c>
      <c r="H942" s="64">
        <v>0</v>
      </c>
      <c r="I942" t="s">
        <v>14</v>
      </c>
      <c r="J942" t="s">
        <v>14</v>
      </c>
      <c r="K942" t="s">
        <v>15</v>
      </c>
      <c r="N942" s="1">
        <v>65</v>
      </c>
      <c r="O942" s="60">
        <f>IF(B942="DEPARTAMENTO",N942*(100%-VLOOKUP(A942,'Condiciones Comerciales'!B:M,4,FALSE)),N942)</f>
        <v>65</v>
      </c>
      <c r="P942" s="60">
        <f t="shared" si="14"/>
        <v>73.125</v>
      </c>
      <c r="Q942" s="62"/>
    </row>
    <row r="943" spans="1:17" x14ac:dyDescent="0.3">
      <c r="A943" s="1" t="s">
        <v>276</v>
      </c>
      <c r="B943" t="s">
        <v>13</v>
      </c>
      <c r="C943" t="s">
        <v>13</v>
      </c>
      <c r="D943" s="63">
        <v>37</v>
      </c>
      <c r="E943" s="5">
        <v>6</v>
      </c>
      <c r="F943" s="5" t="s">
        <v>17</v>
      </c>
      <c r="G943" s="64">
        <v>2.4300000000000002</v>
      </c>
      <c r="H943" s="64">
        <v>0</v>
      </c>
      <c r="I943" t="s">
        <v>14</v>
      </c>
      <c r="J943" t="s">
        <v>14</v>
      </c>
      <c r="K943" t="s">
        <v>15</v>
      </c>
      <c r="N943" s="1">
        <v>60</v>
      </c>
      <c r="O943" s="60">
        <f>IF(B943="DEPARTAMENTO",N943*(100%-VLOOKUP(A943,'Condiciones Comerciales'!B:M,4,FALSE)),N943)</f>
        <v>60</v>
      </c>
      <c r="P943" s="60">
        <f t="shared" si="14"/>
        <v>67.5</v>
      </c>
      <c r="Q943" s="62"/>
    </row>
    <row r="944" spans="1:17" x14ac:dyDescent="0.3">
      <c r="A944" s="1" t="s">
        <v>276</v>
      </c>
      <c r="B944" t="s">
        <v>13</v>
      </c>
      <c r="C944" t="s">
        <v>13</v>
      </c>
      <c r="D944" s="63">
        <v>38</v>
      </c>
      <c r="E944" s="5">
        <v>6</v>
      </c>
      <c r="F944" s="5" t="s">
        <v>17</v>
      </c>
      <c r="G944" s="64">
        <v>2.4300000000000002</v>
      </c>
      <c r="H944" s="64">
        <v>0</v>
      </c>
      <c r="I944" t="s">
        <v>14</v>
      </c>
      <c r="J944" t="s">
        <v>14</v>
      </c>
      <c r="K944" t="s">
        <v>15</v>
      </c>
      <c r="N944" s="1">
        <v>60</v>
      </c>
      <c r="O944" s="60">
        <f>IF(B944="DEPARTAMENTO",N944*(100%-VLOOKUP(A944,'Condiciones Comerciales'!B:M,4,FALSE)),N944)</f>
        <v>60</v>
      </c>
      <c r="P944" s="60">
        <f t="shared" si="14"/>
        <v>67.5</v>
      </c>
      <c r="Q944" s="62"/>
    </row>
    <row r="945" spans="1:17" x14ac:dyDescent="0.3">
      <c r="A945" s="1" t="s">
        <v>276</v>
      </c>
      <c r="B945" t="s">
        <v>13</v>
      </c>
      <c r="C945" t="s">
        <v>13</v>
      </c>
      <c r="D945" s="63">
        <v>39</v>
      </c>
      <c r="E945" s="5">
        <v>6</v>
      </c>
      <c r="F945" s="5" t="s">
        <v>17</v>
      </c>
      <c r="G945" s="64">
        <v>2.69</v>
      </c>
      <c r="H945" s="64">
        <v>0</v>
      </c>
      <c r="I945" t="s">
        <v>14</v>
      </c>
      <c r="J945" t="s">
        <v>14</v>
      </c>
      <c r="K945" t="s">
        <v>15</v>
      </c>
      <c r="N945" s="1">
        <v>70</v>
      </c>
      <c r="O945" s="60">
        <f>IF(B945="DEPARTAMENTO",N945*(100%-VLOOKUP(A945,'Condiciones Comerciales'!B:M,4,FALSE)),N945)</f>
        <v>70</v>
      </c>
      <c r="P945" s="60">
        <f t="shared" si="14"/>
        <v>78.75</v>
      </c>
      <c r="Q945" s="62"/>
    </row>
    <row r="946" spans="1:17" x14ac:dyDescent="0.3">
      <c r="A946" s="1" t="s">
        <v>276</v>
      </c>
      <c r="B946" t="s">
        <v>13</v>
      </c>
      <c r="C946" t="s">
        <v>13</v>
      </c>
      <c r="D946" s="63">
        <v>40</v>
      </c>
      <c r="E946" s="5">
        <v>6</v>
      </c>
      <c r="F946" s="5" t="s">
        <v>17</v>
      </c>
      <c r="G946" s="64">
        <v>2.61</v>
      </c>
      <c r="H946" s="64">
        <v>0</v>
      </c>
      <c r="I946" t="s">
        <v>14</v>
      </c>
      <c r="J946" t="s">
        <v>14</v>
      </c>
      <c r="K946" t="s">
        <v>15</v>
      </c>
      <c r="N946" s="1">
        <v>65</v>
      </c>
      <c r="O946" s="60">
        <f>IF(B946="DEPARTAMENTO",N946*(100%-VLOOKUP(A946,'Condiciones Comerciales'!B:M,4,FALSE)),N946)</f>
        <v>65</v>
      </c>
      <c r="P946" s="60">
        <f t="shared" si="14"/>
        <v>73.125</v>
      </c>
      <c r="Q946" s="62"/>
    </row>
    <row r="947" spans="1:17" x14ac:dyDescent="0.3">
      <c r="A947" s="1" t="s">
        <v>276</v>
      </c>
      <c r="B947" t="s">
        <v>13</v>
      </c>
      <c r="C947" t="s">
        <v>13</v>
      </c>
      <c r="D947" s="63">
        <v>41</v>
      </c>
      <c r="E947" s="5">
        <v>6</v>
      </c>
      <c r="F947" s="5" t="s">
        <v>17</v>
      </c>
      <c r="G947" s="64">
        <v>2.61</v>
      </c>
      <c r="H947" s="64">
        <v>0</v>
      </c>
      <c r="I947" t="s">
        <v>14</v>
      </c>
      <c r="J947" t="s">
        <v>14</v>
      </c>
      <c r="K947" t="s">
        <v>15</v>
      </c>
      <c r="N947" s="1">
        <v>65</v>
      </c>
      <c r="O947" s="60">
        <f>IF(B947="DEPARTAMENTO",N947*(100%-VLOOKUP(A947,'Condiciones Comerciales'!B:M,4,FALSE)),N947)</f>
        <v>65</v>
      </c>
      <c r="P947" s="60">
        <f t="shared" si="14"/>
        <v>73.125</v>
      </c>
      <c r="Q947" s="62"/>
    </row>
    <row r="948" spans="1:17" x14ac:dyDescent="0.3">
      <c r="A948" s="1" t="s">
        <v>276</v>
      </c>
      <c r="B948" t="s">
        <v>13</v>
      </c>
      <c r="C948" t="s">
        <v>13</v>
      </c>
      <c r="D948" s="63">
        <v>42</v>
      </c>
      <c r="E948" s="5">
        <v>6</v>
      </c>
      <c r="F948" s="5" t="s">
        <v>17</v>
      </c>
      <c r="G948" s="64">
        <v>2.76</v>
      </c>
      <c r="H948" s="64">
        <v>0</v>
      </c>
      <c r="I948" t="s">
        <v>14</v>
      </c>
      <c r="J948" t="s">
        <v>14</v>
      </c>
      <c r="K948" t="s">
        <v>15</v>
      </c>
      <c r="N948" s="1">
        <v>70</v>
      </c>
      <c r="O948" s="60">
        <f>IF(B948="DEPARTAMENTO",N948*(100%-VLOOKUP(A948,'Condiciones Comerciales'!B:M,4,FALSE)),N948)</f>
        <v>70</v>
      </c>
      <c r="P948" s="60">
        <f t="shared" si="14"/>
        <v>78.75</v>
      </c>
      <c r="Q948" s="62"/>
    </row>
    <row r="949" spans="1:17" x14ac:dyDescent="0.3">
      <c r="A949" s="1" t="s">
        <v>276</v>
      </c>
      <c r="B949" t="s">
        <v>13</v>
      </c>
      <c r="C949" t="s">
        <v>13</v>
      </c>
      <c r="D949" s="63">
        <v>43</v>
      </c>
      <c r="E949" s="5">
        <v>7</v>
      </c>
      <c r="F949" s="5" t="s">
        <v>17</v>
      </c>
      <c r="G949" s="64">
        <v>2.5</v>
      </c>
      <c r="H949" s="64">
        <v>0</v>
      </c>
      <c r="I949" t="s">
        <v>14</v>
      </c>
      <c r="J949" t="s">
        <v>14</v>
      </c>
      <c r="K949" t="s">
        <v>15</v>
      </c>
      <c r="N949" s="1">
        <v>65</v>
      </c>
      <c r="O949" s="60">
        <f>IF(B949="DEPARTAMENTO",N949*(100%-VLOOKUP(A949,'Condiciones Comerciales'!B:M,4,FALSE)),N949)</f>
        <v>65</v>
      </c>
      <c r="P949" s="60">
        <f t="shared" si="14"/>
        <v>73.125</v>
      </c>
      <c r="Q949" s="62"/>
    </row>
    <row r="950" spans="1:17" x14ac:dyDescent="0.3">
      <c r="A950" s="1" t="s">
        <v>276</v>
      </c>
      <c r="B950" t="s">
        <v>13</v>
      </c>
      <c r="C950" t="s">
        <v>13</v>
      </c>
      <c r="D950" s="63">
        <v>44</v>
      </c>
      <c r="E950" s="5">
        <v>7</v>
      </c>
      <c r="F950" s="5" t="s">
        <v>17</v>
      </c>
      <c r="G950" s="64">
        <v>2.4300000000000002</v>
      </c>
      <c r="H950" s="64">
        <v>0</v>
      </c>
      <c r="I950" t="s">
        <v>14</v>
      </c>
      <c r="J950" t="s">
        <v>14</v>
      </c>
      <c r="K950" t="s">
        <v>15</v>
      </c>
      <c r="N950" s="1">
        <v>60</v>
      </c>
      <c r="O950" s="60">
        <f>IF(B950="DEPARTAMENTO",N950*(100%-VLOOKUP(A950,'Condiciones Comerciales'!B:M,4,FALSE)),N950)</f>
        <v>60</v>
      </c>
      <c r="P950" s="60">
        <f t="shared" si="14"/>
        <v>67.5</v>
      </c>
      <c r="Q950" s="62"/>
    </row>
    <row r="951" spans="1:17" x14ac:dyDescent="0.3">
      <c r="A951" s="1" t="s">
        <v>276</v>
      </c>
      <c r="B951" t="s">
        <v>13</v>
      </c>
      <c r="C951" t="s">
        <v>13</v>
      </c>
      <c r="D951" s="63">
        <v>45</v>
      </c>
      <c r="E951" s="5">
        <v>7</v>
      </c>
      <c r="F951" s="5" t="s">
        <v>17</v>
      </c>
      <c r="G951" s="64">
        <v>2.4300000000000002</v>
      </c>
      <c r="H951" s="64">
        <v>0</v>
      </c>
      <c r="I951" t="s">
        <v>14</v>
      </c>
      <c r="J951" t="s">
        <v>14</v>
      </c>
      <c r="K951" t="s">
        <v>15</v>
      </c>
      <c r="N951" s="1">
        <v>60</v>
      </c>
      <c r="O951" s="60">
        <f>IF(B951="DEPARTAMENTO",N951*(100%-VLOOKUP(A951,'Condiciones Comerciales'!B:M,4,FALSE)),N951)</f>
        <v>60</v>
      </c>
      <c r="P951" s="60">
        <f t="shared" si="14"/>
        <v>67.5</v>
      </c>
      <c r="Q951" s="62"/>
    </row>
    <row r="952" spans="1:17" x14ac:dyDescent="0.3">
      <c r="A952" s="1" t="s">
        <v>276</v>
      </c>
      <c r="B952" t="s">
        <v>13</v>
      </c>
      <c r="C952" t="s">
        <v>13</v>
      </c>
      <c r="D952" s="63">
        <v>46</v>
      </c>
      <c r="E952" s="5">
        <v>7</v>
      </c>
      <c r="F952" s="5" t="s">
        <v>17</v>
      </c>
      <c r="G952" s="64">
        <v>2.69</v>
      </c>
      <c r="H952" s="64">
        <v>0</v>
      </c>
      <c r="I952" t="s">
        <v>14</v>
      </c>
      <c r="J952" t="s">
        <v>14</v>
      </c>
      <c r="K952" t="s">
        <v>15</v>
      </c>
      <c r="N952" s="1">
        <v>70</v>
      </c>
      <c r="O952" s="60">
        <f>IF(B952="DEPARTAMENTO",N952*(100%-VLOOKUP(A952,'Condiciones Comerciales'!B:M,4,FALSE)),N952)</f>
        <v>70</v>
      </c>
      <c r="P952" s="60">
        <f t="shared" si="14"/>
        <v>78.75</v>
      </c>
      <c r="Q952" s="62"/>
    </row>
    <row r="953" spans="1:17" x14ac:dyDescent="0.3">
      <c r="A953" s="1" t="s">
        <v>276</v>
      </c>
      <c r="B953" t="s">
        <v>13</v>
      </c>
      <c r="C953" t="s">
        <v>13</v>
      </c>
      <c r="D953" s="63">
        <v>47</v>
      </c>
      <c r="E953" s="5">
        <v>7</v>
      </c>
      <c r="F953" s="5" t="s">
        <v>17</v>
      </c>
      <c r="G953" s="64">
        <v>2.61</v>
      </c>
      <c r="H953" s="64">
        <v>0</v>
      </c>
      <c r="I953" t="s">
        <v>14</v>
      </c>
      <c r="J953" t="s">
        <v>14</v>
      </c>
      <c r="K953" t="s">
        <v>15</v>
      </c>
      <c r="N953" s="1">
        <v>65</v>
      </c>
      <c r="O953" s="60">
        <f>IF(B953="DEPARTAMENTO",N953*(100%-VLOOKUP(A953,'Condiciones Comerciales'!B:M,4,FALSE)),N953)</f>
        <v>65</v>
      </c>
      <c r="P953" s="60">
        <f t="shared" si="14"/>
        <v>73.125</v>
      </c>
      <c r="Q953" s="62"/>
    </row>
    <row r="954" spans="1:17" x14ac:dyDescent="0.3">
      <c r="A954" s="1" t="s">
        <v>276</v>
      </c>
      <c r="B954" t="s">
        <v>13</v>
      </c>
      <c r="C954" t="s">
        <v>13</v>
      </c>
      <c r="D954" s="63">
        <v>48</v>
      </c>
      <c r="E954" s="5">
        <v>7</v>
      </c>
      <c r="F954" s="5" t="s">
        <v>17</v>
      </c>
      <c r="G954" s="64">
        <v>2.61</v>
      </c>
      <c r="H954" s="64">
        <v>0</v>
      </c>
      <c r="I954" t="s">
        <v>14</v>
      </c>
      <c r="J954" t="s">
        <v>14</v>
      </c>
      <c r="K954" t="s">
        <v>15</v>
      </c>
      <c r="N954" s="1">
        <v>65</v>
      </c>
      <c r="O954" s="60">
        <f>IF(B954="DEPARTAMENTO",N954*(100%-VLOOKUP(A954,'Condiciones Comerciales'!B:M,4,FALSE)),N954)</f>
        <v>65</v>
      </c>
      <c r="P954" s="60">
        <f t="shared" si="14"/>
        <v>73.125</v>
      </c>
      <c r="Q954" s="62"/>
    </row>
    <row r="955" spans="1:17" x14ac:dyDescent="0.3">
      <c r="A955" s="1" t="s">
        <v>276</v>
      </c>
      <c r="B955" t="s">
        <v>13</v>
      </c>
      <c r="C955" t="s">
        <v>13</v>
      </c>
      <c r="D955" s="63">
        <v>49</v>
      </c>
      <c r="E955" s="5">
        <v>7</v>
      </c>
      <c r="F955" s="5" t="s">
        <v>17</v>
      </c>
      <c r="G955" s="64">
        <v>2.76</v>
      </c>
      <c r="H955" s="64">
        <v>0</v>
      </c>
      <c r="I955" t="s">
        <v>14</v>
      </c>
      <c r="J955" t="s">
        <v>14</v>
      </c>
      <c r="K955" t="s">
        <v>15</v>
      </c>
      <c r="N955" s="1">
        <v>70</v>
      </c>
      <c r="O955" s="60">
        <f>IF(B955="DEPARTAMENTO",N955*(100%-VLOOKUP(A955,'Condiciones Comerciales'!B:M,4,FALSE)),N955)</f>
        <v>70</v>
      </c>
      <c r="P955" s="60">
        <f t="shared" si="14"/>
        <v>78.75</v>
      </c>
      <c r="Q955" s="62"/>
    </row>
    <row r="956" spans="1:17" x14ac:dyDescent="0.3">
      <c r="A956" s="1" t="s">
        <v>276</v>
      </c>
      <c r="B956" t="s">
        <v>13</v>
      </c>
      <c r="C956" t="s">
        <v>13</v>
      </c>
      <c r="D956" s="63">
        <v>50</v>
      </c>
      <c r="E956" s="5">
        <v>8</v>
      </c>
      <c r="F956" s="5" t="s">
        <v>17</v>
      </c>
      <c r="G956" s="64">
        <v>2.5</v>
      </c>
      <c r="H956" s="64">
        <v>0</v>
      </c>
      <c r="I956" t="s">
        <v>14</v>
      </c>
      <c r="J956" t="s">
        <v>14</v>
      </c>
      <c r="K956" t="s">
        <v>15</v>
      </c>
      <c r="N956" s="1">
        <v>65</v>
      </c>
      <c r="O956" s="60">
        <f>IF(B956="DEPARTAMENTO",N956*(100%-VLOOKUP(A956,'Condiciones Comerciales'!B:M,4,FALSE)),N956)</f>
        <v>65</v>
      </c>
      <c r="P956" s="60">
        <f t="shared" si="14"/>
        <v>73.125</v>
      </c>
      <c r="Q956" s="62"/>
    </row>
    <row r="957" spans="1:17" x14ac:dyDescent="0.3">
      <c r="A957" s="1" t="s">
        <v>276</v>
      </c>
      <c r="B957" t="s">
        <v>13</v>
      </c>
      <c r="C957" t="s">
        <v>13</v>
      </c>
      <c r="D957" s="63">
        <v>51</v>
      </c>
      <c r="E957" s="5">
        <v>8</v>
      </c>
      <c r="F957" s="5" t="s">
        <v>17</v>
      </c>
      <c r="G957" s="64">
        <v>2.4300000000000002</v>
      </c>
      <c r="H957" s="64">
        <v>0</v>
      </c>
      <c r="I957" t="s">
        <v>14</v>
      </c>
      <c r="J957" t="s">
        <v>14</v>
      </c>
      <c r="K957" t="s">
        <v>15</v>
      </c>
      <c r="N957" s="1">
        <v>60</v>
      </c>
      <c r="O957" s="60">
        <f>IF(B957="DEPARTAMENTO",N957*(100%-VLOOKUP(A957,'Condiciones Comerciales'!B:M,4,FALSE)),N957)</f>
        <v>60</v>
      </c>
      <c r="P957" s="60">
        <f t="shared" si="14"/>
        <v>67.5</v>
      </c>
      <c r="Q957" s="62"/>
    </row>
    <row r="958" spans="1:17" x14ac:dyDescent="0.3">
      <c r="A958" s="1" t="s">
        <v>276</v>
      </c>
      <c r="B958" t="s">
        <v>13</v>
      </c>
      <c r="C958" t="s">
        <v>13</v>
      </c>
      <c r="D958" s="63">
        <v>52</v>
      </c>
      <c r="E958" s="5">
        <v>8</v>
      </c>
      <c r="F958" s="5" t="s">
        <v>17</v>
      </c>
      <c r="G958" s="64">
        <v>2.4300000000000002</v>
      </c>
      <c r="H958" s="64">
        <v>0</v>
      </c>
      <c r="I958" t="s">
        <v>14</v>
      </c>
      <c r="J958" t="s">
        <v>14</v>
      </c>
      <c r="K958" t="s">
        <v>15</v>
      </c>
      <c r="N958" s="1">
        <v>60</v>
      </c>
      <c r="O958" s="60">
        <f>IF(B958="DEPARTAMENTO",N958*(100%-VLOOKUP(A958,'Condiciones Comerciales'!B:M,4,FALSE)),N958)</f>
        <v>60</v>
      </c>
      <c r="P958" s="60">
        <f t="shared" si="14"/>
        <v>67.5</v>
      </c>
      <c r="Q958" s="62"/>
    </row>
    <row r="959" spans="1:17" x14ac:dyDescent="0.3">
      <c r="A959" s="1" t="s">
        <v>276</v>
      </c>
      <c r="B959" t="s">
        <v>13</v>
      </c>
      <c r="C959" t="s">
        <v>13</v>
      </c>
      <c r="D959" s="63">
        <v>53</v>
      </c>
      <c r="E959" s="5">
        <v>8</v>
      </c>
      <c r="F959" s="5" t="s">
        <v>17</v>
      </c>
      <c r="G959" s="64">
        <v>2.69</v>
      </c>
      <c r="H959" s="64">
        <v>0</v>
      </c>
      <c r="I959" t="s">
        <v>14</v>
      </c>
      <c r="J959" t="s">
        <v>14</v>
      </c>
      <c r="K959" t="s">
        <v>15</v>
      </c>
      <c r="N959" s="1">
        <v>70</v>
      </c>
      <c r="O959" s="60">
        <f>IF(B959="DEPARTAMENTO",N959*(100%-VLOOKUP(A959,'Condiciones Comerciales'!B:M,4,FALSE)),N959)</f>
        <v>70</v>
      </c>
      <c r="P959" s="60">
        <f t="shared" si="14"/>
        <v>78.75</v>
      </c>
      <c r="Q959" s="62"/>
    </row>
    <row r="960" spans="1:17" x14ac:dyDescent="0.3">
      <c r="A960" s="1" t="s">
        <v>276</v>
      </c>
      <c r="B960" t="s">
        <v>13</v>
      </c>
      <c r="C960" t="s">
        <v>13</v>
      </c>
      <c r="D960" s="63">
        <v>54</v>
      </c>
      <c r="E960" s="5">
        <v>8</v>
      </c>
      <c r="F960" s="5" t="s">
        <v>17</v>
      </c>
      <c r="G960" s="64">
        <v>2.61</v>
      </c>
      <c r="H960" s="64">
        <v>0</v>
      </c>
      <c r="I960" t="s">
        <v>14</v>
      </c>
      <c r="J960" t="s">
        <v>14</v>
      </c>
      <c r="K960" t="s">
        <v>15</v>
      </c>
      <c r="N960" s="1">
        <v>65</v>
      </c>
      <c r="O960" s="60">
        <f>IF(B960="DEPARTAMENTO",N960*(100%-VLOOKUP(A960,'Condiciones Comerciales'!B:M,4,FALSE)),N960)</f>
        <v>65</v>
      </c>
      <c r="P960" s="60">
        <f t="shared" si="14"/>
        <v>73.125</v>
      </c>
      <c r="Q960" s="62"/>
    </row>
    <row r="961" spans="1:17" x14ac:dyDescent="0.3">
      <c r="A961" s="1" t="s">
        <v>276</v>
      </c>
      <c r="B961" t="s">
        <v>13</v>
      </c>
      <c r="C961" t="s">
        <v>13</v>
      </c>
      <c r="D961" s="63">
        <v>55</v>
      </c>
      <c r="E961" s="5">
        <v>8</v>
      </c>
      <c r="F961" s="5" t="s">
        <v>17</v>
      </c>
      <c r="G961" s="64">
        <v>2.61</v>
      </c>
      <c r="H961" s="64">
        <v>0</v>
      </c>
      <c r="I961" t="s">
        <v>14</v>
      </c>
      <c r="J961" t="s">
        <v>14</v>
      </c>
      <c r="K961" t="s">
        <v>15</v>
      </c>
      <c r="N961" s="1">
        <v>65</v>
      </c>
      <c r="O961" s="60">
        <f>IF(B961="DEPARTAMENTO",N961*(100%-VLOOKUP(A961,'Condiciones Comerciales'!B:M,4,FALSE)),N961)</f>
        <v>65</v>
      </c>
      <c r="P961" s="60">
        <f t="shared" si="14"/>
        <v>73.125</v>
      </c>
      <c r="Q961" s="62"/>
    </row>
    <row r="962" spans="1:17" x14ac:dyDescent="0.3">
      <c r="A962" s="1" t="s">
        <v>276</v>
      </c>
      <c r="B962" t="s">
        <v>13</v>
      </c>
      <c r="C962" t="s">
        <v>13</v>
      </c>
      <c r="D962" s="63">
        <v>56</v>
      </c>
      <c r="E962" s="5">
        <v>8</v>
      </c>
      <c r="F962" s="5" t="s">
        <v>17</v>
      </c>
      <c r="G962" s="64">
        <v>2.76</v>
      </c>
      <c r="H962" s="64">
        <v>0</v>
      </c>
      <c r="I962" t="s">
        <v>14</v>
      </c>
      <c r="J962" t="s">
        <v>14</v>
      </c>
      <c r="K962" t="s">
        <v>15</v>
      </c>
      <c r="N962" s="1">
        <v>70</v>
      </c>
      <c r="O962" s="60">
        <f>IF(B962="DEPARTAMENTO",N962*(100%-VLOOKUP(A962,'Condiciones Comerciales'!B:M,4,FALSE)),N962)</f>
        <v>70</v>
      </c>
      <c r="P962" s="60">
        <f t="shared" ref="P962:P1025" si="15">(O962-10%*O962)/80%</f>
        <v>78.75</v>
      </c>
      <c r="Q962" s="62"/>
    </row>
    <row r="963" spans="1:17" x14ac:dyDescent="0.3">
      <c r="A963" s="1" t="s">
        <v>276</v>
      </c>
      <c r="B963" t="s">
        <v>13</v>
      </c>
      <c r="C963" t="s">
        <v>13</v>
      </c>
      <c r="D963" s="63">
        <v>57</v>
      </c>
      <c r="E963" s="5">
        <v>9</v>
      </c>
      <c r="F963" s="5" t="s">
        <v>17</v>
      </c>
      <c r="G963" s="64">
        <v>2.5</v>
      </c>
      <c r="H963" s="64">
        <v>0</v>
      </c>
      <c r="I963" t="s">
        <v>14</v>
      </c>
      <c r="J963" t="s">
        <v>14</v>
      </c>
      <c r="K963" t="s">
        <v>15</v>
      </c>
      <c r="N963" s="1">
        <v>65</v>
      </c>
      <c r="O963" s="60">
        <f>IF(B963="DEPARTAMENTO",N963*(100%-VLOOKUP(A963,'Condiciones Comerciales'!B:M,4,FALSE)),N963)</f>
        <v>65</v>
      </c>
      <c r="P963" s="60">
        <f t="shared" si="15"/>
        <v>73.125</v>
      </c>
      <c r="Q963" s="62"/>
    </row>
    <row r="964" spans="1:17" x14ac:dyDescent="0.3">
      <c r="A964" s="1" t="s">
        <v>276</v>
      </c>
      <c r="B964" t="s">
        <v>13</v>
      </c>
      <c r="C964" t="s">
        <v>13</v>
      </c>
      <c r="D964" s="63">
        <v>58</v>
      </c>
      <c r="E964" s="5">
        <v>9</v>
      </c>
      <c r="F964" s="5" t="s">
        <v>17</v>
      </c>
      <c r="G964" s="64">
        <v>2.4300000000000002</v>
      </c>
      <c r="H964" s="64">
        <v>0</v>
      </c>
      <c r="I964" t="s">
        <v>14</v>
      </c>
      <c r="J964" t="s">
        <v>14</v>
      </c>
      <c r="K964" t="s">
        <v>15</v>
      </c>
      <c r="N964" s="1">
        <v>60</v>
      </c>
      <c r="O964" s="60">
        <f>IF(B964="DEPARTAMENTO",N964*(100%-VLOOKUP(A964,'Condiciones Comerciales'!B:M,4,FALSE)),N964)</f>
        <v>60</v>
      </c>
      <c r="P964" s="60">
        <f t="shared" si="15"/>
        <v>67.5</v>
      </c>
      <c r="Q964" s="62"/>
    </row>
    <row r="965" spans="1:17" x14ac:dyDescent="0.3">
      <c r="A965" s="1" t="s">
        <v>276</v>
      </c>
      <c r="B965" t="s">
        <v>13</v>
      </c>
      <c r="C965" t="s">
        <v>13</v>
      </c>
      <c r="D965" s="63">
        <v>59</v>
      </c>
      <c r="E965" s="5">
        <v>9</v>
      </c>
      <c r="F965" s="5" t="s">
        <v>17</v>
      </c>
      <c r="G965" s="64">
        <v>2.4300000000000002</v>
      </c>
      <c r="H965" s="64">
        <v>0</v>
      </c>
      <c r="I965" t="s">
        <v>14</v>
      </c>
      <c r="J965" t="s">
        <v>14</v>
      </c>
      <c r="K965" t="s">
        <v>15</v>
      </c>
      <c r="N965" s="1">
        <v>60</v>
      </c>
      <c r="O965" s="60">
        <f>IF(B965="DEPARTAMENTO",N965*(100%-VLOOKUP(A965,'Condiciones Comerciales'!B:M,4,FALSE)),N965)</f>
        <v>60</v>
      </c>
      <c r="P965" s="60">
        <f t="shared" si="15"/>
        <v>67.5</v>
      </c>
      <c r="Q965" s="62"/>
    </row>
    <row r="966" spans="1:17" x14ac:dyDescent="0.3">
      <c r="A966" s="1" t="s">
        <v>276</v>
      </c>
      <c r="B966" t="s">
        <v>13</v>
      </c>
      <c r="C966" t="s">
        <v>13</v>
      </c>
      <c r="D966" s="63">
        <v>60</v>
      </c>
      <c r="E966" s="5">
        <v>9</v>
      </c>
      <c r="F966" s="5" t="s">
        <v>17</v>
      </c>
      <c r="G966" s="64">
        <v>2.69</v>
      </c>
      <c r="H966" s="64">
        <v>0</v>
      </c>
      <c r="I966" t="s">
        <v>14</v>
      </c>
      <c r="J966" t="s">
        <v>14</v>
      </c>
      <c r="K966" t="s">
        <v>15</v>
      </c>
      <c r="N966" s="1">
        <v>70</v>
      </c>
      <c r="O966" s="60">
        <f>IF(B966="DEPARTAMENTO",N966*(100%-VLOOKUP(A966,'Condiciones Comerciales'!B:M,4,FALSE)),N966)</f>
        <v>70</v>
      </c>
      <c r="P966" s="60">
        <f t="shared" si="15"/>
        <v>78.75</v>
      </c>
      <c r="Q966" s="62"/>
    </row>
    <row r="967" spans="1:17" x14ac:dyDescent="0.3">
      <c r="A967" s="1" t="s">
        <v>276</v>
      </c>
      <c r="B967" t="s">
        <v>13</v>
      </c>
      <c r="C967" t="s">
        <v>13</v>
      </c>
      <c r="D967" s="63">
        <v>61</v>
      </c>
      <c r="E967" s="5">
        <v>9</v>
      </c>
      <c r="F967" s="5" t="s">
        <v>17</v>
      </c>
      <c r="G967" s="64">
        <v>2.61</v>
      </c>
      <c r="H967" s="64">
        <v>0</v>
      </c>
      <c r="I967" t="s">
        <v>14</v>
      </c>
      <c r="J967" t="s">
        <v>14</v>
      </c>
      <c r="K967" t="s">
        <v>15</v>
      </c>
      <c r="N967" s="1">
        <v>65</v>
      </c>
      <c r="O967" s="60">
        <f>IF(B967="DEPARTAMENTO",N967*(100%-VLOOKUP(A967,'Condiciones Comerciales'!B:M,4,FALSE)),N967)</f>
        <v>65</v>
      </c>
      <c r="P967" s="60">
        <f t="shared" si="15"/>
        <v>73.125</v>
      </c>
      <c r="Q967" s="62"/>
    </row>
    <row r="968" spans="1:17" x14ac:dyDescent="0.3">
      <c r="A968" s="1" t="s">
        <v>276</v>
      </c>
      <c r="B968" t="s">
        <v>13</v>
      </c>
      <c r="C968" t="s">
        <v>13</v>
      </c>
      <c r="D968" s="63">
        <v>62</v>
      </c>
      <c r="E968" s="5">
        <v>9</v>
      </c>
      <c r="F968" s="5" t="s">
        <v>17</v>
      </c>
      <c r="G968" s="64">
        <v>2.61</v>
      </c>
      <c r="H968" s="64">
        <v>0</v>
      </c>
      <c r="I968" t="s">
        <v>14</v>
      </c>
      <c r="J968" t="s">
        <v>14</v>
      </c>
      <c r="K968" t="s">
        <v>15</v>
      </c>
      <c r="N968" s="1">
        <v>65</v>
      </c>
      <c r="O968" s="60">
        <f>IF(B968="DEPARTAMENTO",N968*(100%-VLOOKUP(A968,'Condiciones Comerciales'!B:M,4,FALSE)),N968)</f>
        <v>65</v>
      </c>
      <c r="P968" s="60">
        <f t="shared" si="15"/>
        <v>73.125</v>
      </c>
      <c r="Q968" s="62"/>
    </row>
    <row r="969" spans="1:17" x14ac:dyDescent="0.3">
      <c r="A969" s="1" t="s">
        <v>276</v>
      </c>
      <c r="B969" t="s">
        <v>13</v>
      </c>
      <c r="C969" t="s">
        <v>13</v>
      </c>
      <c r="D969" s="63">
        <v>63</v>
      </c>
      <c r="E969" s="5">
        <v>9</v>
      </c>
      <c r="F969" s="5" t="s">
        <v>17</v>
      </c>
      <c r="G969" s="64">
        <v>2.76</v>
      </c>
      <c r="H969" s="64">
        <v>0</v>
      </c>
      <c r="I969" t="s">
        <v>14</v>
      </c>
      <c r="J969" t="s">
        <v>14</v>
      </c>
      <c r="K969" t="s">
        <v>15</v>
      </c>
      <c r="N969" s="1">
        <v>70</v>
      </c>
      <c r="O969" s="60">
        <f>IF(B969="DEPARTAMENTO",N969*(100%-VLOOKUP(A969,'Condiciones Comerciales'!B:M,4,FALSE)),N969)</f>
        <v>70</v>
      </c>
      <c r="P969" s="60">
        <f t="shared" si="15"/>
        <v>78.75</v>
      </c>
      <c r="Q969" s="62"/>
    </row>
    <row r="970" spans="1:17" x14ac:dyDescent="0.3">
      <c r="A970" s="1" t="s">
        <v>276</v>
      </c>
      <c r="B970" t="s">
        <v>13</v>
      </c>
      <c r="C970" t="s">
        <v>13</v>
      </c>
      <c r="D970" s="63">
        <v>64</v>
      </c>
      <c r="E970" s="5">
        <v>10</v>
      </c>
      <c r="F970" s="5" t="s">
        <v>17</v>
      </c>
      <c r="G970" s="64">
        <v>2.5</v>
      </c>
      <c r="H970" s="64">
        <v>0</v>
      </c>
      <c r="I970" t="s">
        <v>14</v>
      </c>
      <c r="J970" t="s">
        <v>14</v>
      </c>
      <c r="K970" t="s">
        <v>15</v>
      </c>
      <c r="N970" s="1">
        <v>65</v>
      </c>
      <c r="O970" s="60">
        <f>IF(B970="DEPARTAMENTO",N970*(100%-VLOOKUP(A970,'Condiciones Comerciales'!B:M,4,FALSE)),N970)</f>
        <v>65</v>
      </c>
      <c r="P970" s="60">
        <f t="shared" si="15"/>
        <v>73.125</v>
      </c>
      <c r="Q970" s="62"/>
    </row>
    <row r="971" spans="1:17" x14ac:dyDescent="0.3">
      <c r="A971" s="1" t="s">
        <v>276</v>
      </c>
      <c r="B971" t="s">
        <v>13</v>
      </c>
      <c r="C971" t="s">
        <v>13</v>
      </c>
      <c r="D971" s="63">
        <v>65</v>
      </c>
      <c r="E971" s="5">
        <v>10</v>
      </c>
      <c r="F971" s="5" t="s">
        <v>17</v>
      </c>
      <c r="G971" s="64">
        <v>2.4300000000000002</v>
      </c>
      <c r="H971" s="64">
        <v>0</v>
      </c>
      <c r="I971" t="s">
        <v>14</v>
      </c>
      <c r="J971" t="s">
        <v>14</v>
      </c>
      <c r="K971" t="s">
        <v>15</v>
      </c>
      <c r="N971" s="1">
        <v>60</v>
      </c>
      <c r="O971" s="60">
        <f>IF(B971="DEPARTAMENTO",N971*(100%-VLOOKUP(A971,'Condiciones Comerciales'!B:M,4,FALSE)),N971)</f>
        <v>60</v>
      </c>
      <c r="P971" s="60">
        <f t="shared" si="15"/>
        <v>67.5</v>
      </c>
      <c r="Q971" s="62"/>
    </row>
    <row r="972" spans="1:17" x14ac:dyDescent="0.3">
      <c r="A972" s="1" t="s">
        <v>276</v>
      </c>
      <c r="B972" t="s">
        <v>13</v>
      </c>
      <c r="C972" t="s">
        <v>13</v>
      </c>
      <c r="D972" s="63">
        <v>66</v>
      </c>
      <c r="E972" s="5">
        <v>10</v>
      </c>
      <c r="F972" s="5" t="s">
        <v>17</v>
      </c>
      <c r="G972" s="64">
        <v>2.4300000000000002</v>
      </c>
      <c r="H972" s="64">
        <v>0</v>
      </c>
      <c r="I972" t="s">
        <v>14</v>
      </c>
      <c r="J972" t="s">
        <v>14</v>
      </c>
      <c r="K972" t="s">
        <v>15</v>
      </c>
      <c r="N972" s="1">
        <v>60</v>
      </c>
      <c r="O972" s="60">
        <f>IF(B972="DEPARTAMENTO",N972*(100%-VLOOKUP(A972,'Condiciones Comerciales'!B:M,4,FALSE)),N972)</f>
        <v>60</v>
      </c>
      <c r="P972" s="60">
        <f t="shared" si="15"/>
        <v>67.5</v>
      </c>
      <c r="Q972" s="62"/>
    </row>
    <row r="973" spans="1:17" x14ac:dyDescent="0.3">
      <c r="A973" s="1" t="s">
        <v>276</v>
      </c>
      <c r="B973" t="s">
        <v>13</v>
      </c>
      <c r="C973" t="s">
        <v>13</v>
      </c>
      <c r="D973" s="63">
        <v>67</v>
      </c>
      <c r="E973" s="5">
        <v>10</v>
      </c>
      <c r="F973" s="5" t="s">
        <v>17</v>
      </c>
      <c r="G973" s="64">
        <v>2.69</v>
      </c>
      <c r="H973" s="64">
        <v>0</v>
      </c>
      <c r="I973" t="s">
        <v>14</v>
      </c>
      <c r="J973" t="s">
        <v>14</v>
      </c>
      <c r="K973" t="s">
        <v>15</v>
      </c>
      <c r="N973" s="1">
        <v>70</v>
      </c>
      <c r="O973" s="60">
        <f>IF(B973="DEPARTAMENTO",N973*(100%-VLOOKUP(A973,'Condiciones Comerciales'!B:M,4,FALSE)),N973)</f>
        <v>70</v>
      </c>
      <c r="P973" s="60">
        <f t="shared" si="15"/>
        <v>78.75</v>
      </c>
      <c r="Q973" s="62"/>
    </row>
    <row r="974" spans="1:17" x14ac:dyDescent="0.3">
      <c r="A974" s="1" t="s">
        <v>276</v>
      </c>
      <c r="B974" t="s">
        <v>13</v>
      </c>
      <c r="C974" t="s">
        <v>13</v>
      </c>
      <c r="D974" s="63">
        <v>68</v>
      </c>
      <c r="E974" s="5">
        <v>10</v>
      </c>
      <c r="F974" s="5" t="s">
        <v>17</v>
      </c>
      <c r="G974" s="64">
        <v>2.61</v>
      </c>
      <c r="H974" s="64">
        <v>0</v>
      </c>
      <c r="I974" t="s">
        <v>14</v>
      </c>
      <c r="J974" t="s">
        <v>14</v>
      </c>
      <c r="K974" t="s">
        <v>15</v>
      </c>
      <c r="N974" s="1">
        <v>65</v>
      </c>
      <c r="O974" s="60">
        <f>IF(B974="DEPARTAMENTO",N974*(100%-VLOOKUP(A974,'Condiciones Comerciales'!B:M,4,FALSE)),N974)</f>
        <v>65</v>
      </c>
      <c r="P974" s="60">
        <f t="shared" si="15"/>
        <v>73.125</v>
      </c>
      <c r="Q974" s="62"/>
    </row>
    <row r="975" spans="1:17" x14ac:dyDescent="0.3">
      <c r="A975" s="1" t="s">
        <v>276</v>
      </c>
      <c r="B975" t="s">
        <v>13</v>
      </c>
      <c r="C975" t="s">
        <v>13</v>
      </c>
      <c r="D975" s="63">
        <v>69</v>
      </c>
      <c r="E975" s="5">
        <v>10</v>
      </c>
      <c r="F975" s="5" t="s">
        <v>17</v>
      </c>
      <c r="G975" s="64">
        <v>2.61</v>
      </c>
      <c r="H975" s="64">
        <v>0</v>
      </c>
      <c r="I975" t="s">
        <v>14</v>
      </c>
      <c r="J975" t="s">
        <v>14</v>
      </c>
      <c r="K975" t="s">
        <v>15</v>
      </c>
      <c r="N975" s="1">
        <v>65</v>
      </c>
      <c r="O975" s="60">
        <f>IF(B975="DEPARTAMENTO",N975*(100%-VLOOKUP(A975,'Condiciones Comerciales'!B:M,4,FALSE)),N975)</f>
        <v>65</v>
      </c>
      <c r="P975" s="60">
        <f t="shared" si="15"/>
        <v>73.125</v>
      </c>
      <c r="Q975" s="62"/>
    </row>
    <row r="976" spans="1:17" x14ac:dyDescent="0.3">
      <c r="A976" s="1" t="s">
        <v>276</v>
      </c>
      <c r="B976" t="s">
        <v>13</v>
      </c>
      <c r="C976" t="s">
        <v>13</v>
      </c>
      <c r="D976" s="63">
        <v>70</v>
      </c>
      <c r="E976" s="5">
        <v>10</v>
      </c>
      <c r="F976" s="5" t="s">
        <v>17</v>
      </c>
      <c r="G976" s="64">
        <v>2.76</v>
      </c>
      <c r="H976" s="64">
        <v>0</v>
      </c>
      <c r="I976" t="s">
        <v>14</v>
      </c>
      <c r="J976" t="s">
        <v>14</v>
      </c>
      <c r="K976" t="s">
        <v>15</v>
      </c>
      <c r="N976" s="1">
        <v>70</v>
      </c>
      <c r="O976" s="60">
        <f>IF(B976="DEPARTAMENTO",N976*(100%-VLOOKUP(A976,'Condiciones Comerciales'!B:M,4,FALSE)),N976)</f>
        <v>70</v>
      </c>
      <c r="P976" s="60">
        <f t="shared" si="15"/>
        <v>78.75</v>
      </c>
      <c r="Q976" s="62"/>
    </row>
    <row r="977" spans="1:17" x14ac:dyDescent="0.3">
      <c r="A977" s="1" t="s">
        <v>276</v>
      </c>
      <c r="B977" t="s">
        <v>16</v>
      </c>
      <c r="C977" t="s">
        <v>16</v>
      </c>
      <c r="D977" s="63">
        <v>8</v>
      </c>
      <c r="E977" s="5">
        <v>-1</v>
      </c>
      <c r="F977" s="5" t="s">
        <v>17</v>
      </c>
      <c r="G977" s="64">
        <v>12.5</v>
      </c>
      <c r="H977" s="64">
        <v>0</v>
      </c>
      <c r="I977" t="s">
        <v>14</v>
      </c>
      <c r="J977" t="s">
        <v>14</v>
      </c>
      <c r="K977" t="s">
        <v>15</v>
      </c>
      <c r="N977" s="1">
        <v>350</v>
      </c>
      <c r="O977" s="60">
        <f>IF(B977="DEPARTAMENTO",N977*(100%-VLOOKUP(A977,'Condiciones Comerciales'!B:M,4,FALSE)),N977)</f>
        <v>350</v>
      </c>
      <c r="P977" s="60">
        <f t="shared" si="15"/>
        <v>393.75</v>
      </c>
      <c r="Q977" s="62"/>
    </row>
    <row r="978" spans="1:17" x14ac:dyDescent="0.3">
      <c r="A978" s="1" t="s">
        <v>276</v>
      </c>
      <c r="B978" t="s">
        <v>16</v>
      </c>
      <c r="C978" t="s">
        <v>16</v>
      </c>
      <c r="D978" s="63">
        <v>9</v>
      </c>
      <c r="E978" s="5">
        <v>-1</v>
      </c>
      <c r="F978" s="5" t="s">
        <v>17</v>
      </c>
      <c r="G978" s="64">
        <v>12.5</v>
      </c>
      <c r="H978" s="64">
        <v>0</v>
      </c>
      <c r="I978" t="s">
        <v>14</v>
      </c>
      <c r="J978" t="s">
        <v>14</v>
      </c>
      <c r="K978" t="s">
        <v>15</v>
      </c>
      <c r="N978" s="1">
        <v>350</v>
      </c>
      <c r="O978" s="60">
        <f>IF(B978="DEPARTAMENTO",N978*(100%-VLOOKUP(A978,'Condiciones Comerciales'!B:M,4,FALSE)),N978)</f>
        <v>350</v>
      </c>
      <c r="P978" s="60">
        <f t="shared" si="15"/>
        <v>393.75</v>
      </c>
      <c r="Q978" s="62"/>
    </row>
    <row r="979" spans="1:17" x14ac:dyDescent="0.3">
      <c r="A979" s="1" t="s">
        <v>276</v>
      </c>
      <c r="B979" t="s">
        <v>16</v>
      </c>
      <c r="C979" t="s">
        <v>16</v>
      </c>
      <c r="D979" s="63">
        <v>10</v>
      </c>
      <c r="E979" s="5">
        <v>-1</v>
      </c>
      <c r="F979" s="5" t="s">
        <v>17</v>
      </c>
      <c r="G979" s="64">
        <v>12.5</v>
      </c>
      <c r="H979" s="64">
        <v>0</v>
      </c>
      <c r="I979" t="s">
        <v>14</v>
      </c>
      <c r="J979" t="s">
        <v>14</v>
      </c>
      <c r="K979" t="s">
        <v>15</v>
      </c>
      <c r="N979" s="1">
        <v>350</v>
      </c>
      <c r="O979" s="60">
        <f>IF(B979="DEPARTAMENTO",N979*(100%-VLOOKUP(A979,'Condiciones Comerciales'!B:M,4,FALSE)),N979)</f>
        <v>350</v>
      </c>
      <c r="P979" s="60">
        <f t="shared" si="15"/>
        <v>393.75</v>
      </c>
      <c r="Q979" s="62"/>
    </row>
    <row r="980" spans="1:17" x14ac:dyDescent="0.3">
      <c r="A980" s="1" t="s">
        <v>276</v>
      </c>
      <c r="B980" t="s">
        <v>16</v>
      </c>
      <c r="C980" t="s">
        <v>16</v>
      </c>
      <c r="D980" s="63">
        <v>11</v>
      </c>
      <c r="E980" s="5">
        <v>-1</v>
      </c>
      <c r="F980" s="5" t="s">
        <v>17</v>
      </c>
      <c r="G980" s="64">
        <v>12.5</v>
      </c>
      <c r="H980" s="64">
        <v>0</v>
      </c>
      <c r="I980" t="s">
        <v>14</v>
      </c>
      <c r="J980" t="s">
        <v>14</v>
      </c>
      <c r="K980" t="s">
        <v>15</v>
      </c>
      <c r="N980" s="1">
        <v>350</v>
      </c>
      <c r="O980" s="60">
        <f>IF(B980="DEPARTAMENTO",N980*(100%-VLOOKUP(A980,'Condiciones Comerciales'!B:M,4,FALSE)),N980)</f>
        <v>350</v>
      </c>
      <c r="P980" s="60">
        <f t="shared" si="15"/>
        <v>393.75</v>
      </c>
      <c r="Q980" s="62"/>
    </row>
    <row r="981" spans="1:17" x14ac:dyDescent="0.3">
      <c r="A981" s="1" t="s">
        <v>276</v>
      </c>
      <c r="B981" t="s">
        <v>16</v>
      </c>
      <c r="C981" t="s">
        <v>16</v>
      </c>
      <c r="D981" s="63">
        <v>12</v>
      </c>
      <c r="E981" s="5">
        <v>-1</v>
      </c>
      <c r="F981" s="5" t="s">
        <v>17</v>
      </c>
      <c r="G981" s="64">
        <v>12.5</v>
      </c>
      <c r="H981" s="64">
        <v>0</v>
      </c>
      <c r="I981" t="s">
        <v>14</v>
      </c>
      <c r="J981" t="s">
        <v>14</v>
      </c>
      <c r="K981" t="s">
        <v>15</v>
      </c>
      <c r="N981" s="1">
        <v>350</v>
      </c>
      <c r="O981" s="60">
        <f>IF(B981="DEPARTAMENTO",N981*(100%-VLOOKUP(A981,'Condiciones Comerciales'!B:M,4,FALSE)),N981)</f>
        <v>350</v>
      </c>
      <c r="P981" s="60">
        <f t="shared" si="15"/>
        <v>393.75</v>
      </c>
      <c r="Q981" s="62"/>
    </row>
    <row r="982" spans="1:17" x14ac:dyDescent="0.3">
      <c r="A982" s="1" t="s">
        <v>276</v>
      </c>
      <c r="B982" t="s">
        <v>16</v>
      </c>
      <c r="C982" t="s">
        <v>16</v>
      </c>
      <c r="D982" s="63">
        <v>13</v>
      </c>
      <c r="E982" s="5">
        <v>-1</v>
      </c>
      <c r="F982" s="5" t="s">
        <v>17</v>
      </c>
      <c r="G982" s="64">
        <v>12.5</v>
      </c>
      <c r="H982" s="64">
        <v>0</v>
      </c>
      <c r="I982" t="s">
        <v>14</v>
      </c>
      <c r="J982" t="s">
        <v>14</v>
      </c>
      <c r="K982" t="s">
        <v>15</v>
      </c>
      <c r="N982" s="1">
        <v>350</v>
      </c>
      <c r="O982" s="60">
        <f>IF(B982="DEPARTAMENTO",N982*(100%-VLOOKUP(A982,'Condiciones Comerciales'!B:M,4,FALSE)),N982)</f>
        <v>350</v>
      </c>
      <c r="P982" s="60">
        <f t="shared" si="15"/>
        <v>393.75</v>
      </c>
      <c r="Q982" s="62"/>
    </row>
    <row r="983" spans="1:17" x14ac:dyDescent="0.3">
      <c r="A983" s="1" t="s">
        <v>276</v>
      </c>
      <c r="B983" t="s">
        <v>16</v>
      </c>
      <c r="C983" t="s">
        <v>16</v>
      </c>
      <c r="D983" s="63">
        <v>14</v>
      </c>
      <c r="E983" s="5">
        <v>-1</v>
      </c>
      <c r="F983" s="5" t="s">
        <v>17</v>
      </c>
      <c r="G983" s="64">
        <v>12.5</v>
      </c>
      <c r="H983" s="64">
        <v>0</v>
      </c>
      <c r="I983" t="s">
        <v>14</v>
      </c>
      <c r="J983" t="s">
        <v>14</v>
      </c>
      <c r="K983" t="s">
        <v>15</v>
      </c>
      <c r="N983" s="1">
        <v>350</v>
      </c>
      <c r="O983" s="60">
        <f>IF(B983="DEPARTAMENTO",N983*(100%-VLOOKUP(A983,'Condiciones Comerciales'!B:M,4,FALSE)),N983)</f>
        <v>350</v>
      </c>
      <c r="P983" s="60">
        <f t="shared" si="15"/>
        <v>393.75</v>
      </c>
      <c r="Q983" s="62"/>
    </row>
    <row r="984" spans="1:17" x14ac:dyDescent="0.3">
      <c r="A984" s="1" t="s">
        <v>276</v>
      </c>
      <c r="B984" t="s">
        <v>16</v>
      </c>
      <c r="C984" t="s">
        <v>16</v>
      </c>
      <c r="D984" s="63">
        <v>15</v>
      </c>
      <c r="E984" s="5">
        <v>-1</v>
      </c>
      <c r="F984" s="5" t="s">
        <v>17</v>
      </c>
      <c r="G984" s="64">
        <v>12.5</v>
      </c>
      <c r="H984" s="64">
        <v>0</v>
      </c>
      <c r="I984" t="s">
        <v>14</v>
      </c>
      <c r="J984" t="s">
        <v>14</v>
      </c>
      <c r="K984" t="s">
        <v>15</v>
      </c>
      <c r="N984" s="1">
        <v>350</v>
      </c>
      <c r="O984" s="60">
        <f>IF(B984="DEPARTAMENTO",N984*(100%-VLOOKUP(A984,'Condiciones Comerciales'!B:M,4,FALSE)),N984)</f>
        <v>350</v>
      </c>
      <c r="P984" s="60">
        <f t="shared" si="15"/>
        <v>393.75</v>
      </c>
      <c r="Q984" s="62"/>
    </row>
    <row r="985" spans="1:17" x14ac:dyDescent="0.3">
      <c r="A985" s="1" t="s">
        <v>276</v>
      </c>
      <c r="B985" t="s">
        <v>16</v>
      </c>
      <c r="C985" t="s">
        <v>16</v>
      </c>
      <c r="D985" s="63">
        <v>16</v>
      </c>
      <c r="E985" s="5">
        <v>-1</v>
      </c>
      <c r="F985" s="5" t="s">
        <v>17</v>
      </c>
      <c r="G985" s="64">
        <v>12.5</v>
      </c>
      <c r="H985" s="64">
        <v>0</v>
      </c>
      <c r="I985" t="s">
        <v>14</v>
      </c>
      <c r="J985" t="s">
        <v>14</v>
      </c>
      <c r="K985" t="s">
        <v>15</v>
      </c>
      <c r="N985" s="1">
        <v>350</v>
      </c>
      <c r="O985" s="60">
        <f>IF(B985="DEPARTAMENTO",N985*(100%-VLOOKUP(A985,'Condiciones Comerciales'!B:M,4,FALSE)),N985)</f>
        <v>350</v>
      </c>
      <c r="P985" s="60">
        <f t="shared" si="15"/>
        <v>393.75</v>
      </c>
      <c r="Q985" s="62"/>
    </row>
    <row r="986" spans="1:17" x14ac:dyDescent="0.3">
      <c r="A986" s="1" t="s">
        <v>276</v>
      </c>
      <c r="B986" t="s">
        <v>16</v>
      </c>
      <c r="C986" t="s">
        <v>16</v>
      </c>
      <c r="D986" s="63">
        <v>17</v>
      </c>
      <c r="E986" s="5">
        <v>-1</v>
      </c>
      <c r="F986" s="5" t="s">
        <v>17</v>
      </c>
      <c r="G986" s="64">
        <v>12.5</v>
      </c>
      <c r="H986" s="64">
        <v>0</v>
      </c>
      <c r="I986" t="s">
        <v>14</v>
      </c>
      <c r="J986" t="s">
        <v>14</v>
      </c>
      <c r="K986" t="s">
        <v>15</v>
      </c>
      <c r="N986" s="1">
        <v>350</v>
      </c>
      <c r="O986" s="60">
        <f>IF(B986="DEPARTAMENTO",N986*(100%-VLOOKUP(A986,'Condiciones Comerciales'!B:M,4,FALSE)),N986)</f>
        <v>350</v>
      </c>
      <c r="P986" s="60">
        <f t="shared" si="15"/>
        <v>393.75</v>
      </c>
      <c r="Q986" s="62"/>
    </row>
    <row r="987" spans="1:17" x14ac:dyDescent="0.3">
      <c r="A987" s="1" t="s">
        <v>276</v>
      </c>
      <c r="B987" t="s">
        <v>16</v>
      </c>
      <c r="C987" t="s">
        <v>16</v>
      </c>
      <c r="D987" s="63">
        <v>18</v>
      </c>
      <c r="E987" s="5">
        <v>-1</v>
      </c>
      <c r="F987" s="5" t="s">
        <v>17</v>
      </c>
      <c r="G987" s="64">
        <v>12.5</v>
      </c>
      <c r="H987" s="64">
        <v>0</v>
      </c>
      <c r="I987" t="s">
        <v>14</v>
      </c>
      <c r="J987" t="s">
        <v>14</v>
      </c>
      <c r="K987" t="s">
        <v>15</v>
      </c>
      <c r="N987" s="1">
        <v>350</v>
      </c>
      <c r="O987" s="60">
        <f>IF(B987="DEPARTAMENTO",N987*(100%-VLOOKUP(A987,'Condiciones Comerciales'!B:M,4,FALSE)),N987)</f>
        <v>350</v>
      </c>
      <c r="P987" s="60">
        <f t="shared" si="15"/>
        <v>393.75</v>
      </c>
      <c r="Q987" s="62"/>
    </row>
    <row r="988" spans="1:17" x14ac:dyDescent="0.3">
      <c r="A988" s="1" t="s">
        <v>276</v>
      </c>
      <c r="B988" t="s">
        <v>16</v>
      </c>
      <c r="C988" t="s">
        <v>16</v>
      </c>
      <c r="D988" s="63">
        <v>19</v>
      </c>
      <c r="E988" s="5">
        <v>-1</v>
      </c>
      <c r="F988" s="5" t="s">
        <v>17</v>
      </c>
      <c r="G988" s="64">
        <v>12.5</v>
      </c>
      <c r="H988" s="64">
        <v>0</v>
      </c>
      <c r="I988" t="s">
        <v>14</v>
      </c>
      <c r="J988" t="s">
        <v>14</v>
      </c>
      <c r="K988" t="s">
        <v>15</v>
      </c>
      <c r="N988" s="1">
        <v>350</v>
      </c>
      <c r="O988" s="60">
        <f>IF(B988="DEPARTAMENTO",N988*(100%-VLOOKUP(A988,'Condiciones Comerciales'!B:M,4,FALSE)),N988)</f>
        <v>350</v>
      </c>
      <c r="P988" s="60">
        <f t="shared" si="15"/>
        <v>393.75</v>
      </c>
      <c r="Q988" s="62"/>
    </row>
    <row r="989" spans="1:17" x14ac:dyDescent="0.3">
      <c r="A989" s="1" t="s">
        <v>276</v>
      </c>
      <c r="B989" t="s">
        <v>16</v>
      </c>
      <c r="C989" t="s">
        <v>16</v>
      </c>
      <c r="D989" s="63">
        <v>20</v>
      </c>
      <c r="E989" s="5">
        <v>-1</v>
      </c>
      <c r="F989" s="5" t="s">
        <v>17</v>
      </c>
      <c r="G989" s="64">
        <v>12.5</v>
      </c>
      <c r="H989" s="64">
        <v>0</v>
      </c>
      <c r="I989" t="s">
        <v>14</v>
      </c>
      <c r="J989" t="s">
        <v>14</v>
      </c>
      <c r="K989" t="s">
        <v>15</v>
      </c>
      <c r="N989" s="1">
        <v>350</v>
      </c>
      <c r="O989" s="60">
        <f>IF(B989="DEPARTAMENTO",N989*(100%-VLOOKUP(A989,'Condiciones Comerciales'!B:M,4,FALSE)),N989)</f>
        <v>350</v>
      </c>
      <c r="P989" s="60">
        <f t="shared" si="15"/>
        <v>393.75</v>
      </c>
      <c r="Q989" s="62"/>
    </row>
    <row r="990" spans="1:17" x14ac:dyDescent="0.3">
      <c r="A990" s="1" t="s">
        <v>276</v>
      </c>
      <c r="B990" t="s">
        <v>16</v>
      </c>
      <c r="C990" t="s">
        <v>16</v>
      </c>
      <c r="D990" s="63">
        <v>21</v>
      </c>
      <c r="E990" s="5">
        <v>-1</v>
      </c>
      <c r="F990" s="5" t="s">
        <v>17</v>
      </c>
      <c r="G990" s="64">
        <v>12.5</v>
      </c>
      <c r="H990" s="64">
        <v>0</v>
      </c>
      <c r="I990" t="s">
        <v>14</v>
      </c>
      <c r="J990" t="s">
        <v>14</v>
      </c>
      <c r="K990" t="s">
        <v>15</v>
      </c>
      <c r="N990" s="1">
        <v>350</v>
      </c>
      <c r="O990" s="60">
        <f>IF(B990="DEPARTAMENTO",N990*(100%-VLOOKUP(A990,'Condiciones Comerciales'!B:M,4,FALSE)),N990)</f>
        <v>350</v>
      </c>
      <c r="P990" s="60">
        <f t="shared" si="15"/>
        <v>393.75</v>
      </c>
      <c r="Q990" s="62"/>
    </row>
    <row r="991" spans="1:17" x14ac:dyDescent="0.3">
      <c r="A991" s="1" t="s">
        <v>276</v>
      </c>
      <c r="B991" t="s">
        <v>16</v>
      </c>
      <c r="C991" t="s">
        <v>16</v>
      </c>
      <c r="D991" s="63">
        <v>22</v>
      </c>
      <c r="E991" s="5">
        <v>-1</v>
      </c>
      <c r="F991" s="5" t="s">
        <v>17</v>
      </c>
      <c r="G991" s="64">
        <v>12.5</v>
      </c>
      <c r="H991" s="64">
        <v>0</v>
      </c>
      <c r="I991" t="s">
        <v>14</v>
      </c>
      <c r="J991" t="s">
        <v>14</v>
      </c>
      <c r="K991" t="s">
        <v>15</v>
      </c>
      <c r="N991" s="1">
        <v>350</v>
      </c>
      <c r="O991" s="60">
        <f>IF(B991="DEPARTAMENTO",N991*(100%-VLOOKUP(A991,'Condiciones Comerciales'!B:M,4,FALSE)),N991)</f>
        <v>350</v>
      </c>
      <c r="P991" s="60">
        <f t="shared" si="15"/>
        <v>393.75</v>
      </c>
      <c r="Q991" s="62"/>
    </row>
    <row r="992" spans="1:17" x14ac:dyDescent="0.3">
      <c r="A992" s="1" t="s">
        <v>276</v>
      </c>
      <c r="B992" t="s">
        <v>16</v>
      </c>
      <c r="C992" t="s">
        <v>16</v>
      </c>
      <c r="D992" s="63">
        <v>23</v>
      </c>
      <c r="E992" s="5">
        <v>-1</v>
      </c>
      <c r="F992" s="5" t="s">
        <v>17</v>
      </c>
      <c r="G992" s="64">
        <v>12.5</v>
      </c>
      <c r="H992" s="64">
        <v>0</v>
      </c>
      <c r="I992" t="s">
        <v>14</v>
      </c>
      <c r="J992" t="s">
        <v>14</v>
      </c>
      <c r="K992" t="s">
        <v>15</v>
      </c>
      <c r="N992" s="1">
        <v>350</v>
      </c>
      <c r="O992" s="60">
        <f>IF(B992="DEPARTAMENTO",N992*(100%-VLOOKUP(A992,'Condiciones Comerciales'!B:M,4,FALSE)),N992)</f>
        <v>350</v>
      </c>
      <c r="P992" s="60">
        <f t="shared" si="15"/>
        <v>393.75</v>
      </c>
      <c r="Q992" s="62"/>
    </row>
    <row r="993" spans="1:17" x14ac:dyDescent="0.3">
      <c r="A993" s="1" t="s">
        <v>276</v>
      </c>
      <c r="B993" t="s">
        <v>16</v>
      </c>
      <c r="C993" t="s">
        <v>16</v>
      </c>
      <c r="D993" s="63">
        <v>24</v>
      </c>
      <c r="E993" s="5">
        <v>-1</v>
      </c>
      <c r="F993" s="5" t="s">
        <v>17</v>
      </c>
      <c r="G993" s="64">
        <v>12.5</v>
      </c>
      <c r="H993" s="64">
        <v>0</v>
      </c>
      <c r="I993" t="s">
        <v>14</v>
      </c>
      <c r="J993" t="s">
        <v>14</v>
      </c>
      <c r="K993" t="s">
        <v>15</v>
      </c>
      <c r="N993" s="1">
        <v>350</v>
      </c>
      <c r="O993" s="60">
        <f>IF(B993="DEPARTAMENTO",N993*(100%-VLOOKUP(A993,'Condiciones Comerciales'!B:M,4,FALSE)),N993)</f>
        <v>350</v>
      </c>
      <c r="P993" s="60">
        <f t="shared" si="15"/>
        <v>393.75</v>
      </c>
      <c r="Q993" s="62"/>
    </row>
    <row r="994" spans="1:17" x14ac:dyDescent="0.3">
      <c r="A994" s="1" t="s">
        <v>276</v>
      </c>
      <c r="B994" t="s">
        <v>16</v>
      </c>
      <c r="C994" t="s">
        <v>16</v>
      </c>
      <c r="D994" s="63">
        <v>25</v>
      </c>
      <c r="E994" s="5">
        <v>-1</v>
      </c>
      <c r="F994" s="5" t="s">
        <v>17</v>
      </c>
      <c r="G994" s="64">
        <v>12.5</v>
      </c>
      <c r="H994" s="64">
        <v>0</v>
      </c>
      <c r="I994" t="s">
        <v>14</v>
      </c>
      <c r="J994" t="s">
        <v>14</v>
      </c>
      <c r="K994" t="s">
        <v>15</v>
      </c>
      <c r="N994" s="1">
        <v>350</v>
      </c>
      <c r="O994" s="60">
        <f>IF(B994="DEPARTAMENTO",N994*(100%-VLOOKUP(A994,'Condiciones Comerciales'!B:M,4,FALSE)),N994)</f>
        <v>350</v>
      </c>
      <c r="P994" s="60">
        <f t="shared" si="15"/>
        <v>393.75</v>
      </c>
      <c r="Q994" s="62"/>
    </row>
    <row r="995" spans="1:17" x14ac:dyDescent="0.3">
      <c r="A995" s="1" t="s">
        <v>276</v>
      </c>
      <c r="B995" t="s">
        <v>16</v>
      </c>
      <c r="C995" t="s">
        <v>16</v>
      </c>
      <c r="D995" s="63">
        <v>26</v>
      </c>
      <c r="E995" s="5">
        <v>-1</v>
      </c>
      <c r="F995" s="5" t="s">
        <v>17</v>
      </c>
      <c r="G995" s="64">
        <v>12.5</v>
      </c>
      <c r="H995" s="64">
        <v>0</v>
      </c>
      <c r="I995" t="s">
        <v>14</v>
      </c>
      <c r="J995" t="s">
        <v>14</v>
      </c>
      <c r="K995" t="s">
        <v>15</v>
      </c>
      <c r="N995" s="1">
        <v>350</v>
      </c>
      <c r="O995" s="60">
        <f>IF(B995="DEPARTAMENTO",N995*(100%-VLOOKUP(A995,'Condiciones Comerciales'!B:M,4,FALSE)),N995)</f>
        <v>350</v>
      </c>
      <c r="P995" s="60">
        <f t="shared" si="15"/>
        <v>393.75</v>
      </c>
      <c r="Q995" s="62"/>
    </row>
    <row r="996" spans="1:17" x14ac:dyDescent="0.3">
      <c r="A996" s="1" t="s">
        <v>276</v>
      </c>
      <c r="B996" t="s">
        <v>16</v>
      </c>
      <c r="C996" t="s">
        <v>16</v>
      </c>
      <c r="D996" s="63">
        <v>27</v>
      </c>
      <c r="E996" s="5">
        <v>-1</v>
      </c>
      <c r="F996" s="5" t="s">
        <v>17</v>
      </c>
      <c r="G996" s="64">
        <v>12.5</v>
      </c>
      <c r="H996" s="64">
        <v>0</v>
      </c>
      <c r="I996" t="s">
        <v>14</v>
      </c>
      <c r="J996" t="s">
        <v>14</v>
      </c>
      <c r="K996" t="s">
        <v>15</v>
      </c>
      <c r="N996" s="1">
        <v>350</v>
      </c>
      <c r="O996" s="60">
        <f>IF(B996="DEPARTAMENTO",N996*(100%-VLOOKUP(A996,'Condiciones Comerciales'!B:M,4,FALSE)),N996)</f>
        <v>350</v>
      </c>
      <c r="P996" s="60">
        <f t="shared" si="15"/>
        <v>393.75</v>
      </c>
      <c r="Q996" s="62"/>
    </row>
    <row r="997" spans="1:17" x14ac:dyDescent="0.3">
      <c r="A997" s="1" t="s">
        <v>276</v>
      </c>
      <c r="B997" t="s">
        <v>16</v>
      </c>
      <c r="C997" t="s">
        <v>16</v>
      </c>
      <c r="D997" s="63">
        <v>28</v>
      </c>
      <c r="E997" s="5">
        <v>-1</v>
      </c>
      <c r="F997" s="5" t="s">
        <v>17</v>
      </c>
      <c r="G997" s="64">
        <v>12.5</v>
      </c>
      <c r="H997" s="64">
        <v>0</v>
      </c>
      <c r="I997" t="s">
        <v>14</v>
      </c>
      <c r="J997" t="s">
        <v>14</v>
      </c>
      <c r="K997" t="s">
        <v>15</v>
      </c>
      <c r="N997" s="1">
        <v>350</v>
      </c>
      <c r="O997" s="60">
        <f>IF(B997="DEPARTAMENTO",N997*(100%-VLOOKUP(A997,'Condiciones Comerciales'!B:M,4,FALSE)),N997)</f>
        <v>350</v>
      </c>
      <c r="P997" s="60">
        <f t="shared" si="15"/>
        <v>393.75</v>
      </c>
      <c r="Q997" s="62"/>
    </row>
    <row r="998" spans="1:17" x14ac:dyDescent="0.3">
      <c r="A998" s="1" t="s">
        <v>276</v>
      </c>
      <c r="B998" t="s">
        <v>16</v>
      </c>
      <c r="C998" t="s">
        <v>16</v>
      </c>
      <c r="D998" s="63">
        <v>29</v>
      </c>
      <c r="E998" s="5">
        <v>-1</v>
      </c>
      <c r="F998" s="5" t="s">
        <v>17</v>
      </c>
      <c r="G998" s="64">
        <v>12.5</v>
      </c>
      <c r="H998" s="64">
        <v>0</v>
      </c>
      <c r="I998" t="s">
        <v>14</v>
      </c>
      <c r="J998" t="s">
        <v>14</v>
      </c>
      <c r="K998" t="s">
        <v>15</v>
      </c>
      <c r="N998" s="1">
        <v>350</v>
      </c>
      <c r="O998" s="60">
        <f>IF(B998="DEPARTAMENTO",N998*(100%-VLOOKUP(A998,'Condiciones Comerciales'!B:M,4,FALSE)),N998)</f>
        <v>350</v>
      </c>
      <c r="P998" s="60">
        <f t="shared" si="15"/>
        <v>393.75</v>
      </c>
      <c r="Q998" s="62"/>
    </row>
    <row r="999" spans="1:17" x14ac:dyDescent="0.3">
      <c r="A999" s="1" t="s">
        <v>276</v>
      </c>
      <c r="B999" t="s">
        <v>16</v>
      </c>
      <c r="C999" t="s">
        <v>16</v>
      </c>
      <c r="D999" s="63">
        <v>30</v>
      </c>
      <c r="E999" s="5">
        <v>-1</v>
      </c>
      <c r="F999" s="5" t="s">
        <v>17</v>
      </c>
      <c r="G999" s="64">
        <v>12.5</v>
      </c>
      <c r="H999" s="64">
        <v>0</v>
      </c>
      <c r="I999" t="s">
        <v>14</v>
      </c>
      <c r="J999" t="s">
        <v>14</v>
      </c>
      <c r="K999" t="s">
        <v>15</v>
      </c>
      <c r="N999" s="1">
        <v>350</v>
      </c>
      <c r="O999" s="60">
        <f>IF(B999="DEPARTAMENTO",N999*(100%-VLOOKUP(A999,'Condiciones Comerciales'!B:M,4,FALSE)),N999)</f>
        <v>350</v>
      </c>
      <c r="P999" s="60">
        <f t="shared" si="15"/>
        <v>393.75</v>
      </c>
      <c r="Q999" s="62"/>
    </row>
    <row r="1000" spans="1:17" x14ac:dyDescent="0.3">
      <c r="A1000" s="1" t="s">
        <v>276</v>
      </c>
      <c r="B1000" t="s">
        <v>16</v>
      </c>
      <c r="C1000" t="s">
        <v>16</v>
      </c>
      <c r="D1000" s="63">
        <v>31</v>
      </c>
      <c r="E1000" s="5">
        <v>-1</v>
      </c>
      <c r="F1000" s="5" t="s">
        <v>17</v>
      </c>
      <c r="G1000" s="64">
        <v>12.5</v>
      </c>
      <c r="H1000" s="64">
        <v>0</v>
      </c>
      <c r="I1000" t="s">
        <v>14</v>
      </c>
      <c r="J1000" t="s">
        <v>14</v>
      </c>
      <c r="K1000" t="s">
        <v>15</v>
      </c>
      <c r="N1000" s="1">
        <v>350</v>
      </c>
      <c r="O1000" s="60">
        <f>IF(B1000="DEPARTAMENTO",N1000*(100%-VLOOKUP(A1000,'Condiciones Comerciales'!B:M,4,FALSE)),N1000)</f>
        <v>350</v>
      </c>
      <c r="P1000" s="60">
        <f t="shared" si="15"/>
        <v>393.75</v>
      </c>
      <c r="Q1000" s="62"/>
    </row>
    <row r="1001" spans="1:17" x14ac:dyDescent="0.3">
      <c r="A1001" s="1" t="s">
        <v>276</v>
      </c>
      <c r="B1001" t="s">
        <v>16</v>
      </c>
      <c r="C1001" t="s">
        <v>16</v>
      </c>
      <c r="D1001" s="63">
        <v>32</v>
      </c>
      <c r="E1001" s="5">
        <v>-1</v>
      </c>
      <c r="F1001" s="5" t="s">
        <v>17</v>
      </c>
      <c r="G1001" s="64">
        <v>12.5</v>
      </c>
      <c r="H1001" s="64">
        <v>0</v>
      </c>
      <c r="I1001" t="s">
        <v>14</v>
      </c>
      <c r="J1001" t="s">
        <v>14</v>
      </c>
      <c r="K1001" t="s">
        <v>15</v>
      </c>
      <c r="N1001" s="1">
        <v>350</v>
      </c>
      <c r="O1001" s="60">
        <f>IF(B1001="DEPARTAMENTO",N1001*(100%-VLOOKUP(A1001,'Condiciones Comerciales'!B:M,4,FALSE)),N1001)</f>
        <v>350</v>
      </c>
      <c r="P1001" s="60">
        <f t="shared" si="15"/>
        <v>393.75</v>
      </c>
      <c r="Q1001" s="62"/>
    </row>
    <row r="1002" spans="1:17" x14ac:dyDescent="0.3">
      <c r="A1002" s="1" t="s">
        <v>276</v>
      </c>
      <c r="B1002" t="s">
        <v>16</v>
      </c>
      <c r="C1002" t="s">
        <v>16</v>
      </c>
      <c r="D1002" s="63">
        <v>33</v>
      </c>
      <c r="E1002" s="5">
        <v>-1</v>
      </c>
      <c r="F1002" s="5" t="s">
        <v>17</v>
      </c>
      <c r="G1002" s="64">
        <v>12.5</v>
      </c>
      <c r="H1002" s="64">
        <v>0</v>
      </c>
      <c r="I1002" t="s">
        <v>14</v>
      </c>
      <c r="J1002" t="s">
        <v>14</v>
      </c>
      <c r="K1002" t="s">
        <v>15</v>
      </c>
      <c r="N1002" s="1">
        <v>350</v>
      </c>
      <c r="O1002" s="60">
        <f>IF(B1002="DEPARTAMENTO",N1002*(100%-VLOOKUP(A1002,'Condiciones Comerciales'!B:M,4,FALSE)),N1002)</f>
        <v>350</v>
      </c>
      <c r="P1002" s="60">
        <f t="shared" si="15"/>
        <v>393.75</v>
      </c>
      <c r="Q1002" s="62"/>
    </row>
    <row r="1003" spans="1:17" x14ac:dyDescent="0.3">
      <c r="A1003" s="1" t="s">
        <v>276</v>
      </c>
      <c r="B1003" t="s">
        <v>16</v>
      </c>
      <c r="C1003" t="s">
        <v>16</v>
      </c>
      <c r="D1003" s="63">
        <v>34</v>
      </c>
      <c r="E1003" s="5">
        <v>-1</v>
      </c>
      <c r="F1003" s="5" t="s">
        <v>17</v>
      </c>
      <c r="G1003" s="64">
        <v>12.5</v>
      </c>
      <c r="H1003" s="64">
        <v>0</v>
      </c>
      <c r="I1003" t="s">
        <v>14</v>
      </c>
      <c r="J1003" t="s">
        <v>14</v>
      </c>
      <c r="K1003" t="s">
        <v>15</v>
      </c>
      <c r="N1003" s="1">
        <v>350</v>
      </c>
      <c r="O1003" s="60">
        <f>IF(B1003="DEPARTAMENTO",N1003*(100%-VLOOKUP(A1003,'Condiciones Comerciales'!B:M,4,FALSE)),N1003)</f>
        <v>350</v>
      </c>
      <c r="P1003" s="60">
        <f t="shared" si="15"/>
        <v>393.75</v>
      </c>
      <c r="Q1003" s="62"/>
    </row>
    <row r="1004" spans="1:17" x14ac:dyDescent="0.3">
      <c r="A1004" s="1" t="s">
        <v>276</v>
      </c>
      <c r="B1004" t="s">
        <v>16</v>
      </c>
      <c r="C1004" t="s">
        <v>16</v>
      </c>
      <c r="D1004" s="63">
        <v>35</v>
      </c>
      <c r="E1004" s="5">
        <v>-1</v>
      </c>
      <c r="F1004" s="5" t="s">
        <v>17</v>
      </c>
      <c r="G1004" s="64">
        <v>12.5</v>
      </c>
      <c r="H1004" s="64">
        <v>0</v>
      </c>
      <c r="I1004" t="s">
        <v>14</v>
      </c>
      <c r="J1004" t="s">
        <v>14</v>
      </c>
      <c r="K1004" t="s">
        <v>15</v>
      </c>
      <c r="N1004" s="1">
        <v>350</v>
      </c>
      <c r="O1004" s="60">
        <f>IF(B1004="DEPARTAMENTO",N1004*(100%-VLOOKUP(A1004,'Condiciones Comerciales'!B:M,4,FALSE)),N1004)</f>
        <v>350</v>
      </c>
      <c r="P1004" s="60">
        <f t="shared" si="15"/>
        <v>393.75</v>
      </c>
      <c r="Q1004" s="62"/>
    </row>
    <row r="1005" spans="1:17" x14ac:dyDescent="0.3">
      <c r="A1005" s="1" t="s">
        <v>276</v>
      </c>
      <c r="B1005" t="s">
        <v>16</v>
      </c>
      <c r="C1005" t="s">
        <v>16</v>
      </c>
      <c r="D1005" s="63">
        <v>36</v>
      </c>
      <c r="E1005" s="5">
        <v>-1</v>
      </c>
      <c r="F1005" s="5" t="s">
        <v>17</v>
      </c>
      <c r="G1005" s="64">
        <v>12.5</v>
      </c>
      <c r="H1005" s="64">
        <v>0</v>
      </c>
      <c r="I1005" t="s">
        <v>14</v>
      </c>
      <c r="J1005" t="s">
        <v>14</v>
      </c>
      <c r="K1005" t="s">
        <v>15</v>
      </c>
      <c r="N1005" s="1">
        <v>350</v>
      </c>
      <c r="O1005" s="60">
        <f>IF(B1005="DEPARTAMENTO",N1005*(100%-VLOOKUP(A1005,'Condiciones Comerciales'!B:M,4,FALSE)),N1005)</f>
        <v>350</v>
      </c>
      <c r="P1005" s="60">
        <f t="shared" si="15"/>
        <v>393.75</v>
      </c>
      <c r="Q1005" s="62"/>
    </row>
    <row r="1006" spans="1:17" x14ac:dyDescent="0.3">
      <c r="A1006" s="1" t="s">
        <v>276</v>
      </c>
      <c r="B1006" t="s">
        <v>16</v>
      </c>
      <c r="C1006" t="s">
        <v>16</v>
      </c>
      <c r="D1006" s="63">
        <v>37</v>
      </c>
      <c r="E1006" s="5">
        <v>-1</v>
      </c>
      <c r="F1006" s="5" t="s">
        <v>17</v>
      </c>
      <c r="G1006" s="64">
        <v>12.5</v>
      </c>
      <c r="H1006" s="64">
        <v>0</v>
      </c>
      <c r="I1006" t="s">
        <v>14</v>
      </c>
      <c r="J1006" t="s">
        <v>14</v>
      </c>
      <c r="K1006" t="s">
        <v>15</v>
      </c>
      <c r="N1006" s="1">
        <v>350</v>
      </c>
      <c r="O1006" s="60">
        <f>IF(B1006="DEPARTAMENTO",N1006*(100%-VLOOKUP(A1006,'Condiciones Comerciales'!B:M,4,FALSE)),N1006)</f>
        <v>350</v>
      </c>
      <c r="P1006" s="60">
        <f t="shared" si="15"/>
        <v>393.75</v>
      </c>
      <c r="Q1006" s="62"/>
    </row>
    <row r="1007" spans="1:17" x14ac:dyDescent="0.3">
      <c r="A1007" s="1" t="s">
        <v>276</v>
      </c>
      <c r="B1007" t="s">
        <v>16</v>
      </c>
      <c r="C1007" t="s">
        <v>16</v>
      </c>
      <c r="D1007" s="63">
        <v>39</v>
      </c>
      <c r="E1007" s="5">
        <v>-1</v>
      </c>
      <c r="F1007" s="5" t="s">
        <v>17</v>
      </c>
      <c r="G1007" s="64">
        <v>12.5</v>
      </c>
      <c r="H1007" s="64">
        <v>0</v>
      </c>
      <c r="I1007" t="s">
        <v>14</v>
      </c>
      <c r="J1007" t="s">
        <v>14</v>
      </c>
      <c r="K1007" t="s">
        <v>15</v>
      </c>
      <c r="N1007" s="1">
        <v>350</v>
      </c>
      <c r="O1007" s="60">
        <f>IF(B1007="DEPARTAMENTO",N1007*(100%-VLOOKUP(A1007,'Condiciones Comerciales'!B:M,4,FALSE)),N1007)</f>
        <v>350</v>
      </c>
      <c r="P1007" s="60">
        <f t="shared" si="15"/>
        <v>393.75</v>
      </c>
      <c r="Q1007" s="62"/>
    </row>
    <row r="1008" spans="1:17" x14ac:dyDescent="0.3">
      <c r="A1008" s="1" t="s">
        <v>276</v>
      </c>
      <c r="B1008" t="s">
        <v>16</v>
      </c>
      <c r="C1008" t="s">
        <v>16</v>
      </c>
      <c r="D1008" s="63">
        <v>40</v>
      </c>
      <c r="E1008" s="5">
        <v>-1</v>
      </c>
      <c r="F1008" s="5" t="s">
        <v>17</v>
      </c>
      <c r="G1008" s="64">
        <v>12.5</v>
      </c>
      <c r="H1008" s="64">
        <v>0</v>
      </c>
      <c r="I1008" t="s">
        <v>14</v>
      </c>
      <c r="J1008" t="s">
        <v>14</v>
      </c>
      <c r="K1008" t="s">
        <v>15</v>
      </c>
      <c r="N1008" s="1">
        <v>350</v>
      </c>
      <c r="O1008" s="60">
        <f>IF(B1008="DEPARTAMENTO",N1008*(100%-VLOOKUP(A1008,'Condiciones Comerciales'!B:M,4,FALSE)),N1008)</f>
        <v>350</v>
      </c>
      <c r="P1008" s="60">
        <f t="shared" si="15"/>
        <v>393.75</v>
      </c>
      <c r="Q1008" s="62"/>
    </row>
    <row r="1009" spans="1:17" x14ac:dyDescent="0.3">
      <c r="A1009" s="1" t="s">
        <v>276</v>
      </c>
      <c r="B1009" t="s">
        <v>16</v>
      </c>
      <c r="C1009" t="s">
        <v>16</v>
      </c>
      <c r="D1009" s="63">
        <v>42</v>
      </c>
      <c r="E1009" s="5">
        <v>-1</v>
      </c>
      <c r="F1009" s="5" t="s">
        <v>17</v>
      </c>
      <c r="G1009" s="64">
        <v>12.5</v>
      </c>
      <c r="H1009" s="64">
        <v>0</v>
      </c>
      <c r="I1009" t="s">
        <v>14</v>
      </c>
      <c r="J1009" t="s">
        <v>14</v>
      </c>
      <c r="K1009" t="s">
        <v>15</v>
      </c>
      <c r="N1009" s="1">
        <v>350</v>
      </c>
      <c r="O1009" s="60">
        <f>IF(B1009="DEPARTAMENTO",N1009*(100%-VLOOKUP(A1009,'Condiciones Comerciales'!B:M,4,FALSE)),N1009)</f>
        <v>350</v>
      </c>
      <c r="P1009" s="60">
        <f t="shared" si="15"/>
        <v>393.75</v>
      </c>
      <c r="Q1009" s="62"/>
    </row>
    <row r="1010" spans="1:17" x14ac:dyDescent="0.3">
      <c r="A1010" s="1" t="s">
        <v>276</v>
      </c>
      <c r="B1010" t="s">
        <v>16</v>
      </c>
      <c r="C1010" t="s">
        <v>16</v>
      </c>
      <c r="D1010" s="63">
        <v>43</v>
      </c>
      <c r="E1010" s="5">
        <v>-1</v>
      </c>
      <c r="F1010" s="5" t="s">
        <v>17</v>
      </c>
      <c r="G1010" s="64">
        <v>12.5</v>
      </c>
      <c r="H1010" s="64">
        <v>0</v>
      </c>
      <c r="I1010" t="s">
        <v>14</v>
      </c>
      <c r="J1010" t="s">
        <v>14</v>
      </c>
      <c r="K1010" t="s">
        <v>15</v>
      </c>
      <c r="N1010" s="1">
        <v>350</v>
      </c>
      <c r="O1010" s="60">
        <f>IF(B1010="DEPARTAMENTO",N1010*(100%-VLOOKUP(A1010,'Condiciones Comerciales'!B:M,4,FALSE)),N1010)</f>
        <v>350</v>
      </c>
      <c r="P1010" s="60">
        <f t="shared" si="15"/>
        <v>393.75</v>
      </c>
      <c r="Q1010" s="62"/>
    </row>
    <row r="1011" spans="1:17" x14ac:dyDescent="0.3">
      <c r="A1011" s="1" t="s">
        <v>276</v>
      </c>
      <c r="B1011" t="s">
        <v>16</v>
      </c>
      <c r="C1011" t="s">
        <v>16</v>
      </c>
      <c r="D1011" s="63">
        <v>44</v>
      </c>
      <c r="E1011" s="5">
        <v>-1</v>
      </c>
      <c r="F1011" s="5" t="s">
        <v>17</v>
      </c>
      <c r="G1011" s="64">
        <v>12.5</v>
      </c>
      <c r="H1011" s="64">
        <v>0</v>
      </c>
      <c r="I1011" t="s">
        <v>14</v>
      </c>
      <c r="J1011" t="s">
        <v>14</v>
      </c>
      <c r="K1011" t="s">
        <v>15</v>
      </c>
      <c r="N1011" s="1">
        <v>350</v>
      </c>
      <c r="O1011" s="60">
        <f>IF(B1011="DEPARTAMENTO",N1011*(100%-VLOOKUP(A1011,'Condiciones Comerciales'!B:M,4,FALSE)),N1011)</f>
        <v>350</v>
      </c>
      <c r="P1011" s="60">
        <f t="shared" si="15"/>
        <v>393.75</v>
      </c>
      <c r="Q1011" s="62"/>
    </row>
    <row r="1012" spans="1:17" x14ac:dyDescent="0.3">
      <c r="A1012" s="1" t="s">
        <v>276</v>
      </c>
      <c r="B1012" t="s">
        <v>16</v>
      </c>
      <c r="C1012" t="s">
        <v>16</v>
      </c>
      <c r="D1012" s="63">
        <v>45</v>
      </c>
      <c r="E1012" s="5">
        <v>-1</v>
      </c>
      <c r="F1012" s="5" t="s">
        <v>17</v>
      </c>
      <c r="G1012" s="64">
        <v>12.5</v>
      </c>
      <c r="H1012" s="64">
        <v>0</v>
      </c>
      <c r="I1012" t="s">
        <v>14</v>
      </c>
      <c r="J1012" t="s">
        <v>14</v>
      </c>
      <c r="K1012" t="s">
        <v>15</v>
      </c>
      <c r="N1012" s="1">
        <v>350</v>
      </c>
      <c r="O1012" s="60">
        <f>IF(B1012="DEPARTAMENTO",N1012*(100%-VLOOKUP(A1012,'Condiciones Comerciales'!B:M,4,FALSE)),N1012)</f>
        <v>350</v>
      </c>
      <c r="P1012" s="60">
        <f t="shared" si="15"/>
        <v>393.75</v>
      </c>
      <c r="Q1012" s="62"/>
    </row>
    <row r="1013" spans="1:17" x14ac:dyDescent="0.3">
      <c r="A1013" s="1" t="s">
        <v>276</v>
      </c>
      <c r="B1013" t="s">
        <v>16</v>
      </c>
      <c r="C1013" t="s">
        <v>16</v>
      </c>
      <c r="D1013" s="63">
        <v>46</v>
      </c>
      <c r="E1013" s="5">
        <v>-1</v>
      </c>
      <c r="F1013" s="5" t="s">
        <v>17</v>
      </c>
      <c r="G1013" s="64">
        <v>12.5</v>
      </c>
      <c r="H1013" s="64">
        <v>0</v>
      </c>
      <c r="I1013" t="s">
        <v>14</v>
      </c>
      <c r="J1013" t="s">
        <v>14</v>
      </c>
      <c r="K1013" t="s">
        <v>15</v>
      </c>
      <c r="N1013" s="1">
        <v>350</v>
      </c>
      <c r="O1013" s="60">
        <f>IF(B1013="DEPARTAMENTO",N1013*(100%-VLOOKUP(A1013,'Condiciones Comerciales'!B:M,4,FALSE)),N1013)</f>
        <v>350</v>
      </c>
      <c r="P1013" s="60">
        <f t="shared" si="15"/>
        <v>393.75</v>
      </c>
      <c r="Q1013" s="62"/>
    </row>
    <row r="1014" spans="1:17" x14ac:dyDescent="0.3">
      <c r="A1014" s="1" t="s">
        <v>276</v>
      </c>
      <c r="B1014" t="s">
        <v>16</v>
      </c>
      <c r="C1014" t="s">
        <v>16</v>
      </c>
      <c r="D1014" s="63">
        <v>47</v>
      </c>
      <c r="E1014" s="5">
        <v>-1</v>
      </c>
      <c r="F1014" s="5" t="s">
        <v>17</v>
      </c>
      <c r="G1014" s="64">
        <v>12.5</v>
      </c>
      <c r="H1014" s="64">
        <v>0</v>
      </c>
      <c r="I1014" t="s">
        <v>14</v>
      </c>
      <c r="J1014" t="s">
        <v>14</v>
      </c>
      <c r="K1014" t="s">
        <v>15</v>
      </c>
      <c r="N1014" s="1">
        <v>350</v>
      </c>
      <c r="O1014" s="60">
        <f>IF(B1014="DEPARTAMENTO",N1014*(100%-VLOOKUP(A1014,'Condiciones Comerciales'!B:M,4,FALSE)),N1014)</f>
        <v>350</v>
      </c>
      <c r="P1014" s="60">
        <f t="shared" si="15"/>
        <v>393.75</v>
      </c>
      <c r="Q1014" s="62"/>
    </row>
    <row r="1015" spans="1:17" x14ac:dyDescent="0.3">
      <c r="A1015" s="1" t="s">
        <v>276</v>
      </c>
      <c r="B1015" t="s">
        <v>16</v>
      </c>
      <c r="C1015" t="s">
        <v>16</v>
      </c>
      <c r="D1015" s="63">
        <v>48</v>
      </c>
      <c r="E1015" s="5">
        <v>1</v>
      </c>
      <c r="F1015" s="5" t="s">
        <v>17</v>
      </c>
      <c r="G1015" s="64">
        <v>12.5</v>
      </c>
      <c r="H1015" s="64">
        <v>0</v>
      </c>
      <c r="I1015" t="s">
        <v>14</v>
      </c>
      <c r="J1015" t="s">
        <v>14</v>
      </c>
      <c r="K1015" t="s">
        <v>15</v>
      </c>
      <c r="N1015" s="1">
        <v>350</v>
      </c>
      <c r="O1015" s="60">
        <f>IF(B1015="DEPARTAMENTO",N1015*(100%-VLOOKUP(A1015,'Condiciones Comerciales'!B:M,4,FALSE)),N1015)</f>
        <v>350</v>
      </c>
      <c r="P1015" s="60">
        <f t="shared" si="15"/>
        <v>393.75</v>
      </c>
      <c r="Q1015" s="62"/>
    </row>
    <row r="1016" spans="1:17" x14ac:dyDescent="0.3">
      <c r="A1016" s="1" t="s">
        <v>276</v>
      </c>
      <c r="B1016" t="s">
        <v>16</v>
      </c>
      <c r="C1016" t="s">
        <v>16</v>
      </c>
      <c r="D1016" s="63">
        <v>57</v>
      </c>
      <c r="E1016" s="5">
        <v>1</v>
      </c>
      <c r="F1016" s="5" t="s">
        <v>17</v>
      </c>
      <c r="G1016" s="64">
        <v>12.5</v>
      </c>
      <c r="H1016" s="64">
        <v>0</v>
      </c>
      <c r="I1016" t="s">
        <v>14</v>
      </c>
      <c r="J1016" t="s">
        <v>14</v>
      </c>
      <c r="K1016" t="s">
        <v>15</v>
      </c>
      <c r="N1016" s="1">
        <v>300</v>
      </c>
      <c r="O1016" s="60">
        <f>IF(B1016="DEPARTAMENTO",N1016*(100%-VLOOKUP(A1016,'Condiciones Comerciales'!B:M,4,FALSE)),N1016)</f>
        <v>300</v>
      </c>
      <c r="P1016" s="60">
        <f t="shared" si="15"/>
        <v>337.5</v>
      </c>
      <c r="Q1016" s="62"/>
    </row>
    <row r="1017" spans="1:17" x14ac:dyDescent="0.3">
      <c r="A1017" s="1" t="s">
        <v>276</v>
      </c>
      <c r="B1017" t="s">
        <v>16</v>
      </c>
      <c r="C1017" t="s">
        <v>16</v>
      </c>
      <c r="D1017" s="63">
        <v>59</v>
      </c>
      <c r="E1017" s="5">
        <v>1</v>
      </c>
      <c r="F1017" s="5" t="s">
        <v>17</v>
      </c>
      <c r="G1017" s="64">
        <v>12.5</v>
      </c>
      <c r="H1017" s="64">
        <v>0</v>
      </c>
      <c r="I1017" t="s">
        <v>14</v>
      </c>
      <c r="J1017" t="s">
        <v>14</v>
      </c>
      <c r="K1017" t="s">
        <v>15</v>
      </c>
      <c r="N1017" s="1">
        <v>300</v>
      </c>
      <c r="O1017" s="60">
        <f>IF(B1017="DEPARTAMENTO",N1017*(100%-VLOOKUP(A1017,'Condiciones Comerciales'!B:M,4,FALSE)),N1017)</f>
        <v>300</v>
      </c>
      <c r="P1017" s="60">
        <f t="shared" si="15"/>
        <v>337.5</v>
      </c>
      <c r="Q1017" s="62"/>
    </row>
    <row r="1018" spans="1:17" x14ac:dyDescent="0.3">
      <c r="A1018" s="1" t="s">
        <v>276</v>
      </c>
      <c r="B1018" t="s">
        <v>16</v>
      </c>
      <c r="C1018" t="s">
        <v>16</v>
      </c>
      <c r="D1018" s="63">
        <v>60</v>
      </c>
      <c r="E1018" s="5">
        <v>1</v>
      </c>
      <c r="F1018" s="5" t="s">
        <v>17</v>
      </c>
      <c r="G1018" s="64">
        <v>12.5</v>
      </c>
      <c r="H1018" s="64">
        <v>0</v>
      </c>
      <c r="I1018" t="s">
        <v>14</v>
      </c>
      <c r="J1018" t="s">
        <v>14</v>
      </c>
      <c r="K1018" t="s">
        <v>15</v>
      </c>
      <c r="N1018" s="1">
        <v>300</v>
      </c>
      <c r="O1018" s="60">
        <f>IF(B1018="DEPARTAMENTO",N1018*(100%-VLOOKUP(A1018,'Condiciones Comerciales'!B:M,4,FALSE)),N1018)</f>
        <v>300</v>
      </c>
      <c r="P1018" s="60">
        <f t="shared" si="15"/>
        <v>337.5</v>
      </c>
      <c r="Q1018" s="62"/>
    </row>
    <row r="1019" spans="1:17" x14ac:dyDescent="0.3">
      <c r="A1019" s="1" t="s">
        <v>276</v>
      </c>
      <c r="B1019" t="s">
        <v>16</v>
      </c>
      <c r="C1019" t="s">
        <v>16</v>
      </c>
      <c r="D1019" s="63">
        <v>61</v>
      </c>
      <c r="E1019" s="5">
        <v>1</v>
      </c>
      <c r="F1019" s="5" t="s">
        <v>17</v>
      </c>
      <c r="G1019" s="64">
        <v>12.5</v>
      </c>
      <c r="H1019" s="64">
        <v>0</v>
      </c>
      <c r="I1019" t="s">
        <v>14</v>
      </c>
      <c r="J1019" t="s">
        <v>14</v>
      </c>
      <c r="K1019" t="s">
        <v>15</v>
      </c>
      <c r="N1019" s="1">
        <v>300</v>
      </c>
      <c r="O1019" s="60">
        <f>IF(B1019="DEPARTAMENTO",N1019*(100%-VLOOKUP(A1019,'Condiciones Comerciales'!B:M,4,FALSE)),N1019)</f>
        <v>300</v>
      </c>
      <c r="P1019" s="60">
        <f t="shared" si="15"/>
        <v>337.5</v>
      </c>
      <c r="Q1019" s="62"/>
    </row>
    <row r="1020" spans="1:17" x14ac:dyDescent="0.3">
      <c r="A1020" s="1" t="s">
        <v>276</v>
      </c>
      <c r="B1020" t="s">
        <v>16</v>
      </c>
      <c r="C1020" t="s">
        <v>16</v>
      </c>
      <c r="D1020" s="63">
        <v>62</v>
      </c>
      <c r="E1020" s="5">
        <v>1</v>
      </c>
      <c r="F1020" s="5" t="s">
        <v>17</v>
      </c>
      <c r="G1020" s="64">
        <v>12.5</v>
      </c>
      <c r="H1020" s="64">
        <v>0</v>
      </c>
      <c r="I1020" t="s">
        <v>14</v>
      </c>
      <c r="J1020" t="s">
        <v>14</v>
      </c>
      <c r="K1020" t="s">
        <v>15</v>
      </c>
      <c r="N1020" s="1">
        <v>300</v>
      </c>
      <c r="O1020" s="60">
        <f>IF(B1020="DEPARTAMENTO",N1020*(100%-VLOOKUP(A1020,'Condiciones Comerciales'!B:M,4,FALSE)),N1020)</f>
        <v>300</v>
      </c>
      <c r="P1020" s="60">
        <f t="shared" si="15"/>
        <v>337.5</v>
      </c>
      <c r="Q1020" s="62"/>
    </row>
    <row r="1021" spans="1:17" x14ac:dyDescent="0.3">
      <c r="A1021" s="1" t="s">
        <v>276</v>
      </c>
      <c r="B1021" t="s">
        <v>16</v>
      </c>
      <c r="C1021" t="s">
        <v>16</v>
      </c>
      <c r="D1021" s="63">
        <v>63</v>
      </c>
      <c r="E1021" s="5">
        <v>1</v>
      </c>
      <c r="F1021" s="5" t="s">
        <v>17</v>
      </c>
      <c r="G1021" s="64">
        <v>12.5</v>
      </c>
      <c r="H1021" s="64">
        <v>0</v>
      </c>
      <c r="I1021" t="s">
        <v>14</v>
      </c>
      <c r="J1021" t="s">
        <v>14</v>
      </c>
      <c r="K1021" t="s">
        <v>15</v>
      </c>
      <c r="N1021" s="1">
        <v>300</v>
      </c>
      <c r="O1021" s="60">
        <f>IF(B1021="DEPARTAMENTO",N1021*(100%-VLOOKUP(A1021,'Condiciones Comerciales'!B:M,4,FALSE)),N1021)</f>
        <v>300</v>
      </c>
      <c r="P1021" s="60">
        <f t="shared" si="15"/>
        <v>337.5</v>
      </c>
      <c r="Q1021" s="62"/>
    </row>
    <row r="1022" spans="1:17" x14ac:dyDescent="0.3">
      <c r="A1022" s="1" t="s">
        <v>276</v>
      </c>
      <c r="B1022" t="s">
        <v>16</v>
      </c>
      <c r="C1022" t="s">
        <v>16</v>
      </c>
      <c r="D1022" s="63">
        <v>64</v>
      </c>
      <c r="E1022" s="5">
        <v>1</v>
      </c>
      <c r="F1022" s="5" t="s">
        <v>17</v>
      </c>
      <c r="G1022" s="64">
        <v>12.5</v>
      </c>
      <c r="H1022" s="64">
        <v>0</v>
      </c>
      <c r="I1022" t="s">
        <v>14</v>
      </c>
      <c r="J1022" t="s">
        <v>14</v>
      </c>
      <c r="K1022" t="s">
        <v>15</v>
      </c>
      <c r="N1022" s="1">
        <v>300</v>
      </c>
      <c r="O1022" s="60">
        <f>IF(B1022="DEPARTAMENTO",N1022*(100%-VLOOKUP(A1022,'Condiciones Comerciales'!B:M,4,FALSE)),N1022)</f>
        <v>300</v>
      </c>
      <c r="P1022" s="60">
        <f t="shared" si="15"/>
        <v>337.5</v>
      </c>
      <c r="Q1022" s="62"/>
    </row>
    <row r="1023" spans="1:17" x14ac:dyDescent="0.3">
      <c r="A1023" s="1" t="s">
        <v>276</v>
      </c>
      <c r="B1023" t="s">
        <v>16</v>
      </c>
      <c r="C1023" t="s">
        <v>16</v>
      </c>
      <c r="D1023" s="63">
        <v>65</v>
      </c>
      <c r="E1023" s="5">
        <v>1</v>
      </c>
      <c r="F1023" s="5" t="s">
        <v>17</v>
      </c>
      <c r="G1023" s="64">
        <v>12.5</v>
      </c>
      <c r="H1023" s="64">
        <v>0</v>
      </c>
      <c r="I1023" t="s">
        <v>14</v>
      </c>
      <c r="J1023" t="s">
        <v>14</v>
      </c>
      <c r="K1023" t="s">
        <v>15</v>
      </c>
      <c r="N1023" s="1">
        <v>300</v>
      </c>
      <c r="O1023" s="60">
        <f>IF(B1023="DEPARTAMENTO",N1023*(100%-VLOOKUP(A1023,'Condiciones Comerciales'!B:M,4,FALSE)),N1023)</f>
        <v>300</v>
      </c>
      <c r="P1023" s="60">
        <f t="shared" si="15"/>
        <v>337.5</v>
      </c>
      <c r="Q1023" s="62"/>
    </row>
    <row r="1024" spans="1:17" x14ac:dyDescent="0.3">
      <c r="A1024" s="1" t="s">
        <v>276</v>
      </c>
      <c r="B1024" t="s">
        <v>16</v>
      </c>
      <c r="C1024" t="s">
        <v>16</v>
      </c>
      <c r="D1024" s="63">
        <v>66</v>
      </c>
      <c r="E1024" s="5">
        <v>1</v>
      </c>
      <c r="F1024" s="5" t="s">
        <v>17</v>
      </c>
      <c r="G1024" s="64">
        <v>12.5</v>
      </c>
      <c r="H1024" s="64">
        <v>0</v>
      </c>
      <c r="I1024" t="s">
        <v>14</v>
      </c>
      <c r="J1024" t="s">
        <v>14</v>
      </c>
      <c r="K1024" t="s">
        <v>15</v>
      </c>
      <c r="N1024" s="1">
        <v>300</v>
      </c>
      <c r="O1024" s="60">
        <f>IF(B1024="DEPARTAMENTO",N1024*(100%-VLOOKUP(A1024,'Condiciones Comerciales'!B:M,4,FALSE)),N1024)</f>
        <v>300</v>
      </c>
      <c r="P1024" s="60">
        <f t="shared" si="15"/>
        <v>337.5</v>
      </c>
      <c r="Q1024" s="62"/>
    </row>
    <row r="1025" spans="1:17" x14ac:dyDescent="0.3">
      <c r="A1025" s="1" t="s">
        <v>276</v>
      </c>
      <c r="B1025" t="s">
        <v>16</v>
      </c>
      <c r="C1025" t="s">
        <v>16</v>
      </c>
      <c r="D1025" s="63">
        <v>67</v>
      </c>
      <c r="E1025" s="5">
        <v>1</v>
      </c>
      <c r="F1025" s="5" t="s">
        <v>17</v>
      </c>
      <c r="G1025" s="64">
        <v>12.5</v>
      </c>
      <c r="H1025" s="64">
        <v>0</v>
      </c>
      <c r="I1025" t="s">
        <v>14</v>
      </c>
      <c r="J1025" t="s">
        <v>14</v>
      </c>
      <c r="K1025" t="s">
        <v>15</v>
      </c>
      <c r="N1025" s="1">
        <v>300</v>
      </c>
      <c r="O1025" s="60">
        <f>IF(B1025="DEPARTAMENTO",N1025*(100%-VLOOKUP(A1025,'Condiciones Comerciales'!B:M,4,FALSE)),N1025)</f>
        <v>300</v>
      </c>
      <c r="P1025" s="60">
        <f t="shared" si="15"/>
        <v>337.5</v>
      </c>
      <c r="Q1025" s="62"/>
    </row>
    <row r="1026" spans="1:17" x14ac:dyDescent="0.3">
      <c r="A1026" s="1" t="s">
        <v>276</v>
      </c>
      <c r="B1026" t="s">
        <v>16</v>
      </c>
      <c r="C1026" t="s">
        <v>16</v>
      </c>
      <c r="D1026" s="63">
        <v>68</v>
      </c>
      <c r="E1026" s="5">
        <v>1</v>
      </c>
      <c r="F1026" s="5" t="s">
        <v>17</v>
      </c>
      <c r="G1026" s="64">
        <v>12.5</v>
      </c>
      <c r="H1026" s="64">
        <v>0</v>
      </c>
      <c r="I1026" t="s">
        <v>14</v>
      </c>
      <c r="J1026" t="s">
        <v>14</v>
      </c>
      <c r="K1026" t="s">
        <v>15</v>
      </c>
      <c r="N1026" s="1">
        <v>300</v>
      </c>
      <c r="O1026" s="60">
        <f>IF(B1026="DEPARTAMENTO",N1026*(100%-VLOOKUP(A1026,'Condiciones Comerciales'!B:M,4,FALSE)),N1026)</f>
        <v>300</v>
      </c>
      <c r="P1026" s="60">
        <f t="shared" ref="P1026:P1089" si="16">(O1026-10%*O1026)/80%</f>
        <v>337.5</v>
      </c>
      <c r="Q1026" s="62"/>
    </row>
    <row r="1027" spans="1:17" x14ac:dyDescent="0.3">
      <c r="A1027" s="1" t="s">
        <v>276</v>
      </c>
      <c r="B1027" t="s">
        <v>16</v>
      </c>
      <c r="C1027" t="s">
        <v>16</v>
      </c>
      <c r="D1027" s="63">
        <v>69</v>
      </c>
      <c r="E1027" s="5">
        <v>1</v>
      </c>
      <c r="F1027" s="5" t="s">
        <v>17</v>
      </c>
      <c r="G1027" s="64">
        <v>12.5</v>
      </c>
      <c r="H1027" s="64">
        <v>0</v>
      </c>
      <c r="I1027" t="s">
        <v>14</v>
      </c>
      <c r="J1027" t="s">
        <v>14</v>
      </c>
      <c r="K1027" t="s">
        <v>15</v>
      </c>
      <c r="N1027" s="1">
        <v>300</v>
      </c>
      <c r="O1027" s="60">
        <f>IF(B1027="DEPARTAMENTO",N1027*(100%-VLOOKUP(A1027,'Condiciones Comerciales'!B:M,4,FALSE)),N1027)</f>
        <v>300</v>
      </c>
      <c r="P1027" s="60">
        <f t="shared" si="16"/>
        <v>337.5</v>
      </c>
      <c r="Q1027" s="62"/>
    </row>
    <row r="1028" spans="1:17" x14ac:dyDescent="0.3">
      <c r="A1028" s="1" t="s">
        <v>276</v>
      </c>
      <c r="B1028" t="s">
        <v>16</v>
      </c>
      <c r="C1028" t="s">
        <v>16</v>
      </c>
      <c r="D1028" s="63">
        <v>70</v>
      </c>
      <c r="E1028" s="5">
        <v>1</v>
      </c>
      <c r="F1028" s="5" t="s">
        <v>17</v>
      </c>
      <c r="G1028" s="64">
        <v>12.5</v>
      </c>
      <c r="H1028" s="64">
        <v>0</v>
      </c>
      <c r="I1028" t="s">
        <v>14</v>
      </c>
      <c r="J1028" t="s">
        <v>14</v>
      </c>
      <c r="K1028" t="s">
        <v>15</v>
      </c>
      <c r="N1028" s="1">
        <v>300</v>
      </c>
      <c r="O1028" s="60">
        <f>IF(B1028="DEPARTAMENTO",N1028*(100%-VLOOKUP(A1028,'Condiciones Comerciales'!B:M,4,FALSE)),N1028)</f>
        <v>300</v>
      </c>
      <c r="P1028" s="60">
        <f t="shared" si="16"/>
        <v>337.5</v>
      </c>
      <c r="Q1028" s="62"/>
    </row>
    <row r="1029" spans="1:17" x14ac:dyDescent="0.3">
      <c r="A1029" s="1" t="s">
        <v>30</v>
      </c>
      <c r="B1029" t="s">
        <v>18</v>
      </c>
      <c r="C1029" t="s">
        <v>70</v>
      </c>
      <c r="D1029" s="63">
        <v>105</v>
      </c>
      <c r="E1029" s="5">
        <v>1</v>
      </c>
      <c r="F1029" s="5" t="s">
        <v>17</v>
      </c>
      <c r="G1029" s="64">
        <v>31.07</v>
      </c>
      <c r="H1029" s="64">
        <v>2.86</v>
      </c>
      <c r="I1029" t="s">
        <v>39</v>
      </c>
      <c r="J1029" t="s">
        <v>14</v>
      </c>
      <c r="K1029" t="s">
        <v>15</v>
      </c>
      <c r="N1029" s="1">
        <v>2311</v>
      </c>
      <c r="O1029" s="60">
        <f>IF(B1029="DEPARTAMENTO",N1029*(100%-VLOOKUP(A1029,'Condiciones Comerciales'!B:M,4,FALSE)),N1029)</f>
        <v>2010.57</v>
      </c>
      <c r="P1029" s="60">
        <f t="shared" si="16"/>
        <v>2261.8912499999997</v>
      </c>
      <c r="Q1029" s="62"/>
    </row>
    <row r="1030" spans="1:17" x14ac:dyDescent="0.3">
      <c r="A1030" s="1" t="s">
        <v>30</v>
      </c>
      <c r="B1030" t="s">
        <v>18</v>
      </c>
      <c r="C1030" t="s">
        <v>70</v>
      </c>
      <c r="D1030" s="63">
        <v>218</v>
      </c>
      <c r="E1030" s="5">
        <v>2</v>
      </c>
      <c r="F1030" s="5" t="s">
        <v>20</v>
      </c>
      <c r="G1030" s="64">
        <v>31.07</v>
      </c>
      <c r="H1030" s="64">
        <v>2.86</v>
      </c>
      <c r="I1030" t="s">
        <v>39</v>
      </c>
      <c r="J1030" t="s">
        <v>14</v>
      </c>
      <c r="K1030" t="s">
        <v>15</v>
      </c>
      <c r="N1030" s="1">
        <v>2370</v>
      </c>
      <c r="O1030" s="60">
        <f>IF(B1030="DEPARTAMENTO",N1030*(100%-VLOOKUP(A1030,'Condiciones Comerciales'!B:M,4,FALSE)),N1030)</f>
        <v>2061.9</v>
      </c>
      <c r="P1030" s="60">
        <f t="shared" si="16"/>
        <v>2319.6374999999998</v>
      </c>
      <c r="Q1030" s="62"/>
    </row>
    <row r="1031" spans="1:17" x14ac:dyDescent="0.3">
      <c r="A1031" s="1" t="s">
        <v>30</v>
      </c>
      <c r="B1031" t="s">
        <v>18</v>
      </c>
      <c r="C1031" t="s">
        <v>70</v>
      </c>
      <c r="D1031" s="63">
        <v>305</v>
      </c>
      <c r="E1031" s="5">
        <v>3</v>
      </c>
      <c r="F1031" s="5" t="s">
        <v>17</v>
      </c>
      <c r="G1031" s="64">
        <v>31.07</v>
      </c>
      <c r="H1031" s="64">
        <v>2.86</v>
      </c>
      <c r="I1031" t="s">
        <v>39</v>
      </c>
      <c r="J1031" t="s">
        <v>14</v>
      </c>
      <c r="K1031" t="s">
        <v>508</v>
      </c>
      <c r="N1031" s="1">
        <v>2382</v>
      </c>
      <c r="O1031" s="60">
        <f>IF(B1031="DEPARTAMENTO",N1031*(100%-VLOOKUP(A1031,'Condiciones Comerciales'!B:M,4,FALSE)),N1031)</f>
        <v>2072.34</v>
      </c>
      <c r="P1031" s="60">
        <f t="shared" si="16"/>
        <v>2331.3825000000002</v>
      </c>
      <c r="Q1031" s="62"/>
    </row>
    <row r="1032" spans="1:17" x14ac:dyDescent="0.3">
      <c r="A1032" s="1" t="s">
        <v>30</v>
      </c>
      <c r="B1032" t="s">
        <v>18</v>
      </c>
      <c r="C1032" t="s">
        <v>70</v>
      </c>
      <c r="D1032" s="63">
        <v>705</v>
      </c>
      <c r="E1032" s="5">
        <v>7</v>
      </c>
      <c r="F1032" s="5" t="s">
        <v>17</v>
      </c>
      <c r="G1032" s="64">
        <v>31.07</v>
      </c>
      <c r="H1032" s="64">
        <v>2.86</v>
      </c>
      <c r="I1032" t="s">
        <v>39</v>
      </c>
      <c r="J1032" t="s">
        <v>14</v>
      </c>
      <c r="K1032" t="s">
        <v>508</v>
      </c>
      <c r="N1032" s="1">
        <v>2429</v>
      </c>
      <c r="O1032" s="60">
        <f>IF(B1032="DEPARTAMENTO",N1032*(100%-VLOOKUP(A1032,'Condiciones Comerciales'!B:M,4,FALSE)),N1032)</f>
        <v>2113.23</v>
      </c>
      <c r="P1032" s="60">
        <f t="shared" si="16"/>
        <v>2377.38375</v>
      </c>
      <c r="Q1032" s="62"/>
    </row>
    <row r="1033" spans="1:17" x14ac:dyDescent="0.3">
      <c r="A1033" s="1" t="s">
        <v>30</v>
      </c>
      <c r="B1033" t="s">
        <v>18</v>
      </c>
      <c r="C1033" t="s">
        <v>70</v>
      </c>
      <c r="D1033" s="63">
        <v>1105</v>
      </c>
      <c r="E1033" s="5">
        <v>11</v>
      </c>
      <c r="F1033" s="5" t="s">
        <v>17</v>
      </c>
      <c r="G1033" s="64">
        <v>31.07</v>
      </c>
      <c r="H1033" s="64">
        <v>2.86</v>
      </c>
      <c r="I1033" t="s">
        <v>39</v>
      </c>
      <c r="J1033" t="s">
        <v>14</v>
      </c>
      <c r="K1033" t="s">
        <v>15</v>
      </c>
      <c r="N1033" s="1">
        <v>2470</v>
      </c>
      <c r="O1033" s="60">
        <f>IF(B1033="DEPARTAMENTO",N1033*(100%-VLOOKUP(A1033,'Condiciones Comerciales'!B:M,4,FALSE)),N1033)</f>
        <v>2148.9</v>
      </c>
      <c r="P1033" s="60">
        <f t="shared" si="16"/>
        <v>2417.5124999999998</v>
      </c>
      <c r="Q1033" s="62"/>
    </row>
    <row r="1034" spans="1:17" x14ac:dyDescent="0.3">
      <c r="A1034" s="1" t="s">
        <v>30</v>
      </c>
      <c r="B1034" t="s">
        <v>18</v>
      </c>
      <c r="C1034" t="s">
        <v>33</v>
      </c>
      <c r="D1034" s="63">
        <v>111</v>
      </c>
      <c r="E1034" s="5">
        <v>1</v>
      </c>
      <c r="F1034" s="5" t="s">
        <v>17</v>
      </c>
      <c r="G1034" s="64">
        <v>36.9</v>
      </c>
      <c r="H1034" s="64">
        <v>2.2400000000000002</v>
      </c>
      <c r="I1034" t="s">
        <v>23</v>
      </c>
      <c r="J1034" t="s">
        <v>14</v>
      </c>
      <c r="K1034" t="s">
        <v>15</v>
      </c>
      <c r="N1034" s="1">
        <v>2390</v>
      </c>
      <c r="O1034" s="60">
        <f>IF(B1034="DEPARTAMENTO",N1034*(100%-VLOOKUP(A1034,'Condiciones Comerciales'!B:M,4,FALSE)),N1034)</f>
        <v>2079.3000000000002</v>
      </c>
      <c r="P1034" s="60">
        <f t="shared" si="16"/>
        <v>2339.2125000000001</v>
      </c>
      <c r="Q1034" s="62"/>
    </row>
    <row r="1035" spans="1:17" x14ac:dyDescent="0.3">
      <c r="A1035" s="1" t="s">
        <v>30</v>
      </c>
      <c r="B1035" t="s">
        <v>18</v>
      </c>
      <c r="C1035" t="s">
        <v>33</v>
      </c>
      <c r="D1035" s="63">
        <v>111</v>
      </c>
      <c r="E1035" s="5">
        <v>1</v>
      </c>
      <c r="F1035" s="5" t="s">
        <v>20</v>
      </c>
      <c r="G1035" s="64">
        <v>36.9</v>
      </c>
      <c r="H1035" s="64">
        <v>2.2400000000000002</v>
      </c>
      <c r="I1035" t="s">
        <v>21</v>
      </c>
      <c r="J1035" t="s">
        <v>14</v>
      </c>
      <c r="K1035" t="s">
        <v>508</v>
      </c>
      <c r="N1035" s="1">
        <v>2472</v>
      </c>
      <c r="O1035" s="60">
        <f>IF(B1035="DEPARTAMENTO",N1035*(100%-VLOOKUP(A1035,'Condiciones Comerciales'!B:M,4,FALSE)),N1035)</f>
        <v>2150.64</v>
      </c>
      <c r="P1035" s="60">
        <f t="shared" si="16"/>
        <v>2419.4699999999998</v>
      </c>
      <c r="Q1035" s="62"/>
    </row>
    <row r="1036" spans="1:17" x14ac:dyDescent="0.3">
      <c r="A1036" s="1" t="s">
        <v>30</v>
      </c>
      <c r="B1036" t="s">
        <v>18</v>
      </c>
      <c r="C1036" t="s">
        <v>33</v>
      </c>
      <c r="D1036" s="63">
        <v>114</v>
      </c>
      <c r="E1036" s="5">
        <v>1</v>
      </c>
      <c r="F1036" s="5" t="s">
        <v>17</v>
      </c>
      <c r="G1036" s="64">
        <v>37.29</v>
      </c>
      <c r="H1036" s="64">
        <v>2.2400000000000002</v>
      </c>
      <c r="I1036" t="s">
        <v>23</v>
      </c>
      <c r="J1036" t="s">
        <v>14</v>
      </c>
      <c r="K1036" t="s">
        <v>15</v>
      </c>
      <c r="N1036" s="1">
        <v>2390</v>
      </c>
      <c r="O1036" s="60">
        <f>IF(B1036="DEPARTAMENTO",N1036*(100%-VLOOKUP(A1036,'Condiciones Comerciales'!B:M,4,FALSE)),N1036)</f>
        <v>2079.3000000000002</v>
      </c>
      <c r="P1036" s="60">
        <f t="shared" si="16"/>
        <v>2339.2125000000001</v>
      </c>
      <c r="Q1036" s="62"/>
    </row>
    <row r="1037" spans="1:17" x14ac:dyDescent="0.3">
      <c r="A1037" s="1" t="s">
        <v>30</v>
      </c>
      <c r="B1037" t="s">
        <v>18</v>
      </c>
      <c r="C1037" t="s">
        <v>33</v>
      </c>
      <c r="D1037" s="63">
        <v>212</v>
      </c>
      <c r="E1037" s="5">
        <v>2</v>
      </c>
      <c r="F1037" s="5" t="s">
        <v>20</v>
      </c>
      <c r="G1037" s="64">
        <v>36.9</v>
      </c>
      <c r="H1037" s="64">
        <v>2.2400000000000002</v>
      </c>
      <c r="I1037" t="s">
        <v>21</v>
      </c>
      <c r="J1037" t="s">
        <v>14</v>
      </c>
      <c r="K1037" t="s">
        <v>15</v>
      </c>
      <c r="N1037" s="1">
        <v>2531</v>
      </c>
      <c r="O1037" s="60">
        <f>IF(B1037="DEPARTAMENTO",N1037*(100%-VLOOKUP(A1037,'Condiciones Comerciales'!B:M,4,FALSE)),N1037)</f>
        <v>2201.9699999999998</v>
      </c>
      <c r="P1037" s="60">
        <f t="shared" si="16"/>
        <v>2477.2162499999995</v>
      </c>
      <c r="Q1037" s="62"/>
    </row>
    <row r="1038" spans="1:17" x14ac:dyDescent="0.3">
      <c r="A1038" s="1" t="s">
        <v>30</v>
      </c>
      <c r="B1038" t="s">
        <v>18</v>
      </c>
      <c r="C1038" t="s">
        <v>33</v>
      </c>
      <c r="D1038" s="63">
        <v>214</v>
      </c>
      <c r="E1038" s="5">
        <v>2</v>
      </c>
      <c r="F1038" s="5" t="s">
        <v>17</v>
      </c>
      <c r="G1038" s="64">
        <v>37.29</v>
      </c>
      <c r="H1038" s="64">
        <v>2.2400000000000002</v>
      </c>
      <c r="I1038" t="s">
        <v>23</v>
      </c>
      <c r="J1038" t="s">
        <v>14</v>
      </c>
      <c r="K1038" t="s">
        <v>507</v>
      </c>
      <c r="M1038" t="s">
        <v>123</v>
      </c>
      <c r="N1038" s="1">
        <v>2449</v>
      </c>
      <c r="O1038" s="60">
        <f>IF(B1038="DEPARTAMENTO",N1038*(100%-VLOOKUP(A1038,'Condiciones Comerciales'!B:M,4,FALSE)),N1038)</f>
        <v>2130.63</v>
      </c>
      <c r="P1038" s="60">
        <f t="shared" si="16"/>
        <v>2396.9587499999998</v>
      </c>
      <c r="Q1038" s="62"/>
    </row>
    <row r="1039" spans="1:17" x14ac:dyDescent="0.3">
      <c r="A1039" s="1" t="s">
        <v>30</v>
      </c>
      <c r="B1039" t="s">
        <v>18</v>
      </c>
      <c r="C1039" t="s">
        <v>33</v>
      </c>
      <c r="D1039" s="63">
        <v>303</v>
      </c>
      <c r="E1039" s="5">
        <v>3</v>
      </c>
      <c r="F1039" s="5" t="s">
        <v>20</v>
      </c>
      <c r="G1039" s="64">
        <v>46.18</v>
      </c>
      <c r="H1039" s="64">
        <v>2.2400000000000002</v>
      </c>
      <c r="I1039" t="s">
        <v>24</v>
      </c>
      <c r="J1039" t="s">
        <v>14</v>
      </c>
      <c r="K1039" t="s">
        <v>507</v>
      </c>
      <c r="M1039" t="s">
        <v>38</v>
      </c>
      <c r="N1039" s="1">
        <v>2496</v>
      </c>
      <c r="O1039" s="60">
        <f>IF(B1039="DEPARTAMENTO",N1039*(100%-VLOOKUP(A1039,'Condiciones Comerciales'!B:M,4,FALSE)),N1039)</f>
        <v>2171.52</v>
      </c>
      <c r="P1039" s="60">
        <f t="shared" si="16"/>
        <v>2442.9599999999996</v>
      </c>
      <c r="Q1039" s="62"/>
    </row>
    <row r="1040" spans="1:17" x14ac:dyDescent="0.3">
      <c r="A1040" s="1" t="s">
        <v>30</v>
      </c>
      <c r="B1040" t="s">
        <v>18</v>
      </c>
      <c r="C1040" t="s">
        <v>33</v>
      </c>
      <c r="D1040" s="63">
        <v>311</v>
      </c>
      <c r="E1040" s="5">
        <v>3</v>
      </c>
      <c r="F1040" s="5" t="s">
        <v>20</v>
      </c>
      <c r="G1040" s="64">
        <v>36.9</v>
      </c>
      <c r="H1040" s="64">
        <v>2.2400000000000002</v>
      </c>
      <c r="I1040" t="s">
        <v>21</v>
      </c>
      <c r="J1040" t="s">
        <v>14</v>
      </c>
      <c r="K1040" t="s">
        <v>507</v>
      </c>
      <c r="M1040" t="s">
        <v>38</v>
      </c>
      <c r="N1040" s="1">
        <v>2543</v>
      </c>
      <c r="O1040" s="60">
        <f>IF(B1040="DEPARTAMENTO",N1040*(100%-VLOOKUP(A1040,'Condiciones Comerciales'!B:M,4,FALSE)),N1040)</f>
        <v>2212.41</v>
      </c>
      <c r="P1040" s="60">
        <f t="shared" si="16"/>
        <v>2488.9612499999998</v>
      </c>
      <c r="Q1040" s="62"/>
    </row>
    <row r="1041" spans="1:17" x14ac:dyDescent="0.3">
      <c r="A1041" s="1" t="s">
        <v>30</v>
      </c>
      <c r="B1041" t="s">
        <v>18</v>
      </c>
      <c r="C1041" t="s">
        <v>33</v>
      </c>
      <c r="D1041" s="63">
        <v>315</v>
      </c>
      <c r="E1041" s="5">
        <v>3</v>
      </c>
      <c r="F1041" s="5" t="s">
        <v>17</v>
      </c>
      <c r="G1041" s="64">
        <v>37.29</v>
      </c>
      <c r="H1041" s="64">
        <v>2.2400000000000002</v>
      </c>
      <c r="I1041" t="s">
        <v>21</v>
      </c>
      <c r="J1041" t="s">
        <v>14</v>
      </c>
      <c r="K1041" t="s">
        <v>507</v>
      </c>
      <c r="M1041" t="s">
        <v>642</v>
      </c>
      <c r="N1041" s="1">
        <v>2543</v>
      </c>
      <c r="O1041" s="60">
        <f>IF(B1041="DEPARTAMENTO",N1041*(100%-VLOOKUP(A1041,'Condiciones Comerciales'!B:M,4,FALSE)),N1041)</f>
        <v>2212.41</v>
      </c>
      <c r="P1041" s="60">
        <f t="shared" si="16"/>
        <v>2488.9612499999998</v>
      </c>
      <c r="Q1041" s="62"/>
    </row>
    <row r="1042" spans="1:17" x14ac:dyDescent="0.3">
      <c r="A1042" s="1" t="s">
        <v>30</v>
      </c>
      <c r="B1042" t="s">
        <v>18</v>
      </c>
      <c r="C1042" t="s">
        <v>33</v>
      </c>
      <c r="D1042" s="63">
        <v>504</v>
      </c>
      <c r="E1042" s="5">
        <v>5</v>
      </c>
      <c r="F1042" s="5" t="s">
        <v>20</v>
      </c>
      <c r="G1042" s="64">
        <v>37</v>
      </c>
      <c r="H1042" s="64">
        <v>2.2400000000000002</v>
      </c>
      <c r="I1042" t="s">
        <v>23</v>
      </c>
      <c r="J1042" t="s">
        <v>14</v>
      </c>
      <c r="K1042" t="s">
        <v>508</v>
      </c>
      <c r="N1042" s="1">
        <v>2484</v>
      </c>
      <c r="O1042" s="60">
        <f>IF(B1042="DEPARTAMENTO",N1042*(100%-VLOOKUP(A1042,'Condiciones Comerciales'!B:M,4,FALSE)),N1042)</f>
        <v>2161.08</v>
      </c>
      <c r="P1042" s="60">
        <f t="shared" si="16"/>
        <v>2431.2149999999997</v>
      </c>
      <c r="Q1042" s="62"/>
    </row>
    <row r="1043" spans="1:17" x14ac:dyDescent="0.3">
      <c r="A1043" s="1" t="s">
        <v>30</v>
      </c>
      <c r="B1043" t="s">
        <v>18</v>
      </c>
      <c r="C1043" t="s">
        <v>33</v>
      </c>
      <c r="D1043" s="63">
        <v>512</v>
      </c>
      <c r="E1043" s="5">
        <v>5</v>
      </c>
      <c r="F1043" s="5" t="s">
        <v>20</v>
      </c>
      <c r="G1043" s="64">
        <v>36.9</v>
      </c>
      <c r="H1043" s="64">
        <v>2.2400000000000002</v>
      </c>
      <c r="I1043" t="s">
        <v>21</v>
      </c>
      <c r="J1043" t="s">
        <v>14</v>
      </c>
      <c r="K1043" t="s">
        <v>508</v>
      </c>
      <c r="N1043" s="1">
        <v>2566</v>
      </c>
      <c r="O1043" s="60">
        <f>IF(B1043="DEPARTAMENTO",N1043*(100%-VLOOKUP(A1043,'Condiciones Comerciales'!B:M,4,FALSE)),N1043)</f>
        <v>2232.42</v>
      </c>
      <c r="P1043" s="60">
        <f t="shared" si="16"/>
        <v>2511.4724999999999</v>
      </c>
      <c r="Q1043" s="62"/>
    </row>
    <row r="1044" spans="1:17" x14ac:dyDescent="0.3">
      <c r="A1044" s="1" t="s">
        <v>30</v>
      </c>
      <c r="B1044" t="s">
        <v>18</v>
      </c>
      <c r="C1044" t="s">
        <v>33</v>
      </c>
      <c r="D1044" s="63">
        <v>704</v>
      </c>
      <c r="E1044" s="5">
        <v>7</v>
      </c>
      <c r="F1044" s="5" t="s">
        <v>20</v>
      </c>
      <c r="G1044" s="64">
        <v>37</v>
      </c>
      <c r="H1044" s="64">
        <v>2.2400000000000002</v>
      </c>
      <c r="I1044" t="s">
        <v>23</v>
      </c>
      <c r="J1044" t="s">
        <v>14</v>
      </c>
      <c r="K1044" t="s">
        <v>508</v>
      </c>
      <c r="N1044" s="1">
        <v>2508</v>
      </c>
      <c r="O1044" s="60">
        <f>IF(B1044="DEPARTAMENTO",N1044*(100%-VLOOKUP(A1044,'Condiciones Comerciales'!B:M,4,FALSE)),N1044)</f>
        <v>2181.96</v>
      </c>
      <c r="P1044" s="60">
        <f t="shared" si="16"/>
        <v>2454.7049999999999</v>
      </c>
      <c r="Q1044" s="62"/>
    </row>
    <row r="1045" spans="1:17" x14ac:dyDescent="0.3">
      <c r="A1045" s="1" t="s">
        <v>30</v>
      </c>
      <c r="B1045" t="s">
        <v>18</v>
      </c>
      <c r="C1045" t="s">
        <v>33</v>
      </c>
      <c r="D1045" s="63">
        <v>711</v>
      </c>
      <c r="E1045" s="5">
        <v>7</v>
      </c>
      <c r="F1045" s="5" t="s">
        <v>17</v>
      </c>
      <c r="G1045" s="64">
        <v>36.9</v>
      </c>
      <c r="H1045" s="64">
        <v>2.2400000000000002</v>
      </c>
      <c r="I1045" t="s">
        <v>23</v>
      </c>
      <c r="J1045" t="s">
        <v>14</v>
      </c>
      <c r="K1045" t="s">
        <v>507</v>
      </c>
      <c r="M1045" t="s">
        <v>125</v>
      </c>
      <c r="N1045" s="1">
        <v>2508</v>
      </c>
      <c r="O1045" s="60">
        <f>IF(B1045="DEPARTAMENTO",N1045*(100%-VLOOKUP(A1045,'Condiciones Comerciales'!B:M,4,FALSE)),N1045)</f>
        <v>2181.96</v>
      </c>
      <c r="P1045" s="60">
        <f t="shared" si="16"/>
        <v>2454.7049999999999</v>
      </c>
      <c r="Q1045" s="62"/>
    </row>
    <row r="1046" spans="1:17" x14ac:dyDescent="0.3">
      <c r="A1046" s="1" t="s">
        <v>30</v>
      </c>
      <c r="B1046" t="s">
        <v>18</v>
      </c>
      <c r="C1046" t="s">
        <v>33</v>
      </c>
      <c r="D1046" s="63">
        <v>712</v>
      </c>
      <c r="E1046" s="5">
        <v>7</v>
      </c>
      <c r="F1046" s="5" t="s">
        <v>20</v>
      </c>
      <c r="G1046" s="64">
        <v>36.9</v>
      </c>
      <c r="H1046" s="64">
        <v>2.2400000000000002</v>
      </c>
      <c r="I1046" t="s">
        <v>21</v>
      </c>
      <c r="J1046" t="s">
        <v>14</v>
      </c>
      <c r="K1046" t="s">
        <v>15</v>
      </c>
      <c r="N1046" s="1">
        <v>2590</v>
      </c>
      <c r="O1046" s="60">
        <f>IF(B1046="DEPARTAMENTO",N1046*(100%-VLOOKUP(A1046,'Condiciones Comerciales'!B:M,4,FALSE)),N1046)</f>
        <v>2253.3000000000002</v>
      </c>
      <c r="P1046" s="60">
        <f t="shared" si="16"/>
        <v>2534.9625000000001</v>
      </c>
      <c r="Q1046" s="62"/>
    </row>
    <row r="1047" spans="1:17" x14ac:dyDescent="0.3">
      <c r="A1047" s="1" t="s">
        <v>30</v>
      </c>
      <c r="B1047" t="s">
        <v>18</v>
      </c>
      <c r="C1047" t="s">
        <v>33</v>
      </c>
      <c r="D1047" s="63">
        <v>716</v>
      </c>
      <c r="E1047" s="5">
        <v>7</v>
      </c>
      <c r="F1047" s="5" t="s">
        <v>17</v>
      </c>
      <c r="G1047" s="64">
        <v>36.9</v>
      </c>
      <c r="H1047" s="64">
        <v>2.2400000000000002</v>
      </c>
      <c r="I1047" t="s">
        <v>21</v>
      </c>
      <c r="J1047" t="s">
        <v>14</v>
      </c>
      <c r="K1047" t="s">
        <v>508</v>
      </c>
      <c r="N1047" s="1">
        <v>2590</v>
      </c>
      <c r="O1047" s="60">
        <f>IF(B1047="DEPARTAMENTO",N1047*(100%-VLOOKUP(A1047,'Condiciones Comerciales'!B:M,4,FALSE)),N1047)</f>
        <v>2253.3000000000002</v>
      </c>
      <c r="P1047" s="60">
        <f t="shared" si="16"/>
        <v>2534.9625000000001</v>
      </c>
      <c r="Q1047" s="62"/>
    </row>
    <row r="1048" spans="1:17" x14ac:dyDescent="0.3">
      <c r="A1048" s="1" t="s">
        <v>30</v>
      </c>
      <c r="B1048" t="s">
        <v>18</v>
      </c>
      <c r="C1048" t="s">
        <v>33</v>
      </c>
      <c r="D1048" s="63">
        <v>804</v>
      </c>
      <c r="E1048" s="5">
        <v>8</v>
      </c>
      <c r="F1048" s="5" t="s">
        <v>20</v>
      </c>
      <c r="G1048" s="64">
        <v>37</v>
      </c>
      <c r="H1048" s="64">
        <v>2.2400000000000002</v>
      </c>
      <c r="I1048" t="s">
        <v>23</v>
      </c>
      <c r="J1048" t="s">
        <v>14</v>
      </c>
      <c r="K1048" t="s">
        <v>507</v>
      </c>
      <c r="M1048" t="s">
        <v>38</v>
      </c>
      <c r="N1048" s="1">
        <v>2519</v>
      </c>
      <c r="O1048" s="60">
        <f>IF(B1048="DEPARTAMENTO",N1048*(100%-VLOOKUP(A1048,'Condiciones Comerciales'!B:M,4,FALSE)),N1048)</f>
        <v>2191.5300000000002</v>
      </c>
      <c r="P1048" s="60">
        <f t="shared" si="16"/>
        <v>2465.4712500000001</v>
      </c>
      <c r="Q1048" s="62"/>
    </row>
    <row r="1049" spans="1:17" x14ac:dyDescent="0.3">
      <c r="A1049" s="1" t="s">
        <v>30</v>
      </c>
      <c r="B1049" t="s">
        <v>18</v>
      </c>
      <c r="C1049" t="s">
        <v>33</v>
      </c>
      <c r="D1049" s="63">
        <v>811</v>
      </c>
      <c r="E1049" s="5">
        <v>8</v>
      </c>
      <c r="F1049" s="5" t="s">
        <v>20</v>
      </c>
      <c r="G1049" s="64">
        <v>36.9</v>
      </c>
      <c r="H1049" s="64">
        <v>2.2400000000000002</v>
      </c>
      <c r="I1049" t="s">
        <v>21</v>
      </c>
      <c r="J1049" t="s">
        <v>14</v>
      </c>
      <c r="K1049" t="s">
        <v>508</v>
      </c>
      <c r="N1049" s="1">
        <v>2602</v>
      </c>
      <c r="O1049" s="60">
        <f>IF(B1049="DEPARTAMENTO",N1049*(100%-VLOOKUP(A1049,'Condiciones Comerciales'!B:M,4,FALSE)),N1049)</f>
        <v>2263.7399999999998</v>
      </c>
      <c r="P1049" s="60">
        <f t="shared" si="16"/>
        <v>2546.7074999999995</v>
      </c>
      <c r="Q1049" s="62"/>
    </row>
    <row r="1050" spans="1:17" x14ac:dyDescent="0.3">
      <c r="A1050" s="1" t="s">
        <v>30</v>
      </c>
      <c r="B1050" t="s">
        <v>18</v>
      </c>
      <c r="C1050" t="s">
        <v>33</v>
      </c>
      <c r="D1050" s="63">
        <v>812</v>
      </c>
      <c r="E1050" s="5">
        <v>8</v>
      </c>
      <c r="F1050" s="5" t="s">
        <v>17</v>
      </c>
      <c r="G1050" s="64">
        <v>36.9</v>
      </c>
      <c r="H1050" s="64">
        <v>2.2400000000000002</v>
      </c>
      <c r="I1050" t="s">
        <v>23</v>
      </c>
      <c r="J1050" t="s">
        <v>14</v>
      </c>
      <c r="K1050" t="s">
        <v>15</v>
      </c>
      <c r="N1050" s="1">
        <v>2519</v>
      </c>
      <c r="O1050" s="60">
        <f>IF(B1050="DEPARTAMENTO",N1050*(100%-VLOOKUP(A1050,'Condiciones Comerciales'!B:M,4,FALSE)),N1050)</f>
        <v>2191.5300000000002</v>
      </c>
      <c r="P1050" s="60">
        <f t="shared" si="16"/>
        <v>2465.4712500000001</v>
      </c>
      <c r="Q1050" s="62"/>
    </row>
    <row r="1051" spans="1:17" x14ac:dyDescent="0.3">
      <c r="A1051" s="1" t="s">
        <v>30</v>
      </c>
      <c r="B1051" t="s">
        <v>18</v>
      </c>
      <c r="C1051" t="s">
        <v>33</v>
      </c>
      <c r="D1051" s="63">
        <v>812</v>
      </c>
      <c r="E1051" s="5">
        <v>8</v>
      </c>
      <c r="F1051" s="5" t="s">
        <v>20</v>
      </c>
      <c r="G1051" s="64">
        <v>36.9</v>
      </c>
      <c r="H1051" s="64">
        <v>2.2400000000000002</v>
      </c>
      <c r="I1051" t="s">
        <v>21</v>
      </c>
      <c r="J1051" t="s">
        <v>14</v>
      </c>
      <c r="K1051" t="s">
        <v>508</v>
      </c>
      <c r="N1051" s="1">
        <v>2602</v>
      </c>
      <c r="O1051" s="60">
        <f>IF(B1051="DEPARTAMENTO",N1051*(100%-VLOOKUP(A1051,'Condiciones Comerciales'!B:M,4,FALSE)),N1051)</f>
        <v>2263.7399999999998</v>
      </c>
      <c r="P1051" s="60">
        <f t="shared" si="16"/>
        <v>2546.7074999999995</v>
      </c>
      <c r="Q1051" s="62"/>
    </row>
    <row r="1052" spans="1:17" x14ac:dyDescent="0.3">
      <c r="A1052" s="1" t="s">
        <v>30</v>
      </c>
      <c r="B1052" t="s">
        <v>18</v>
      </c>
      <c r="C1052" t="s">
        <v>33</v>
      </c>
      <c r="D1052" s="63">
        <v>816</v>
      </c>
      <c r="E1052" s="5">
        <v>8</v>
      </c>
      <c r="F1052" s="5" t="s">
        <v>17</v>
      </c>
      <c r="G1052" s="64">
        <v>36.9</v>
      </c>
      <c r="H1052" s="64">
        <v>2.2400000000000002</v>
      </c>
      <c r="I1052" t="s">
        <v>21</v>
      </c>
      <c r="J1052" t="s">
        <v>14</v>
      </c>
      <c r="K1052" t="s">
        <v>508</v>
      </c>
      <c r="N1052" s="1">
        <v>2602</v>
      </c>
      <c r="O1052" s="60">
        <f>IF(B1052="DEPARTAMENTO",N1052*(100%-VLOOKUP(A1052,'Condiciones Comerciales'!B:M,4,FALSE)),N1052)</f>
        <v>2263.7399999999998</v>
      </c>
      <c r="P1052" s="60">
        <f t="shared" si="16"/>
        <v>2546.7074999999995</v>
      </c>
      <c r="Q1052" s="62"/>
    </row>
    <row r="1053" spans="1:17" x14ac:dyDescent="0.3">
      <c r="A1053" s="1" t="s">
        <v>30</v>
      </c>
      <c r="B1053" t="s">
        <v>18</v>
      </c>
      <c r="C1053" t="s">
        <v>33</v>
      </c>
      <c r="D1053" s="63">
        <v>914</v>
      </c>
      <c r="E1053" s="5">
        <v>9</v>
      </c>
      <c r="F1053" s="5" t="s">
        <v>17</v>
      </c>
      <c r="G1053" s="64">
        <v>37.29</v>
      </c>
      <c r="H1053" s="64">
        <v>2.2400000000000002</v>
      </c>
      <c r="I1053" t="s">
        <v>23</v>
      </c>
      <c r="J1053" t="s">
        <v>14</v>
      </c>
      <c r="K1053" t="s">
        <v>508</v>
      </c>
      <c r="N1053" s="1">
        <v>2531</v>
      </c>
      <c r="O1053" s="60">
        <f>IF(B1053="DEPARTAMENTO",N1053*(100%-VLOOKUP(A1053,'Condiciones Comerciales'!B:M,4,FALSE)),N1053)</f>
        <v>2201.9699999999998</v>
      </c>
      <c r="P1053" s="60">
        <f t="shared" si="16"/>
        <v>2477.2162499999995</v>
      </c>
      <c r="Q1053" s="62"/>
    </row>
    <row r="1054" spans="1:17" x14ac:dyDescent="0.3">
      <c r="A1054" s="1" t="s">
        <v>30</v>
      </c>
      <c r="B1054" t="s">
        <v>18</v>
      </c>
      <c r="C1054" t="s">
        <v>33</v>
      </c>
      <c r="D1054" s="63">
        <v>916</v>
      </c>
      <c r="E1054" s="5">
        <v>9</v>
      </c>
      <c r="F1054" s="5" t="s">
        <v>17</v>
      </c>
      <c r="G1054" s="64">
        <v>36.9</v>
      </c>
      <c r="H1054" s="64">
        <v>2.2400000000000002</v>
      </c>
      <c r="I1054" t="s">
        <v>21</v>
      </c>
      <c r="J1054" t="s">
        <v>14</v>
      </c>
      <c r="K1054" t="s">
        <v>507</v>
      </c>
      <c r="M1054" t="s">
        <v>86</v>
      </c>
      <c r="N1054" s="1">
        <v>2614</v>
      </c>
      <c r="O1054" s="60">
        <f>IF(B1054="DEPARTAMENTO",N1054*(100%-VLOOKUP(A1054,'Condiciones Comerciales'!B:M,4,FALSE)),N1054)</f>
        <v>2274.1799999999998</v>
      </c>
      <c r="P1054" s="60">
        <f t="shared" si="16"/>
        <v>2558.4524999999994</v>
      </c>
      <c r="Q1054" s="62"/>
    </row>
    <row r="1055" spans="1:17" x14ac:dyDescent="0.3">
      <c r="A1055" s="1" t="s">
        <v>30</v>
      </c>
      <c r="B1055" t="s">
        <v>18</v>
      </c>
      <c r="C1055" t="s">
        <v>33</v>
      </c>
      <c r="D1055" s="63">
        <v>1004</v>
      </c>
      <c r="E1055" s="5">
        <v>10</v>
      </c>
      <c r="F1055" s="5" t="s">
        <v>20</v>
      </c>
      <c r="G1055" s="64">
        <v>37</v>
      </c>
      <c r="H1055" s="64">
        <v>2.2400000000000002</v>
      </c>
      <c r="I1055" t="s">
        <v>23</v>
      </c>
      <c r="J1055" t="s">
        <v>14</v>
      </c>
      <c r="K1055" t="s">
        <v>508</v>
      </c>
      <c r="N1055" s="1">
        <v>2543</v>
      </c>
      <c r="O1055" s="60">
        <f>IF(B1055="DEPARTAMENTO",N1055*(100%-VLOOKUP(A1055,'Condiciones Comerciales'!B:M,4,FALSE)),N1055)</f>
        <v>2212.41</v>
      </c>
      <c r="P1055" s="60">
        <f t="shared" si="16"/>
        <v>2488.9612499999998</v>
      </c>
      <c r="Q1055" s="62"/>
    </row>
    <row r="1056" spans="1:17" x14ac:dyDescent="0.3">
      <c r="A1056" s="1" t="s">
        <v>30</v>
      </c>
      <c r="B1056" t="s">
        <v>18</v>
      </c>
      <c r="C1056" t="s">
        <v>33</v>
      </c>
      <c r="D1056" s="63">
        <v>1012</v>
      </c>
      <c r="E1056" s="5">
        <v>10</v>
      </c>
      <c r="F1056" s="5" t="s">
        <v>20</v>
      </c>
      <c r="G1056" s="64">
        <v>36.9</v>
      </c>
      <c r="H1056" s="64">
        <v>2.2400000000000002</v>
      </c>
      <c r="I1056" t="s">
        <v>21</v>
      </c>
      <c r="J1056" t="s">
        <v>14</v>
      </c>
      <c r="K1056" t="s">
        <v>15</v>
      </c>
      <c r="N1056" s="1">
        <v>2625</v>
      </c>
      <c r="O1056" s="60">
        <f>IF(B1056="DEPARTAMENTO",N1056*(100%-VLOOKUP(A1056,'Condiciones Comerciales'!B:M,4,FALSE)),N1056)</f>
        <v>2283.75</v>
      </c>
      <c r="P1056" s="60">
        <f t="shared" si="16"/>
        <v>2569.21875</v>
      </c>
      <c r="Q1056" s="62"/>
    </row>
    <row r="1057" spans="1:17" x14ac:dyDescent="0.3">
      <c r="A1057" s="1" t="s">
        <v>30</v>
      </c>
      <c r="B1057" t="s">
        <v>18</v>
      </c>
      <c r="C1057" t="s">
        <v>33</v>
      </c>
      <c r="D1057" s="63">
        <v>1012</v>
      </c>
      <c r="E1057" s="5">
        <v>10</v>
      </c>
      <c r="F1057" s="5" t="s">
        <v>17</v>
      </c>
      <c r="G1057" s="64">
        <v>36.9</v>
      </c>
      <c r="H1057" s="64">
        <v>2.2400000000000002</v>
      </c>
      <c r="I1057" t="s">
        <v>23</v>
      </c>
      <c r="J1057" t="s">
        <v>14</v>
      </c>
      <c r="K1057" t="s">
        <v>508</v>
      </c>
      <c r="N1057" s="1">
        <v>2543</v>
      </c>
      <c r="O1057" s="60">
        <f>IF(B1057="DEPARTAMENTO",N1057*(100%-VLOOKUP(A1057,'Condiciones Comerciales'!B:M,4,FALSE)),N1057)</f>
        <v>2212.41</v>
      </c>
      <c r="P1057" s="60">
        <f t="shared" si="16"/>
        <v>2488.9612499999998</v>
      </c>
      <c r="Q1057" s="62"/>
    </row>
    <row r="1058" spans="1:17" x14ac:dyDescent="0.3">
      <c r="A1058" s="1" t="s">
        <v>30</v>
      </c>
      <c r="B1058" t="s">
        <v>18</v>
      </c>
      <c r="C1058" t="s">
        <v>33</v>
      </c>
      <c r="D1058" s="63">
        <v>1015</v>
      </c>
      <c r="E1058" s="5">
        <v>10</v>
      </c>
      <c r="F1058" s="5" t="s">
        <v>17</v>
      </c>
      <c r="G1058" s="64">
        <v>37.29</v>
      </c>
      <c r="H1058" s="64">
        <v>2.2400000000000002</v>
      </c>
      <c r="I1058" t="s">
        <v>21</v>
      </c>
      <c r="J1058" t="s">
        <v>14</v>
      </c>
      <c r="K1058" t="s">
        <v>508</v>
      </c>
      <c r="N1058" s="1">
        <v>2625</v>
      </c>
      <c r="O1058" s="60">
        <f>IF(B1058="DEPARTAMENTO",N1058*(100%-VLOOKUP(A1058,'Condiciones Comerciales'!B:M,4,FALSE)),N1058)</f>
        <v>2283.75</v>
      </c>
      <c r="P1058" s="60">
        <f t="shared" si="16"/>
        <v>2569.21875</v>
      </c>
      <c r="Q1058" s="62"/>
    </row>
    <row r="1059" spans="1:17" x14ac:dyDescent="0.3">
      <c r="A1059" s="1" t="s">
        <v>30</v>
      </c>
      <c r="B1059" t="s">
        <v>18</v>
      </c>
      <c r="C1059" t="s">
        <v>33</v>
      </c>
      <c r="D1059" s="63">
        <v>1104</v>
      </c>
      <c r="E1059" s="5">
        <v>11</v>
      </c>
      <c r="F1059" s="5" t="s">
        <v>20</v>
      </c>
      <c r="G1059" s="64">
        <v>37</v>
      </c>
      <c r="H1059" s="64">
        <v>2.2400000000000002</v>
      </c>
      <c r="I1059" t="s">
        <v>23</v>
      </c>
      <c r="J1059" t="s">
        <v>14</v>
      </c>
      <c r="K1059" t="s">
        <v>15</v>
      </c>
      <c r="N1059" s="1">
        <v>2549</v>
      </c>
      <c r="O1059" s="60">
        <f>IF(B1059="DEPARTAMENTO",N1059*(100%-VLOOKUP(A1059,'Condiciones Comerciales'!B:M,4,FALSE)),N1059)</f>
        <v>2217.63</v>
      </c>
      <c r="P1059" s="60">
        <f t="shared" si="16"/>
        <v>2494.8337500000002</v>
      </c>
      <c r="Q1059" s="62"/>
    </row>
    <row r="1060" spans="1:17" x14ac:dyDescent="0.3">
      <c r="A1060" s="1" t="s">
        <v>30</v>
      </c>
      <c r="B1060" t="s">
        <v>18</v>
      </c>
      <c r="C1060" t="s">
        <v>33</v>
      </c>
      <c r="D1060" s="63">
        <v>1112</v>
      </c>
      <c r="E1060" s="5">
        <v>11</v>
      </c>
      <c r="F1060" s="5" t="s">
        <v>17</v>
      </c>
      <c r="G1060" s="64">
        <v>36.9</v>
      </c>
      <c r="H1060" s="64">
        <v>2.2400000000000002</v>
      </c>
      <c r="I1060" t="s">
        <v>23</v>
      </c>
      <c r="J1060" t="s">
        <v>14</v>
      </c>
      <c r="K1060" t="s">
        <v>15</v>
      </c>
      <c r="N1060" s="1">
        <v>2549</v>
      </c>
      <c r="O1060" s="60">
        <f>IF(B1060="DEPARTAMENTO",N1060*(100%-VLOOKUP(A1060,'Condiciones Comerciales'!B:M,4,FALSE)),N1060)</f>
        <v>2217.63</v>
      </c>
      <c r="P1060" s="60">
        <f t="shared" si="16"/>
        <v>2494.8337500000002</v>
      </c>
      <c r="Q1060" s="62"/>
    </row>
    <row r="1061" spans="1:17" x14ac:dyDescent="0.3">
      <c r="A1061" s="1" t="s">
        <v>30</v>
      </c>
      <c r="B1061" t="s">
        <v>18</v>
      </c>
      <c r="C1061" t="s">
        <v>33</v>
      </c>
      <c r="D1061" s="63">
        <v>1114</v>
      </c>
      <c r="E1061" s="5">
        <v>11</v>
      </c>
      <c r="F1061" s="5" t="s">
        <v>17</v>
      </c>
      <c r="G1061" s="64">
        <v>37.29</v>
      </c>
      <c r="H1061" s="64">
        <v>2.2400000000000002</v>
      </c>
      <c r="I1061" t="s">
        <v>23</v>
      </c>
      <c r="J1061" t="s">
        <v>14</v>
      </c>
      <c r="K1061" t="s">
        <v>508</v>
      </c>
      <c r="N1061" s="1">
        <v>2549</v>
      </c>
      <c r="O1061" s="60">
        <f>IF(B1061="DEPARTAMENTO",N1061*(100%-VLOOKUP(A1061,'Condiciones Comerciales'!B:M,4,FALSE)),N1061)</f>
        <v>2217.63</v>
      </c>
      <c r="P1061" s="60">
        <f t="shared" si="16"/>
        <v>2494.8337500000002</v>
      </c>
      <c r="Q1061" s="62"/>
    </row>
    <row r="1062" spans="1:17" x14ac:dyDescent="0.3">
      <c r="A1062" s="1" t="s">
        <v>30</v>
      </c>
      <c r="B1062" t="s">
        <v>18</v>
      </c>
      <c r="C1062" t="s">
        <v>37</v>
      </c>
      <c r="D1062" s="63">
        <v>117</v>
      </c>
      <c r="E1062" s="5">
        <v>1</v>
      </c>
      <c r="F1062" s="5" t="s">
        <v>17</v>
      </c>
      <c r="G1062" s="64">
        <v>42.83</v>
      </c>
      <c r="H1062" s="64">
        <v>2.2400000000000002</v>
      </c>
      <c r="I1062" t="s">
        <v>21</v>
      </c>
      <c r="J1062" t="s">
        <v>14</v>
      </c>
      <c r="K1062" t="s">
        <v>507</v>
      </c>
      <c r="M1062" t="s">
        <v>58</v>
      </c>
      <c r="N1062" s="1">
        <v>2642</v>
      </c>
      <c r="O1062" s="60">
        <f>IF(B1062="DEPARTAMENTO",N1062*(100%-VLOOKUP(A1062,'Condiciones Comerciales'!B:M,4,FALSE)),N1062)</f>
        <v>2298.54</v>
      </c>
      <c r="P1062" s="60">
        <f t="shared" si="16"/>
        <v>2585.8575000000001</v>
      </c>
      <c r="Q1062" s="62"/>
    </row>
    <row r="1063" spans="1:17" x14ac:dyDescent="0.3">
      <c r="A1063" s="1" t="s">
        <v>30</v>
      </c>
      <c r="B1063" t="s">
        <v>18</v>
      </c>
      <c r="C1063" t="s">
        <v>37</v>
      </c>
      <c r="D1063" s="63">
        <v>201</v>
      </c>
      <c r="E1063" s="5">
        <v>2</v>
      </c>
      <c r="F1063" s="5" t="s">
        <v>20</v>
      </c>
      <c r="G1063" s="64">
        <v>42.83</v>
      </c>
      <c r="H1063" s="64">
        <v>2.2400000000000002</v>
      </c>
      <c r="I1063" t="s">
        <v>24</v>
      </c>
      <c r="J1063" t="s">
        <v>14</v>
      </c>
      <c r="K1063" t="s">
        <v>507</v>
      </c>
      <c r="M1063" t="s">
        <v>38</v>
      </c>
      <c r="N1063" s="1">
        <v>2654</v>
      </c>
      <c r="O1063" s="60">
        <f>IF(B1063="DEPARTAMENTO",N1063*(100%-VLOOKUP(A1063,'Condiciones Comerciales'!B:M,4,FALSE)),N1063)</f>
        <v>2308.98</v>
      </c>
      <c r="P1063" s="60">
        <f t="shared" si="16"/>
        <v>2597.6024999999995</v>
      </c>
      <c r="Q1063" s="62"/>
    </row>
    <row r="1064" spans="1:17" x14ac:dyDescent="0.3">
      <c r="A1064" s="1" t="s">
        <v>30</v>
      </c>
      <c r="B1064" t="s">
        <v>18</v>
      </c>
      <c r="C1064" t="s">
        <v>37</v>
      </c>
      <c r="D1064" s="63">
        <v>219</v>
      </c>
      <c r="E1064" s="5">
        <v>2</v>
      </c>
      <c r="F1064" s="5" t="s">
        <v>17</v>
      </c>
      <c r="G1064" s="64">
        <v>42.83</v>
      </c>
      <c r="H1064" s="64">
        <v>2.2400000000000002</v>
      </c>
      <c r="I1064" t="s">
        <v>24</v>
      </c>
      <c r="J1064" t="s">
        <v>14</v>
      </c>
      <c r="K1064" t="s">
        <v>15</v>
      </c>
      <c r="N1064" s="1">
        <v>2654</v>
      </c>
      <c r="O1064" s="60">
        <f>IF(B1064="DEPARTAMENTO",N1064*(100%-VLOOKUP(A1064,'Condiciones Comerciales'!B:M,4,FALSE)),N1064)</f>
        <v>2308.98</v>
      </c>
      <c r="P1064" s="60">
        <f t="shared" si="16"/>
        <v>2597.6024999999995</v>
      </c>
      <c r="Q1064" s="62"/>
    </row>
    <row r="1065" spans="1:17" x14ac:dyDescent="0.3">
      <c r="A1065" s="1" t="s">
        <v>30</v>
      </c>
      <c r="B1065" t="s">
        <v>18</v>
      </c>
      <c r="C1065" t="s">
        <v>37</v>
      </c>
      <c r="D1065" s="63">
        <v>519</v>
      </c>
      <c r="E1065" s="5">
        <v>5</v>
      </c>
      <c r="F1065" s="5" t="s">
        <v>17</v>
      </c>
      <c r="G1065" s="64">
        <v>42.83</v>
      </c>
      <c r="H1065" s="64">
        <v>2.2400000000000002</v>
      </c>
      <c r="I1065" t="s">
        <v>24</v>
      </c>
      <c r="J1065" t="s">
        <v>14</v>
      </c>
      <c r="K1065" t="s">
        <v>507</v>
      </c>
      <c r="M1065" t="s">
        <v>67</v>
      </c>
      <c r="N1065" s="1">
        <v>2689</v>
      </c>
      <c r="O1065" s="60">
        <f>IF(B1065="DEPARTAMENTO",N1065*(100%-VLOOKUP(A1065,'Condiciones Comerciales'!B:M,4,FALSE)),N1065)</f>
        <v>2339.4299999999998</v>
      </c>
      <c r="P1065" s="60">
        <f t="shared" si="16"/>
        <v>2631.8587499999999</v>
      </c>
      <c r="Q1065" s="62"/>
    </row>
    <row r="1066" spans="1:17" x14ac:dyDescent="0.3">
      <c r="A1066" s="1" t="s">
        <v>30</v>
      </c>
      <c r="B1066" t="s">
        <v>18</v>
      </c>
      <c r="C1066" t="s">
        <v>37</v>
      </c>
      <c r="D1066" s="63">
        <v>520</v>
      </c>
      <c r="E1066" s="5">
        <v>5</v>
      </c>
      <c r="F1066" s="5" t="s">
        <v>17</v>
      </c>
      <c r="G1066" s="64">
        <v>42.83</v>
      </c>
      <c r="H1066" s="64">
        <v>2.2400000000000002</v>
      </c>
      <c r="I1066" t="s">
        <v>24</v>
      </c>
      <c r="J1066" t="s">
        <v>14</v>
      </c>
      <c r="K1066" t="s">
        <v>507</v>
      </c>
      <c r="M1066" t="s">
        <v>147</v>
      </c>
      <c r="N1066" s="1">
        <v>2689</v>
      </c>
      <c r="O1066" s="60">
        <f>IF(B1066="DEPARTAMENTO",N1066*(100%-VLOOKUP(A1066,'Condiciones Comerciales'!B:M,4,FALSE)),N1066)</f>
        <v>2339.4299999999998</v>
      </c>
      <c r="P1066" s="60">
        <f t="shared" si="16"/>
        <v>2631.8587499999999</v>
      </c>
      <c r="Q1066" s="62"/>
    </row>
    <row r="1067" spans="1:17" x14ac:dyDescent="0.3">
      <c r="A1067" s="1" t="s">
        <v>30</v>
      </c>
      <c r="B1067" t="s">
        <v>18</v>
      </c>
      <c r="C1067" t="s">
        <v>37</v>
      </c>
      <c r="D1067" s="63">
        <v>616</v>
      </c>
      <c r="E1067" s="5">
        <v>6</v>
      </c>
      <c r="F1067" s="5" t="s">
        <v>20</v>
      </c>
      <c r="G1067" s="64">
        <v>42.83</v>
      </c>
      <c r="H1067" s="64">
        <v>2.2400000000000002</v>
      </c>
      <c r="I1067" t="s">
        <v>39</v>
      </c>
      <c r="J1067" t="s">
        <v>14</v>
      </c>
      <c r="K1067" t="s">
        <v>507</v>
      </c>
      <c r="M1067" t="s">
        <v>160</v>
      </c>
      <c r="N1067" s="1">
        <v>2724</v>
      </c>
      <c r="O1067" s="60">
        <f>IF(B1067="DEPARTAMENTO",N1067*(100%-VLOOKUP(A1067,'Condiciones Comerciales'!B:M,4,FALSE)),N1067)</f>
        <v>2369.88</v>
      </c>
      <c r="P1067" s="60">
        <f t="shared" si="16"/>
        <v>2666.1150000000002</v>
      </c>
      <c r="Q1067" s="62"/>
    </row>
    <row r="1068" spans="1:17" x14ac:dyDescent="0.3">
      <c r="A1068" s="1" t="s">
        <v>30</v>
      </c>
      <c r="B1068" t="s">
        <v>18</v>
      </c>
      <c r="C1068" t="s">
        <v>37</v>
      </c>
      <c r="D1068" s="63">
        <v>617</v>
      </c>
      <c r="E1068" s="5">
        <v>6</v>
      </c>
      <c r="F1068" s="5" t="s">
        <v>17</v>
      </c>
      <c r="G1068" s="64">
        <v>42.92</v>
      </c>
      <c r="H1068" s="64">
        <v>2.2400000000000002</v>
      </c>
      <c r="I1068" t="s">
        <v>21</v>
      </c>
      <c r="J1068" t="s">
        <v>14</v>
      </c>
      <c r="K1068" t="s">
        <v>507</v>
      </c>
      <c r="M1068" t="s">
        <v>124</v>
      </c>
      <c r="N1068" s="1">
        <v>2748</v>
      </c>
      <c r="O1068" s="60">
        <f>IF(B1068="DEPARTAMENTO",N1068*(100%-VLOOKUP(A1068,'Condiciones Comerciales'!B:M,4,FALSE)),N1068)</f>
        <v>2390.7599999999998</v>
      </c>
      <c r="P1068" s="60">
        <f t="shared" si="16"/>
        <v>2689.6049999999996</v>
      </c>
      <c r="Q1068" s="62"/>
    </row>
    <row r="1069" spans="1:17" x14ac:dyDescent="0.3">
      <c r="A1069" s="1" t="s">
        <v>30</v>
      </c>
      <c r="B1069" t="s">
        <v>18</v>
      </c>
      <c r="C1069" t="s">
        <v>37</v>
      </c>
      <c r="D1069" s="63">
        <v>702</v>
      </c>
      <c r="E1069" s="5">
        <v>7</v>
      </c>
      <c r="F1069" s="5" t="s">
        <v>20</v>
      </c>
      <c r="G1069" s="64">
        <v>42.83</v>
      </c>
      <c r="H1069" s="64">
        <v>2.2400000000000002</v>
      </c>
      <c r="I1069" t="s">
        <v>24</v>
      </c>
      <c r="J1069" t="s">
        <v>14</v>
      </c>
      <c r="K1069" t="s">
        <v>507</v>
      </c>
      <c r="M1069" t="s">
        <v>38</v>
      </c>
      <c r="N1069" s="1">
        <v>2712</v>
      </c>
      <c r="O1069" s="60">
        <f>IF(B1069="DEPARTAMENTO",N1069*(100%-VLOOKUP(A1069,'Condiciones Comerciales'!B:M,4,FALSE)),N1069)</f>
        <v>2359.44</v>
      </c>
      <c r="P1069" s="60">
        <f t="shared" si="16"/>
        <v>2654.37</v>
      </c>
      <c r="Q1069" s="62"/>
    </row>
    <row r="1070" spans="1:17" x14ac:dyDescent="0.3">
      <c r="A1070" s="1" t="s">
        <v>30</v>
      </c>
      <c r="B1070" t="s">
        <v>18</v>
      </c>
      <c r="C1070" t="s">
        <v>37</v>
      </c>
      <c r="D1070" s="63">
        <v>813</v>
      </c>
      <c r="E1070" s="5">
        <v>8</v>
      </c>
      <c r="F1070" s="5" t="s">
        <v>20</v>
      </c>
      <c r="G1070" s="64">
        <v>43.07</v>
      </c>
      <c r="H1070" s="64">
        <v>2.2400000000000002</v>
      </c>
      <c r="I1070" t="s">
        <v>21</v>
      </c>
      <c r="J1070" t="s">
        <v>14</v>
      </c>
      <c r="K1070" t="s">
        <v>507</v>
      </c>
      <c r="M1070" t="s">
        <v>108</v>
      </c>
      <c r="N1070" s="1">
        <v>2771</v>
      </c>
      <c r="O1070" s="60">
        <f>IF(B1070="DEPARTAMENTO",N1070*(100%-VLOOKUP(A1070,'Condiciones Comerciales'!B:M,4,FALSE)),N1070)</f>
        <v>2410.77</v>
      </c>
      <c r="P1070" s="60">
        <f t="shared" si="16"/>
        <v>2712.11625</v>
      </c>
      <c r="Q1070" s="62"/>
    </row>
    <row r="1071" spans="1:17" x14ac:dyDescent="0.3">
      <c r="A1071" s="1" t="s">
        <v>30</v>
      </c>
      <c r="B1071" t="s">
        <v>18</v>
      </c>
      <c r="C1071" t="s">
        <v>37</v>
      </c>
      <c r="D1071" s="63">
        <v>913</v>
      </c>
      <c r="E1071" s="5">
        <v>9</v>
      </c>
      <c r="F1071" s="5" t="s">
        <v>20</v>
      </c>
      <c r="G1071" s="64">
        <v>43.07</v>
      </c>
      <c r="H1071" s="64">
        <v>2.2400000000000002</v>
      </c>
      <c r="I1071" t="s">
        <v>21</v>
      </c>
      <c r="J1071" t="s">
        <v>14</v>
      </c>
      <c r="K1071" t="s">
        <v>507</v>
      </c>
      <c r="M1071" t="s">
        <v>650</v>
      </c>
      <c r="N1071" s="1">
        <v>2783</v>
      </c>
      <c r="O1071" s="60">
        <f>IF(B1071="DEPARTAMENTO",N1071*(100%-VLOOKUP(A1071,'Condiciones Comerciales'!B:M,4,FALSE)),N1071)</f>
        <v>2421.21</v>
      </c>
      <c r="P1071" s="60">
        <f t="shared" si="16"/>
        <v>2723.8612499999999</v>
      </c>
      <c r="Q1071" s="62"/>
    </row>
    <row r="1072" spans="1:17" x14ac:dyDescent="0.3">
      <c r="A1072" s="1" t="s">
        <v>30</v>
      </c>
      <c r="B1072" t="s">
        <v>18</v>
      </c>
      <c r="C1072" t="s">
        <v>34</v>
      </c>
      <c r="D1072" s="63">
        <v>104</v>
      </c>
      <c r="E1072" s="5">
        <v>1</v>
      </c>
      <c r="F1072" s="5" t="s">
        <v>17</v>
      </c>
      <c r="G1072" s="64">
        <v>46.18</v>
      </c>
      <c r="H1072" s="64">
        <v>2.2400000000000002</v>
      </c>
      <c r="I1072" t="s">
        <v>39</v>
      </c>
      <c r="J1072" t="s">
        <v>14</v>
      </c>
      <c r="K1072" t="s">
        <v>15</v>
      </c>
      <c r="N1072" s="1">
        <v>2670</v>
      </c>
      <c r="O1072" s="60">
        <f>IF(B1072="DEPARTAMENTO",N1072*(100%-VLOOKUP(A1072,'Condiciones Comerciales'!B:M,4,FALSE)),N1072)</f>
        <v>2322.9</v>
      </c>
      <c r="P1072" s="60">
        <f t="shared" si="16"/>
        <v>2613.2624999999998</v>
      </c>
      <c r="Q1072" s="62"/>
    </row>
    <row r="1073" spans="1:17" x14ac:dyDescent="0.3">
      <c r="A1073" s="1" t="s">
        <v>30</v>
      </c>
      <c r="B1073" t="s">
        <v>18</v>
      </c>
      <c r="C1073" t="s">
        <v>34</v>
      </c>
      <c r="D1073" s="63">
        <v>201</v>
      </c>
      <c r="E1073" s="5">
        <v>2</v>
      </c>
      <c r="F1073" s="5" t="s">
        <v>17</v>
      </c>
      <c r="G1073" s="64">
        <v>46.18</v>
      </c>
      <c r="H1073" s="64">
        <v>2.2400000000000002</v>
      </c>
      <c r="I1073" t="s">
        <v>24</v>
      </c>
      <c r="J1073" t="s">
        <v>14</v>
      </c>
      <c r="K1073" t="s">
        <v>507</v>
      </c>
      <c r="M1073" t="s">
        <v>38</v>
      </c>
      <c r="N1073" s="1">
        <v>2705</v>
      </c>
      <c r="O1073" s="60">
        <f>IF(B1073="DEPARTAMENTO",N1073*(100%-VLOOKUP(A1073,'Condiciones Comerciales'!B:M,4,FALSE)),N1073)</f>
        <v>2353.35</v>
      </c>
      <c r="P1073" s="60">
        <f t="shared" si="16"/>
        <v>2647.5187499999997</v>
      </c>
      <c r="Q1073" s="62"/>
    </row>
    <row r="1074" spans="1:17" x14ac:dyDescent="0.3">
      <c r="A1074" s="1" t="s">
        <v>30</v>
      </c>
      <c r="B1074" t="s">
        <v>18</v>
      </c>
      <c r="C1074" t="s">
        <v>34</v>
      </c>
      <c r="D1074" s="63">
        <v>202</v>
      </c>
      <c r="E1074" s="5">
        <v>2</v>
      </c>
      <c r="F1074" s="5" t="s">
        <v>17</v>
      </c>
      <c r="G1074" s="64">
        <v>46.56</v>
      </c>
      <c r="H1074" s="64">
        <v>2.2400000000000002</v>
      </c>
      <c r="I1074" t="s">
        <v>24</v>
      </c>
      <c r="J1074" t="s">
        <v>14</v>
      </c>
      <c r="K1074" t="s">
        <v>507</v>
      </c>
      <c r="M1074" t="s">
        <v>38</v>
      </c>
      <c r="N1074" s="1">
        <v>2705</v>
      </c>
      <c r="O1074" s="60">
        <f>IF(B1074="DEPARTAMENTO",N1074*(100%-VLOOKUP(A1074,'Condiciones Comerciales'!B:M,4,FALSE)),N1074)</f>
        <v>2353.35</v>
      </c>
      <c r="P1074" s="60">
        <f t="shared" si="16"/>
        <v>2647.5187499999997</v>
      </c>
      <c r="Q1074" s="62"/>
    </row>
    <row r="1075" spans="1:17" x14ac:dyDescent="0.3">
      <c r="A1075" s="1" t="s">
        <v>30</v>
      </c>
      <c r="B1075" t="s">
        <v>18</v>
      </c>
      <c r="C1075" t="s">
        <v>34</v>
      </c>
      <c r="D1075" s="63">
        <v>203</v>
      </c>
      <c r="E1075" s="5">
        <v>2</v>
      </c>
      <c r="F1075" s="5" t="s">
        <v>17</v>
      </c>
      <c r="G1075" s="64">
        <v>46.56</v>
      </c>
      <c r="H1075" s="64">
        <v>2.2400000000000002</v>
      </c>
      <c r="I1075" t="s">
        <v>39</v>
      </c>
      <c r="J1075" t="s">
        <v>14</v>
      </c>
      <c r="K1075" t="s">
        <v>507</v>
      </c>
      <c r="M1075" t="s">
        <v>657</v>
      </c>
      <c r="N1075" s="1">
        <v>2729</v>
      </c>
      <c r="O1075" s="60">
        <f>IF(B1075="DEPARTAMENTO",N1075*(100%-VLOOKUP(A1075,'Condiciones Comerciales'!B:M,4,FALSE)),N1075)</f>
        <v>2374.23</v>
      </c>
      <c r="P1075" s="60">
        <f t="shared" si="16"/>
        <v>2671.0087499999995</v>
      </c>
      <c r="Q1075" s="62"/>
    </row>
    <row r="1076" spans="1:17" x14ac:dyDescent="0.3">
      <c r="A1076" s="1" t="s">
        <v>30</v>
      </c>
      <c r="B1076" t="s">
        <v>18</v>
      </c>
      <c r="C1076" t="s">
        <v>34</v>
      </c>
      <c r="D1076" s="63">
        <v>204</v>
      </c>
      <c r="E1076" s="5">
        <v>2</v>
      </c>
      <c r="F1076" s="5" t="s">
        <v>17</v>
      </c>
      <c r="G1076" s="64">
        <v>46.18</v>
      </c>
      <c r="H1076" s="64">
        <v>2.2400000000000002</v>
      </c>
      <c r="I1076" t="s">
        <v>39</v>
      </c>
      <c r="J1076" t="s">
        <v>14</v>
      </c>
      <c r="K1076" t="s">
        <v>507</v>
      </c>
      <c r="M1076" t="s">
        <v>59</v>
      </c>
      <c r="N1076" s="1">
        <v>2729</v>
      </c>
      <c r="O1076" s="60">
        <f>IF(B1076="DEPARTAMENTO",N1076*(100%-VLOOKUP(A1076,'Condiciones Comerciales'!B:M,4,FALSE)),N1076)</f>
        <v>2374.23</v>
      </c>
      <c r="P1076" s="60">
        <f t="shared" si="16"/>
        <v>2671.0087499999995</v>
      </c>
      <c r="Q1076" s="62"/>
    </row>
    <row r="1077" spans="1:17" x14ac:dyDescent="0.3">
      <c r="A1077" s="1" t="s">
        <v>30</v>
      </c>
      <c r="B1077" t="s">
        <v>18</v>
      </c>
      <c r="C1077" t="s">
        <v>34</v>
      </c>
      <c r="D1077" s="63">
        <v>208</v>
      </c>
      <c r="E1077" s="5">
        <v>2</v>
      </c>
      <c r="F1077" s="5" t="s">
        <v>17</v>
      </c>
      <c r="G1077" s="64">
        <v>46.18</v>
      </c>
      <c r="H1077" s="64">
        <v>2.2400000000000002</v>
      </c>
      <c r="I1077" t="s">
        <v>39</v>
      </c>
      <c r="J1077" t="s">
        <v>14</v>
      </c>
      <c r="K1077" t="s">
        <v>507</v>
      </c>
      <c r="M1077" t="s">
        <v>122</v>
      </c>
      <c r="N1077" s="1">
        <v>2729</v>
      </c>
      <c r="O1077" s="60">
        <f>IF(B1077="DEPARTAMENTO",N1077*(100%-VLOOKUP(A1077,'Condiciones Comerciales'!B:M,4,FALSE)),N1077)</f>
        <v>2374.23</v>
      </c>
      <c r="P1077" s="60">
        <f t="shared" si="16"/>
        <v>2671.0087499999995</v>
      </c>
      <c r="Q1077" s="62"/>
    </row>
    <row r="1078" spans="1:17" x14ac:dyDescent="0.3">
      <c r="A1078" s="1" t="s">
        <v>30</v>
      </c>
      <c r="B1078" t="s">
        <v>18</v>
      </c>
      <c r="C1078" t="s">
        <v>34</v>
      </c>
      <c r="D1078" s="63">
        <v>214</v>
      </c>
      <c r="E1078" s="5">
        <v>2</v>
      </c>
      <c r="F1078" s="5" t="s">
        <v>20</v>
      </c>
      <c r="G1078" s="64">
        <v>46.7</v>
      </c>
      <c r="H1078" s="64">
        <v>2.2400000000000002</v>
      </c>
      <c r="I1078" t="s">
        <v>39</v>
      </c>
      <c r="J1078" t="s">
        <v>14</v>
      </c>
      <c r="K1078" t="s">
        <v>507</v>
      </c>
      <c r="M1078" t="s">
        <v>105</v>
      </c>
      <c r="N1078" s="1">
        <v>2729</v>
      </c>
      <c r="O1078" s="60">
        <f>IF(B1078="DEPARTAMENTO",N1078*(100%-VLOOKUP(A1078,'Condiciones Comerciales'!B:M,4,FALSE)),N1078)</f>
        <v>2374.23</v>
      </c>
      <c r="P1078" s="60">
        <f t="shared" si="16"/>
        <v>2671.0087499999995</v>
      </c>
      <c r="Q1078" s="62"/>
    </row>
    <row r="1079" spans="1:17" x14ac:dyDescent="0.3">
      <c r="A1079" s="1" t="s">
        <v>30</v>
      </c>
      <c r="B1079" t="s">
        <v>18</v>
      </c>
      <c r="C1079" t="s">
        <v>34</v>
      </c>
      <c r="D1079" s="63">
        <v>219</v>
      </c>
      <c r="E1079" s="5">
        <v>2</v>
      </c>
      <c r="F1079" s="5" t="s">
        <v>20</v>
      </c>
      <c r="G1079" s="64">
        <v>46.18</v>
      </c>
      <c r="H1079" s="64">
        <v>2.2400000000000002</v>
      </c>
      <c r="I1079" t="s">
        <v>39</v>
      </c>
      <c r="J1079" t="s">
        <v>14</v>
      </c>
      <c r="K1079" t="s">
        <v>507</v>
      </c>
      <c r="M1079" t="s">
        <v>87</v>
      </c>
      <c r="N1079" s="1">
        <v>2729</v>
      </c>
      <c r="O1079" s="60">
        <f>IF(B1079="DEPARTAMENTO",N1079*(100%-VLOOKUP(A1079,'Condiciones Comerciales'!B:M,4,FALSE)),N1079)</f>
        <v>2374.23</v>
      </c>
      <c r="P1079" s="60">
        <f t="shared" si="16"/>
        <v>2671.0087499999995</v>
      </c>
      <c r="Q1079" s="62"/>
    </row>
    <row r="1080" spans="1:17" x14ac:dyDescent="0.3">
      <c r="A1080" s="1" t="s">
        <v>30</v>
      </c>
      <c r="B1080" t="s">
        <v>18</v>
      </c>
      <c r="C1080" t="s">
        <v>34</v>
      </c>
      <c r="D1080" s="63">
        <v>220</v>
      </c>
      <c r="E1080" s="5">
        <v>2</v>
      </c>
      <c r="F1080" s="5" t="s">
        <v>20</v>
      </c>
      <c r="G1080" s="64">
        <v>46.56</v>
      </c>
      <c r="H1080" s="64">
        <v>2.2400000000000002</v>
      </c>
      <c r="I1080" t="s">
        <v>39</v>
      </c>
      <c r="J1080" t="s">
        <v>14</v>
      </c>
      <c r="K1080" t="s">
        <v>507</v>
      </c>
      <c r="M1080" t="s">
        <v>38</v>
      </c>
      <c r="N1080" s="1">
        <v>2729</v>
      </c>
      <c r="O1080" s="60">
        <f>IF(B1080="DEPARTAMENTO",N1080*(100%-VLOOKUP(A1080,'Condiciones Comerciales'!B:M,4,FALSE)),N1080)</f>
        <v>2374.23</v>
      </c>
      <c r="P1080" s="60">
        <f t="shared" si="16"/>
        <v>2671.0087499999995</v>
      </c>
      <c r="Q1080" s="62"/>
    </row>
    <row r="1081" spans="1:17" x14ac:dyDescent="0.3">
      <c r="A1081" s="1" t="s">
        <v>30</v>
      </c>
      <c r="B1081" t="s">
        <v>18</v>
      </c>
      <c r="C1081" t="s">
        <v>34</v>
      </c>
      <c r="D1081" s="63">
        <v>302</v>
      </c>
      <c r="E1081" s="5">
        <v>3</v>
      </c>
      <c r="F1081" s="5" t="s">
        <v>17</v>
      </c>
      <c r="G1081" s="64">
        <v>46.56</v>
      </c>
      <c r="H1081" s="64">
        <v>2.2400000000000002</v>
      </c>
      <c r="I1081" t="s">
        <v>24</v>
      </c>
      <c r="J1081" t="s">
        <v>14</v>
      </c>
      <c r="K1081" t="s">
        <v>507</v>
      </c>
      <c r="M1081" t="s">
        <v>103</v>
      </c>
      <c r="N1081" s="1">
        <v>2717</v>
      </c>
      <c r="O1081" s="60">
        <f>IF(B1081="DEPARTAMENTO",N1081*(100%-VLOOKUP(A1081,'Condiciones Comerciales'!B:M,4,FALSE)),N1081)</f>
        <v>2363.79</v>
      </c>
      <c r="P1081" s="60">
        <f t="shared" si="16"/>
        <v>2659.2637500000001</v>
      </c>
      <c r="Q1081" s="62"/>
    </row>
    <row r="1082" spans="1:17" x14ac:dyDescent="0.3">
      <c r="A1082" s="1" t="s">
        <v>30</v>
      </c>
      <c r="B1082" t="s">
        <v>18</v>
      </c>
      <c r="C1082" t="s">
        <v>34</v>
      </c>
      <c r="D1082" s="63">
        <v>303</v>
      </c>
      <c r="E1082" s="5">
        <v>3</v>
      </c>
      <c r="F1082" s="5" t="s">
        <v>17</v>
      </c>
      <c r="G1082" s="64">
        <v>46.56</v>
      </c>
      <c r="H1082" s="64">
        <v>2.2400000000000002</v>
      </c>
      <c r="I1082" t="s">
        <v>39</v>
      </c>
      <c r="J1082" t="s">
        <v>14</v>
      </c>
      <c r="K1082" t="s">
        <v>507</v>
      </c>
      <c r="M1082" t="s">
        <v>162</v>
      </c>
      <c r="N1082" s="1">
        <v>2741</v>
      </c>
      <c r="O1082" s="60">
        <f>IF(B1082="DEPARTAMENTO",N1082*(100%-VLOOKUP(A1082,'Condiciones Comerciales'!B:M,4,FALSE)),N1082)</f>
        <v>2384.67</v>
      </c>
      <c r="P1082" s="60">
        <f t="shared" si="16"/>
        <v>2682.7537499999999</v>
      </c>
      <c r="Q1082" s="62"/>
    </row>
    <row r="1083" spans="1:17" x14ac:dyDescent="0.3">
      <c r="A1083" s="1" t="s">
        <v>30</v>
      </c>
      <c r="B1083" t="s">
        <v>18</v>
      </c>
      <c r="C1083" t="s">
        <v>34</v>
      </c>
      <c r="D1083" s="63">
        <v>304</v>
      </c>
      <c r="E1083" s="5">
        <v>3</v>
      </c>
      <c r="F1083" s="5" t="s">
        <v>17</v>
      </c>
      <c r="G1083" s="64">
        <v>46.18</v>
      </c>
      <c r="H1083" s="64">
        <v>2.2400000000000002</v>
      </c>
      <c r="I1083" t="s">
        <v>39</v>
      </c>
      <c r="J1083" t="s">
        <v>14</v>
      </c>
      <c r="K1083" t="s">
        <v>507</v>
      </c>
      <c r="M1083" t="s">
        <v>60</v>
      </c>
      <c r="N1083" s="1">
        <v>2741</v>
      </c>
      <c r="O1083" s="60">
        <f>IF(B1083="DEPARTAMENTO",N1083*(100%-VLOOKUP(A1083,'Condiciones Comerciales'!B:M,4,FALSE)),N1083)</f>
        <v>2384.67</v>
      </c>
      <c r="P1083" s="60">
        <f t="shared" si="16"/>
        <v>2682.7537499999999</v>
      </c>
      <c r="Q1083" s="62"/>
    </row>
    <row r="1084" spans="1:17" x14ac:dyDescent="0.3">
      <c r="A1084" s="1" t="s">
        <v>30</v>
      </c>
      <c r="B1084" t="s">
        <v>18</v>
      </c>
      <c r="C1084" t="s">
        <v>34</v>
      </c>
      <c r="D1084" s="63">
        <v>309</v>
      </c>
      <c r="E1084" s="5">
        <v>3</v>
      </c>
      <c r="F1084" s="5" t="s">
        <v>17</v>
      </c>
      <c r="G1084" s="64">
        <v>46.7</v>
      </c>
      <c r="H1084" s="64">
        <v>2.2400000000000002</v>
      </c>
      <c r="I1084" t="s">
        <v>39</v>
      </c>
      <c r="J1084" t="s">
        <v>14</v>
      </c>
      <c r="K1084" t="s">
        <v>507</v>
      </c>
      <c r="M1084" t="s">
        <v>159</v>
      </c>
      <c r="N1084" s="1">
        <v>2741</v>
      </c>
      <c r="O1084" s="60">
        <f>IF(B1084="DEPARTAMENTO",N1084*(100%-VLOOKUP(A1084,'Condiciones Comerciales'!B:M,4,FALSE)),N1084)</f>
        <v>2384.67</v>
      </c>
      <c r="P1084" s="60">
        <f t="shared" si="16"/>
        <v>2682.7537499999999</v>
      </c>
      <c r="Q1084" s="62"/>
    </row>
    <row r="1085" spans="1:17" x14ac:dyDescent="0.3">
      <c r="A1085" s="1" t="s">
        <v>30</v>
      </c>
      <c r="B1085" t="s">
        <v>18</v>
      </c>
      <c r="C1085" t="s">
        <v>34</v>
      </c>
      <c r="D1085" s="63">
        <v>315</v>
      </c>
      <c r="E1085" s="5">
        <v>3</v>
      </c>
      <c r="F1085" s="5" t="s">
        <v>20</v>
      </c>
      <c r="G1085" s="64">
        <v>46.18</v>
      </c>
      <c r="H1085" s="64">
        <v>2.2400000000000002</v>
      </c>
      <c r="I1085" t="s">
        <v>39</v>
      </c>
      <c r="J1085" t="s">
        <v>14</v>
      </c>
      <c r="K1085" t="s">
        <v>507</v>
      </c>
      <c r="M1085" t="s">
        <v>643</v>
      </c>
      <c r="N1085" s="1">
        <v>2741</v>
      </c>
      <c r="O1085" s="60">
        <f>IF(B1085="DEPARTAMENTO",N1085*(100%-VLOOKUP(A1085,'Condiciones Comerciales'!B:M,4,FALSE)),N1085)</f>
        <v>2384.67</v>
      </c>
      <c r="P1085" s="60">
        <f t="shared" si="16"/>
        <v>2682.7537499999999</v>
      </c>
      <c r="Q1085" s="62"/>
    </row>
    <row r="1086" spans="1:17" x14ac:dyDescent="0.3">
      <c r="A1086" s="1" t="s">
        <v>30</v>
      </c>
      <c r="B1086" t="s">
        <v>18</v>
      </c>
      <c r="C1086" t="s">
        <v>34</v>
      </c>
      <c r="D1086" s="63">
        <v>319</v>
      </c>
      <c r="E1086" s="5">
        <v>3</v>
      </c>
      <c r="F1086" s="5" t="s">
        <v>20</v>
      </c>
      <c r="G1086" s="64">
        <v>46.18</v>
      </c>
      <c r="H1086" s="64">
        <v>2.2400000000000002</v>
      </c>
      <c r="I1086" t="s">
        <v>39</v>
      </c>
      <c r="J1086" t="s">
        <v>14</v>
      </c>
      <c r="K1086" t="s">
        <v>507</v>
      </c>
      <c r="M1086" t="s">
        <v>168</v>
      </c>
      <c r="N1086" s="1">
        <v>2741</v>
      </c>
      <c r="O1086" s="60">
        <f>IF(B1086="DEPARTAMENTO",N1086*(100%-VLOOKUP(A1086,'Condiciones Comerciales'!B:M,4,FALSE)),N1086)</f>
        <v>2384.67</v>
      </c>
      <c r="P1086" s="60">
        <f t="shared" si="16"/>
        <v>2682.7537499999999</v>
      </c>
      <c r="Q1086" s="62"/>
    </row>
    <row r="1087" spans="1:17" x14ac:dyDescent="0.3">
      <c r="A1087" s="1" t="s">
        <v>30</v>
      </c>
      <c r="B1087" t="s">
        <v>18</v>
      </c>
      <c r="C1087" t="s">
        <v>34</v>
      </c>
      <c r="D1087" s="63">
        <v>320</v>
      </c>
      <c r="E1087" s="5">
        <v>3</v>
      </c>
      <c r="F1087" s="5" t="s">
        <v>20</v>
      </c>
      <c r="G1087" s="64">
        <v>46.56</v>
      </c>
      <c r="H1087" s="64">
        <v>2.2400000000000002</v>
      </c>
      <c r="I1087" t="s">
        <v>39</v>
      </c>
      <c r="J1087" t="s">
        <v>14</v>
      </c>
      <c r="K1087" t="s">
        <v>507</v>
      </c>
      <c r="M1087" t="s">
        <v>38</v>
      </c>
      <c r="N1087" s="1">
        <v>2741</v>
      </c>
      <c r="O1087" s="60">
        <f>IF(B1087="DEPARTAMENTO",N1087*(100%-VLOOKUP(A1087,'Condiciones Comerciales'!B:M,4,FALSE)),N1087)</f>
        <v>2384.67</v>
      </c>
      <c r="P1087" s="60">
        <f t="shared" si="16"/>
        <v>2682.7537499999999</v>
      </c>
      <c r="Q1087" s="62"/>
    </row>
    <row r="1088" spans="1:17" x14ac:dyDescent="0.3">
      <c r="A1088" s="1" t="s">
        <v>30</v>
      </c>
      <c r="B1088" t="s">
        <v>18</v>
      </c>
      <c r="C1088" t="s">
        <v>34</v>
      </c>
      <c r="D1088" s="63">
        <v>401</v>
      </c>
      <c r="E1088" s="5">
        <v>4</v>
      </c>
      <c r="F1088" s="5" t="s">
        <v>17</v>
      </c>
      <c r="G1088" s="64">
        <v>46.18</v>
      </c>
      <c r="H1088" s="64">
        <v>2.2400000000000002</v>
      </c>
      <c r="I1088" t="s">
        <v>24</v>
      </c>
      <c r="J1088" t="s">
        <v>14</v>
      </c>
      <c r="K1088" t="s">
        <v>507</v>
      </c>
      <c r="M1088" t="s">
        <v>61</v>
      </c>
      <c r="N1088" s="1">
        <v>2729</v>
      </c>
      <c r="O1088" s="60">
        <f>IF(B1088="DEPARTAMENTO",N1088*(100%-VLOOKUP(A1088,'Condiciones Comerciales'!B:M,4,FALSE)),N1088)</f>
        <v>2374.23</v>
      </c>
      <c r="P1088" s="60">
        <f t="shared" si="16"/>
        <v>2671.0087499999995</v>
      </c>
      <c r="Q1088" s="62"/>
    </row>
    <row r="1089" spans="1:17" x14ac:dyDescent="0.3">
      <c r="A1089" s="1" t="s">
        <v>30</v>
      </c>
      <c r="B1089" t="s">
        <v>18</v>
      </c>
      <c r="C1089" t="s">
        <v>34</v>
      </c>
      <c r="D1089" s="63">
        <v>409</v>
      </c>
      <c r="E1089" s="5">
        <v>4</v>
      </c>
      <c r="F1089" s="5" t="s">
        <v>17</v>
      </c>
      <c r="G1089" s="64">
        <v>46.7</v>
      </c>
      <c r="H1089" s="64">
        <v>2.2400000000000002</v>
      </c>
      <c r="I1089" t="s">
        <v>39</v>
      </c>
      <c r="J1089" t="s">
        <v>14</v>
      </c>
      <c r="K1089" t="s">
        <v>507</v>
      </c>
      <c r="M1089" t="s">
        <v>154</v>
      </c>
      <c r="N1089" s="1">
        <v>2752</v>
      </c>
      <c r="O1089" s="60">
        <f>IF(B1089="DEPARTAMENTO",N1089*(100%-VLOOKUP(A1089,'Condiciones Comerciales'!B:M,4,FALSE)),N1089)</f>
        <v>2394.2399999999998</v>
      </c>
      <c r="P1089" s="60">
        <f t="shared" si="16"/>
        <v>2693.5199999999995</v>
      </c>
      <c r="Q1089" s="62"/>
    </row>
    <row r="1090" spans="1:17" x14ac:dyDescent="0.3">
      <c r="A1090" s="1" t="s">
        <v>30</v>
      </c>
      <c r="B1090" t="s">
        <v>18</v>
      </c>
      <c r="C1090" t="s">
        <v>34</v>
      </c>
      <c r="D1090" s="63">
        <v>415</v>
      </c>
      <c r="E1090" s="5">
        <v>4</v>
      </c>
      <c r="F1090" s="5" t="s">
        <v>20</v>
      </c>
      <c r="G1090" s="64">
        <v>46.18</v>
      </c>
      <c r="H1090" s="64">
        <v>2.2400000000000002</v>
      </c>
      <c r="I1090" t="s">
        <v>39</v>
      </c>
      <c r="J1090" t="s">
        <v>14</v>
      </c>
      <c r="K1090" t="s">
        <v>507</v>
      </c>
      <c r="M1090" t="s">
        <v>88</v>
      </c>
      <c r="N1090" s="1">
        <v>2752</v>
      </c>
      <c r="O1090" s="60">
        <f>IF(B1090="DEPARTAMENTO",N1090*(100%-VLOOKUP(A1090,'Condiciones Comerciales'!B:M,4,FALSE)),N1090)</f>
        <v>2394.2399999999998</v>
      </c>
      <c r="P1090" s="60">
        <f t="shared" ref="P1090:P1153" si="17">(O1090-10%*O1090)/80%</f>
        <v>2693.5199999999995</v>
      </c>
      <c r="Q1090" s="62"/>
    </row>
    <row r="1091" spans="1:17" x14ac:dyDescent="0.3">
      <c r="A1091" s="1" t="s">
        <v>30</v>
      </c>
      <c r="B1091" t="s">
        <v>18</v>
      </c>
      <c r="C1091" t="s">
        <v>34</v>
      </c>
      <c r="D1091" s="63">
        <v>419</v>
      </c>
      <c r="E1091" s="5">
        <v>4</v>
      </c>
      <c r="F1091" s="5" t="s">
        <v>20</v>
      </c>
      <c r="G1091" s="64">
        <v>46.18</v>
      </c>
      <c r="H1091" s="64">
        <v>2.2400000000000002</v>
      </c>
      <c r="I1091" t="s">
        <v>39</v>
      </c>
      <c r="J1091" t="s">
        <v>14</v>
      </c>
      <c r="K1091" t="s">
        <v>507</v>
      </c>
      <c r="M1091" t="s">
        <v>126</v>
      </c>
      <c r="N1091" s="1">
        <v>2752</v>
      </c>
      <c r="O1091" s="60">
        <f>IF(B1091="DEPARTAMENTO",N1091*(100%-VLOOKUP(A1091,'Condiciones Comerciales'!B:M,4,FALSE)),N1091)</f>
        <v>2394.2399999999998</v>
      </c>
      <c r="P1091" s="60">
        <f t="shared" si="17"/>
        <v>2693.5199999999995</v>
      </c>
      <c r="Q1091" s="62"/>
    </row>
    <row r="1092" spans="1:17" x14ac:dyDescent="0.3">
      <c r="A1092" s="1" t="s">
        <v>30</v>
      </c>
      <c r="B1092" t="s">
        <v>18</v>
      </c>
      <c r="C1092" t="s">
        <v>34</v>
      </c>
      <c r="D1092" s="63">
        <v>420</v>
      </c>
      <c r="E1092" s="5">
        <v>4</v>
      </c>
      <c r="F1092" s="5" t="s">
        <v>20</v>
      </c>
      <c r="G1092" s="64">
        <v>46.56</v>
      </c>
      <c r="H1092" s="64">
        <v>2.2400000000000002</v>
      </c>
      <c r="I1092" t="s">
        <v>39</v>
      </c>
      <c r="J1092" t="s">
        <v>14</v>
      </c>
      <c r="K1092" t="s">
        <v>507</v>
      </c>
      <c r="M1092" t="s">
        <v>40</v>
      </c>
      <c r="N1092" s="1">
        <v>2752</v>
      </c>
      <c r="O1092" s="60">
        <f>IF(B1092="DEPARTAMENTO",N1092*(100%-VLOOKUP(A1092,'Condiciones Comerciales'!B:M,4,FALSE)),N1092)</f>
        <v>2394.2399999999998</v>
      </c>
      <c r="P1092" s="60">
        <f t="shared" si="17"/>
        <v>2693.5199999999995</v>
      </c>
      <c r="Q1092" s="62"/>
    </row>
    <row r="1093" spans="1:17" x14ac:dyDescent="0.3">
      <c r="A1093" s="1" t="s">
        <v>30</v>
      </c>
      <c r="B1093" t="s">
        <v>18</v>
      </c>
      <c r="C1093" t="s">
        <v>34</v>
      </c>
      <c r="D1093" s="63">
        <v>504</v>
      </c>
      <c r="E1093" s="5">
        <v>5</v>
      </c>
      <c r="F1093" s="5" t="s">
        <v>17</v>
      </c>
      <c r="G1093" s="64">
        <v>46.18</v>
      </c>
      <c r="H1093" s="64">
        <v>2.2400000000000002</v>
      </c>
      <c r="I1093" t="s">
        <v>39</v>
      </c>
      <c r="J1093" t="s">
        <v>14</v>
      </c>
      <c r="K1093" t="s">
        <v>507</v>
      </c>
      <c r="M1093" t="s">
        <v>62</v>
      </c>
      <c r="N1093" s="1">
        <v>2764</v>
      </c>
      <c r="O1093" s="60">
        <f>IF(B1093="DEPARTAMENTO",N1093*(100%-VLOOKUP(A1093,'Condiciones Comerciales'!B:M,4,FALSE)),N1093)</f>
        <v>2404.6799999999998</v>
      </c>
      <c r="P1093" s="60">
        <f t="shared" si="17"/>
        <v>2705.2649999999999</v>
      </c>
      <c r="Q1093" s="62"/>
    </row>
    <row r="1094" spans="1:17" x14ac:dyDescent="0.3">
      <c r="A1094" s="1" t="s">
        <v>30</v>
      </c>
      <c r="B1094" t="s">
        <v>18</v>
      </c>
      <c r="C1094" t="s">
        <v>34</v>
      </c>
      <c r="D1094" s="63">
        <v>514</v>
      </c>
      <c r="E1094" s="5">
        <v>5</v>
      </c>
      <c r="F1094" s="5" t="s">
        <v>20</v>
      </c>
      <c r="G1094" s="64">
        <v>46.7</v>
      </c>
      <c r="H1094" s="64">
        <v>2.2400000000000002</v>
      </c>
      <c r="I1094" t="s">
        <v>39</v>
      </c>
      <c r="J1094" t="s">
        <v>14</v>
      </c>
      <c r="K1094" t="s">
        <v>507</v>
      </c>
      <c r="M1094" t="s">
        <v>106</v>
      </c>
      <c r="N1094" s="1">
        <v>2764</v>
      </c>
      <c r="O1094" s="60">
        <f>IF(B1094="DEPARTAMENTO",N1094*(100%-VLOOKUP(A1094,'Condiciones Comerciales'!B:M,4,FALSE)),N1094)</f>
        <v>2404.6799999999998</v>
      </c>
      <c r="P1094" s="60">
        <f t="shared" si="17"/>
        <v>2705.2649999999999</v>
      </c>
      <c r="Q1094" s="62"/>
    </row>
    <row r="1095" spans="1:17" x14ac:dyDescent="0.3">
      <c r="A1095" s="1" t="s">
        <v>30</v>
      </c>
      <c r="B1095" t="s">
        <v>18</v>
      </c>
      <c r="C1095" t="s">
        <v>34</v>
      </c>
      <c r="D1095" s="63">
        <v>515</v>
      </c>
      <c r="E1095" s="5">
        <v>5</v>
      </c>
      <c r="F1095" s="5" t="s">
        <v>20</v>
      </c>
      <c r="G1095" s="64">
        <v>46.18</v>
      </c>
      <c r="H1095" s="64">
        <v>2.2400000000000002</v>
      </c>
      <c r="I1095" t="s">
        <v>39</v>
      </c>
      <c r="J1095" t="s">
        <v>14</v>
      </c>
      <c r="K1095" t="s">
        <v>507</v>
      </c>
      <c r="M1095" t="s">
        <v>155</v>
      </c>
      <c r="N1095" s="1">
        <v>2764</v>
      </c>
      <c r="O1095" s="60">
        <f>IF(B1095="DEPARTAMENTO",N1095*(100%-VLOOKUP(A1095,'Condiciones Comerciales'!B:M,4,FALSE)),N1095)</f>
        <v>2404.6799999999998</v>
      </c>
      <c r="P1095" s="60">
        <f t="shared" si="17"/>
        <v>2705.2649999999999</v>
      </c>
      <c r="Q1095" s="62"/>
    </row>
    <row r="1096" spans="1:17" x14ac:dyDescent="0.3">
      <c r="A1096" s="1" t="s">
        <v>30</v>
      </c>
      <c r="B1096" t="s">
        <v>18</v>
      </c>
      <c r="C1096" t="s">
        <v>34</v>
      </c>
      <c r="D1096" s="63">
        <v>519</v>
      </c>
      <c r="E1096" s="5">
        <v>5</v>
      </c>
      <c r="F1096" s="5" t="s">
        <v>20</v>
      </c>
      <c r="G1096" s="64">
        <v>46.18</v>
      </c>
      <c r="H1096" s="64">
        <v>2.2400000000000002</v>
      </c>
      <c r="I1096" t="s">
        <v>39</v>
      </c>
      <c r="J1096" t="s">
        <v>14</v>
      </c>
      <c r="K1096" t="s">
        <v>507</v>
      </c>
      <c r="M1096" t="s">
        <v>89</v>
      </c>
      <c r="N1096" s="1">
        <v>2764</v>
      </c>
      <c r="O1096" s="60">
        <f>IF(B1096="DEPARTAMENTO",N1096*(100%-VLOOKUP(A1096,'Condiciones Comerciales'!B:M,4,FALSE)),N1096)</f>
        <v>2404.6799999999998</v>
      </c>
      <c r="P1096" s="60">
        <f t="shared" si="17"/>
        <v>2705.2649999999999</v>
      </c>
      <c r="Q1096" s="62"/>
    </row>
    <row r="1097" spans="1:17" x14ac:dyDescent="0.3">
      <c r="A1097" s="1" t="s">
        <v>30</v>
      </c>
      <c r="B1097" t="s">
        <v>18</v>
      </c>
      <c r="C1097" t="s">
        <v>34</v>
      </c>
      <c r="D1097" s="63">
        <v>522</v>
      </c>
      <c r="E1097" s="5">
        <v>5</v>
      </c>
      <c r="F1097" s="5" t="s">
        <v>20</v>
      </c>
      <c r="G1097" s="64">
        <v>46.18</v>
      </c>
      <c r="H1097" s="64">
        <v>2.2400000000000002</v>
      </c>
      <c r="I1097" t="s">
        <v>24</v>
      </c>
      <c r="J1097" t="s">
        <v>14</v>
      </c>
      <c r="K1097" t="s">
        <v>507</v>
      </c>
      <c r="M1097" t="s">
        <v>71</v>
      </c>
      <c r="N1097" s="1">
        <v>2741</v>
      </c>
      <c r="O1097" s="60">
        <f>IF(B1097="DEPARTAMENTO",N1097*(100%-VLOOKUP(A1097,'Condiciones Comerciales'!B:M,4,FALSE)),N1097)</f>
        <v>2384.67</v>
      </c>
      <c r="P1097" s="60">
        <f t="shared" si="17"/>
        <v>2682.7537499999999</v>
      </c>
      <c r="Q1097" s="62"/>
    </row>
    <row r="1098" spans="1:17" x14ac:dyDescent="0.3">
      <c r="A1098" s="1" t="s">
        <v>30</v>
      </c>
      <c r="B1098" t="s">
        <v>18</v>
      </c>
      <c r="C1098" t="s">
        <v>34</v>
      </c>
      <c r="D1098" s="63">
        <v>602</v>
      </c>
      <c r="E1098" s="5">
        <v>6</v>
      </c>
      <c r="F1098" s="5" t="s">
        <v>17</v>
      </c>
      <c r="G1098" s="64">
        <v>46.56</v>
      </c>
      <c r="H1098" s="64">
        <v>2.2400000000000002</v>
      </c>
      <c r="I1098" t="s">
        <v>24</v>
      </c>
      <c r="J1098" t="s">
        <v>14</v>
      </c>
      <c r="K1098" t="s">
        <v>507</v>
      </c>
      <c r="M1098" t="s">
        <v>68</v>
      </c>
      <c r="N1098" s="1">
        <v>2752</v>
      </c>
      <c r="O1098" s="60">
        <f>IF(B1098="DEPARTAMENTO",N1098*(100%-VLOOKUP(A1098,'Condiciones Comerciales'!B:M,4,FALSE)),N1098)</f>
        <v>2394.2399999999998</v>
      </c>
      <c r="P1098" s="60">
        <f t="shared" si="17"/>
        <v>2693.5199999999995</v>
      </c>
      <c r="Q1098" s="62"/>
    </row>
    <row r="1099" spans="1:17" x14ac:dyDescent="0.3">
      <c r="A1099" s="1" t="s">
        <v>30</v>
      </c>
      <c r="B1099" t="s">
        <v>18</v>
      </c>
      <c r="C1099" t="s">
        <v>34</v>
      </c>
      <c r="D1099" s="63">
        <v>614</v>
      </c>
      <c r="E1099" s="5">
        <v>6</v>
      </c>
      <c r="F1099" s="5" t="s">
        <v>20</v>
      </c>
      <c r="G1099" s="64">
        <v>46.7</v>
      </c>
      <c r="H1099" s="64">
        <v>2.2400000000000002</v>
      </c>
      <c r="I1099" t="s">
        <v>39</v>
      </c>
      <c r="J1099" t="s">
        <v>14</v>
      </c>
      <c r="K1099" t="s">
        <v>507</v>
      </c>
      <c r="M1099" t="s">
        <v>90</v>
      </c>
      <c r="N1099" s="1">
        <v>2776</v>
      </c>
      <c r="O1099" s="60">
        <f>IF(B1099="DEPARTAMENTO",N1099*(100%-VLOOKUP(A1099,'Condiciones Comerciales'!B:M,4,FALSE)),N1099)</f>
        <v>2415.12</v>
      </c>
      <c r="P1099" s="60">
        <f t="shared" si="17"/>
        <v>2717.0099999999993</v>
      </c>
      <c r="Q1099" s="62"/>
    </row>
    <row r="1100" spans="1:17" x14ac:dyDescent="0.3">
      <c r="A1100" s="1" t="s">
        <v>30</v>
      </c>
      <c r="B1100" t="s">
        <v>18</v>
      </c>
      <c r="C1100" t="s">
        <v>34</v>
      </c>
      <c r="D1100" s="63">
        <v>615</v>
      </c>
      <c r="E1100" s="5">
        <v>6</v>
      </c>
      <c r="F1100" s="5" t="s">
        <v>20</v>
      </c>
      <c r="G1100" s="64">
        <v>46.18</v>
      </c>
      <c r="H1100" s="64">
        <v>2.2400000000000002</v>
      </c>
      <c r="I1100" t="s">
        <v>39</v>
      </c>
      <c r="J1100" t="s">
        <v>14</v>
      </c>
      <c r="K1100" t="s">
        <v>507</v>
      </c>
      <c r="M1100" t="s">
        <v>127</v>
      </c>
      <c r="N1100" s="1">
        <v>2776</v>
      </c>
      <c r="O1100" s="60">
        <f>IF(B1100="DEPARTAMENTO",N1100*(100%-VLOOKUP(A1100,'Condiciones Comerciales'!B:M,4,FALSE)),N1100)</f>
        <v>2415.12</v>
      </c>
      <c r="P1100" s="60">
        <f t="shared" si="17"/>
        <v>2717.0099999999993</v>
      </c>
      <c r="Q1100" s="62"/>
    </row>
    <row r="1101" spans="1:17" x14ac:dyDescent="0.3">
      <c r="A1101" s="1" t="s">
        <v>30</v>
      </c>
      <c r="B1101" t="s">
        <v>18</v>
      </c>
      <c r="C1101" t="s">
        <v>34</v>
      </c>
      <c r="D1101" s="63">
        <v>619</v>
      </c>
      <c r="E1101" s="5">
        <v>6</v>
      </c>
      <c r="F1101" s="5" t="s">
        <v>20</v>
      </c>
      <c r="G1101" s="64">
        <v>46.18</v>
      </c>
      <c r="H1101" s="64">
        <v>2.2400000000000002</v>
      </c>
      <c r="I1101" t="s">
        <v>39</v>
      </c>
      <c r="J1101" t="s">
        <v>14</v>
      </c>
      <c r="K1101" t="s">
        <v>507</v>
      </c>
      <c r="M1101" t="s">
        <v>41</v>
      </c>
      <c r="N1101" s="1">
        <v>2776</v>
      </c>
      <c r="O1101" s="60">
        <f>IF(B1101="DEPARTAMENTO",N1101*(100%-VLOOKUP(A1101,'Condiciones Comerciales'!B:M,4,FALSE)),N1101)</f>
        <v>2415.12</v>
      </c>
      <c r="P1101" s="60">
        <f t="shared" si="17"/>
        <v>2717.0099999999993</v>
      </c>
      <c r="Q1101" s="62"/>
    </row>
    <row r="1102" spans="1:17" x14ac:dyDescent="0.3">
      <c r="A1102" s="1" t="s">
        <v>30</v>
      </c>
      <c r="B1102" t="s">
        <v>18</v>
      </c>
      <c r="C1102" t="s">
        <v>34</v>
      </c>
      <c r="D1102" s="63">
        <v>620</v>
      </c>
      <c r="E1102" s="5">
        <v>6</v>
      </c>
      <c r="F1102" s="5" t="s">
        <v>20</v>
      </c>
      <c r="G1102" s="64">
        <v>46.56</v>
      </c>
      <c r="H1102" s="64">
        <v>2.2400000000000002</v>
      </c>
      <c r="I1102" t="s">
        <v>39</v>
      </c>
      <c r="J1102" t="s">
        <v>14</v>
      </c>
      <c r="K1102" t="s">
        <v>507</v>
      </c>
      <c r="M1102" t="s">
        <v>72</v>
      </c>
      <c r="N1102" s="1">
        <v>2776</v>
      </c>
      <c r="O1102" s="60">
        <f>IF(B1102="DEPARTAMENTO",N1102*(100%-VLOOKUP(A1102,'Condiciones Comerciales'!B:M,4,FALSE)),N1102)</f>
        <v>2415.12</v>
      </c>
      <c r="P1102" s="60">
        <f t="shared" si="17"/>
        <v>2717.0099999999993</v>
      </c>
      <c r="Q1102" s="62"/>
    </row>
    <row r="1103" spans="1:17" x14ac:dyDescent="0.3">
      <c r="A1103" s="1" t="s">
        <v>30</v>
      </c>
      <c r="B1103" t="s">
        <v>18</v>
      </c>
      <c r="C1103" t="s">
        <v>34</v>
      </c>
      <c r="D1103" s="63">
        <v>703</v>
      </c>
      <c r="E1103" s="5">
        <v>7</v>
      </c>
      <c r="F1103" s="5" t="s">
        <v>17</v>
      </c>
      <c r="G1103" s="64">
        <v>46.56</v>
      </c>
      <c r="H1103" s="64">
        <v>2.2400000000000002</v>
      </c>
      <c r="I1103" t="s">
        <v>39</v>
      </c>
      <c r="J1103" t="s">
        <v>14</v>
      </c>
      <c r="K1103" t="s">
        <v>507</v>
      </c>
      <c r="M1103" t="s">
        <v>145</v>
      </c>
      <c r="N1103" s="1">
        <v>2788</v>
      </c>
      <c r="O1103" s="60">
        <f>IF(B1103="DEPARTAMENTO",N1103*(100%-VLOOKUP(A1103,'Condiciones Comerciales'!B:M,4,FALSE)),N1103)</f>
        <v>2425.56</v>
      </c>
      <c r="P1103" s="60">
        <f t="shared" si="17"/>
        <v>2728.7549999999997</v>
      </c>
      <c r="Q1103" s="62"/>
    </row>
    <row r="1104" spans="1:17" x14ac:dyDescent="0.3">
      <c r="A1104" s="1" t="s">
        <v>30</v>
      </c>
      <c r="B1104" t="s">
        <v>18</v>
      </c>
      <c r="C1104" t="s">
        <v>34</v>
      </c>
      <c r="D1104" s="63">
        <v>708</v>
      </c>
      <c r="E1104" s="5">
        <v>7</v>
      </c>
      <c r="F1104" s="5" t="s">
        <v>17</v>
      </c>
      <c r="G1104" s="64">
        <v>46.18</v>
      </c>
      <c r="H1104" s="64">
        <v>2.2400000000000002</v>
      </c>
      <c r="I1104" t="s">
        <v>39</v>
      </c>
      <c r="J1104" t="s">
        <v>14</v>
      </c>
      <c r="K1104" t="s">
        <v>507</v>
      </c>
      <c r="M1104" t="s">
        <v>104</v>
      </c>
      <c r="N1104" s="1">
        <v>2788</v>
      </c>
      <c r="O1104" s="60">
        <f>IF(B1104="DEPARTAMENTO",N1104*(100%-VLOOKUP(A1104,'Condiciones Comerciales'!B:M,4,FALSE)),N1104)</f>
        <v>2425.56</v>
      </c>
      <c r="P1104" s="60">
        <f t="shared" si="17"/>
        <v>2728.7549999999997</v>
      </c>
      <c r="Q1104" s="62"/>
    </row>
    <row r="1105" spans="1:17" x14ac:dyDescent="0.3">
      <c r="A1105" s="1" t="s">
        <v>30</v>
      </c>
      <c r="B1105" t="s">
        <v>18</v>
      </c>
      <c r="C1105" t="s">
        <v>34</v>
      </c>
      <c r="D1105" s="63">
        <v>709</v>
      </c>
      <c r="E1105" s="5">
        <v>7</v>
      </c>
      <c r="F1105" s="5" t="s">
        <v>17</v>
      </c>
      <c r="G1105" s="64">
        <v>46.7</v>
      </c>
      <c r="H1105" s="64">
        <v>2.2400000000000002</v>
      </c>
      <c r="I1105" t="s">
        <v>39</v>
      </c>
      <c r="J1105" t="s">
        <v>14</v>
      </c>
      <c r="K1105" t="s">
        <v>507</v>
      </c>
      <c r="M1105" t="s">
        <v>165</v>
      </c>
      <c r="N1105" s="1">
        <v>2788</v>
      </c>
      <c r="O1105" s="60">
        <f>IF(B1105="DEPARTAMENTO",N1105*(100%-VLOOKUP(A1105,'Condiciones Comerciales'!B:M,4,FALSE)),N1105)</f>
        <v>2425.56</v>
      </c>
      <c r="P1105" s="60">
        <f t="shared" si="17"/>
        <v>2728.7549999999997</v>
      </c>
      <c r="Q1105" s="62"/>
    </row>
    <row r="1106" spans="1:17" x14ac:dyDescent="0.3">
      <c r="A1106" s="1" t="s">
        <v>30</v>
      </c>
      <c r="B1106" t="s">
        <v>18</v>
      </c>
      <c r="C1106" t="s">
        <v>34</v>
      </c>
      <c r="D1106" s="63">
        <v>714</v>
      </c>
      <c r="E1106" s="5">
        <v>7</v>
      </c>
      <c r="F1106" s="5" t="s">
        <v>20</v>
      </c>
      <c r="G1106" s="64">
        <v>46.7</v>
      </c>
      <c r="H1106" s="64">
        <v>2.2400000000000002</v>
      </c>
      <c r="I1106" t="s">
        <v>39</v>
      </c>
      <c r="J1106" t="s">
        <v>14</v>
      </c>
      <c r="K1106" t="s">
        <v>507</v>
      </c>
      <c r="M1106" t="s">
        <v>107</v>
      </c>
      <c r="N1106" s="1">
        <v>2788</v>
      </c>
      <c r="O1106" s="60">
        <f>IF(B1106="DEPARTAMENTO",N1106*(100%-VLOOKUP(A1106,'Condiciones Comerciales'!B:M,4,FALSE)),N1106)</f>
        <v>2425.56</v>
      </c>
      <c r="P1106" s="60">
        <f t="shared" si="17"/>
        <v>2728.7549999999997</v>
      </c>
      <c r="Q1106" s="62"/>
    </row>
    <row r="1107" spans="1:17" x14ac:dyDescent="0.3">
      <c r="A1107" s="1" t="s">
        <v>30</v>
      </c>
      <c r="B1107" t="s">
        <v>18</v>
      </c>
      <c r="C1107" t="s">
        <v>34</v>
      </c>
      <c r="D1107" s="63">
        <v>719</v>
      </c>
      <c r="E1107" s="5">
        <v>7</v>
      </c>
      <c r="F1107" s="5" t="s">
        <v>20</v>
      </c>
      <c r="G1107" s="64">
        <v>46.18</v>
      </c>
      <c r="H1107" s="64">
        <v>2.2400000000000002</v>
      </c>
      <c r="I1107" t="s">
        <v>39</v>
      </c>
      <c r="J1107" t="s">
        <v>14</v>
      </c>
      <c r="K1107" t="s">
        <v>507</v>
      </c>
      <c r="M1107" t="s">
        <v>91</v>
      </c>
      <c r="N1107" s="1">
        <v>2788</v>
      </c>
      <c r="O1107" s="60">
        <f>IF(B1107="DEPARTAMENTO",N1107*(100%-VLOOKUP(A1107,'Condiciones Comerciales'!B:M,4,FALSE)),N1107)</f>
        <v>2425.56</v>
      </c>
      <c r="P1107" s="60">
        <f t="shared" si="17"/>
        <v>2728.7549999999997</v>
      </c>
      <c r="Q1107" s="62"/>
    </row>
    <row r="1108" spans="1:17" x14ac:dyDescent="0.3">
      <c r="A1108" s="1" t="s">
        <v>30</v>
      </c>
      <c r="B1108" t="s">
        <v>18</v>
      </c>
      <c r="C1108" t="s">
        <v>34</v>
      </c>
      <c r="D1108" s="63">
        <v>721</v>
      </c>
      <c r="E1108" s="5">
        <v>7</v>
      </c>
      <c r="F1108" s="5" t="s">
        <v>20</v>
      </c>
      <c r="G1108" s="64">
        <v>46.56</v>
      </c>
      <c r="H1108" s="64">
        <v>2.2400000000000002</v>
      </c>
      <c r="I1108" t="s">
        <v>24</v>
      </c>
      <c r="J1108" t="s">
        <v>14</v>
      </c>
      <c r="K1108" t="s">
        <v>507</v>
      </c>
      <c r="M1108" t="s">
        <v>42</v>
      </c>
      <c r="N1108" s="1">
        <v>2764</v>
      </c>
      <c r="O1108" s="60">
        <f>IF(B1108="DEPARTAMENTO",N1108*(100%-VLOOKUP(A1108,'Condiciones Comerciales'!B:M,4,FALSE)),N1108)</f>
        <v>2404.6799999999998</v>
      </c>
      <c r="P1108" s="60">
        <f t="shared" si="17"/>
        <v>2705.2649999999999</v>
      </c>
      <c r="Q1108" s="62"/>
    </row>
    <row r="1109" spans="1:17" x14ac:dyDescent="0.3">
      <c r="A1109" s="1" t="s">
        <v>30</v>
      </c>
      <c r="B1109" t="s">
        <v>18</v>
      </c>
      <c r="C1109" t="s">
        <v>34</v>
      </c>
      <c r="D1109" s="63">
        <v>722</v>
      </c>
      <c r="E1109" s="5">
        <v>7</v>
      </c>
      <c r="F1109" s="5" t="s">
        <v>20</v>
      </c>
      <c r="G1109" s="64">
        <v>46.18</v>
      </c>
      <c r="H1109" s="64">
        <v>2.2400000000000002</v>
      </c>
      <c r="I1109" t="s">
        <v>24</v>
      </c>
      <c r="J1109" t="s">
        <v>14</v>
      </c>
      <c r="K1109" t="s">
        <v>507</v>
      </c>
      <c r="M1109" t="s">
        <v>73</v>
      </c>
      <c r="N1109" s="1">
        <v>2764</v>
      </c>
      <c r="O1109" s="60">
        <f>IF(B1109="DEPARTAMENTO",N1109*(100%-VLOOKUP(A1109,'Condiciones Comerciales'!B:M,4,FALSE)),N1109)</f>
        <v>2404.6799999999998</v>
      </c>
      <c r="P1109" s="60">
        <f t="shared" si="17"/>
        <v>2705.2649999999999</v>
      </c>
      <c r="Q1109" s="62"/>
    </row>
    <row r="1110" spans="1:17" x14ac:dyDescent="0.3">
      <c r="A1110" s="1" t="s">
        <v>30</v>
      </c>
      <c r="B1110" t="s">
        <v>18</v>
      </c>
      <c r="C1110" t="s">
        <v>34</v>
      </c>
      <c r="D1110" s="63">
        <v>802</v>
      </c>
      <c r="E1110" s="5">
        <v>8</v>
      </c>
      <c r="F1110" s="5" t="s">
        <v>17</v>
      </c>
      <c r="G1110" s="64">
        <v>46.56</v>
      </c>
      <c r="H1110" s="64">
        <v>2.2400000000000002</v>
      </c>
      <c r="I1110" t="s">
        <v>24</v>
      </c>
      <c r="J1110" t="s">
        <v>14</v>
      </c>
      <c r="K1110" t="s">
        <v>507</v>
      </c>
      <c r="M1110" t="s">
        <v>38</v>
      </c>
      <c r="N1110" s="1">
        <v>2776</v>
      </c>
      <c r="O1110" s="60">
        <f>IF(B1110="DEPARTAMENTO",N1110*(100%-VLOOKUP(A1110,'Condiciones Comerciales'!B:M,4,FALSE)),N1110)</f>
        <v>2415.12</v>
      </c>
      <c r="P1110" s="60">
        <f t="shared" si="17"/>
        <v>2717.0099999999993</v>
      </c>
      <c r="Q1110" s="62"/>
    </row>
    <row r="1111" spans="1:17" x14ac:dyDescent="0.3">
      <c r="A1111" s="1" t="s">
        <v>30</v>
      </c>
      <c r="B1111" t="s">
        <v>18</v>
      </c>
      <c r="C1111" t="s">
        <v>34</v>
      </c>
      <c r="D1111" s="63">
        <v>901</v>
      </c>
      <c r="E1111" s="5">
        <v>9</v>
      </c>
      <c r="F1111" s="5" t="s">
        <v>17</v>
      </c>
      <c r="G1111" s="64">
        <v>46.18</v>
      </c>
      <c r="H1111" s="64">
        <v>2.2400000000000002</v>
      </c>
      <c r="I1111" t="s">
        <v>24</v>
      </c>
      <c r="J1111" t="s">
        <v>14</v>
      </c>
      <c r="K1111" t="s">
        <v>507</v>
      </c>
      <c r="M1111" t="s">
        <v>35</v>
      </c>
      <c r="N1111" s="1">
        <v>2788</v>
      </c>
      <c r="O1111" s="60">
        <f>IF(B1111="DEPARTAMENTO",N1111*(100%-VLOOKUP(A1111,'Condiciones Comerciales'!B:M,4,FALSE)),N1111)</f>
        <v>2425.56</v>
      </c>
      <c r="P1111" s="60">
        <f t="shared" si="17"/>
        <v>2728.7549999999997</v>
      </c>
      <c r="Q1111" s="62"/>
    </row>
    <row r="1112" spans="1:17" x14ac:dyDescent="0.3">
      <c r="A1112" s="1" t="s">
        <v>30</v>
      </c>
      <c r="B1112" t="s">
        <v>18</v>
      </c>
      <c r="C1112" t="s">
        <v>34</v>
      </c>
      <c r="D1112" s="63">
        <v>902</v>
      </c>
      <c r="E1112" s="5">
        <v>9</v>
      </c>
      <c r="F1112" s="5" t="s">
        <v>17</v>
      </c>
      <c r="G1112" s="64">
        <v>46.56</v>
      </c>
      <c r="H1112" s="64">
        <v>2.2400000000000002</v>
      </c>
      <c r="I1112" t="s">
        <v>24</v>
      </c>
      <c r="J1112" t="s">
        <v>14</v>
      </c>
      <c r="K1112" t="s">
        <v>507</v>
      </c>
      <c r="M1112" t="s">
        <v>69</v>
      </c>
      <c r="N1112" s="1">
        <v>2788</v>
      </c>
      <c r="O1112" s="60">
        <f>IF(B1112="DEPARTAMENTO",N1112*(100%-VLOOKUP(A1112,'Condiciones Comerciales'!B:M,4,FALSE)),N1112)</f>
        <v>2425.56</v>
      </c>
      <c r="P1112" s="60">
        <f t="shared" si="17"/>
        <v>2728.7549999999997</v>
      </c>
      <c r="Q1112" s="62"/>
    </row>
    <row r="1113" spans="1:17" x14ac:dyDescent="0.3">
      <c r="A1113" s="1" t="s">
        <v>30</v>
      </c>
      <c r="B1113" t="s">
        <v>18</v>
      </c>
      <c r="C1113" t="s">
        <v>34</v>
      </c>
      <c r="D1113" s="63">
        <v>903</v>
      </c>
      <c r="E1113" s="5">
        <v>9</v>
      </c>
      <c r="F1113" s="5" t="s">
        <v>17</v>
      </c>
      <c r="G1113" s="64">
        <v>46.56</v>
      </c>
      <c r="H1113" s="64">
        <v>2.2400000000000002</v>
      </c>
      <c r="I1113" t="s">
        <v>39</v>
      </c>
      <c r="J1113" t="s">
        <v>14</v>
      </c>
      <c r="K1113" t="s">
        <v>507</v>
      </c>
      <c r="M1113" t="s">
        <v>676</v>
      </c>
      <c r="N1113" s="1">
        <v>2811</v>
      </c>
      <c r="O1113" s="60">
        <f>IF(B1113="DEPARTAMENTO",N1113*(100%-VLOOKUP(A1113,'Condiciones Comerciales'!B:M,4,FALSE)),N1113)</f>
        <v>2445.5700000000002</v>
      </c>
      <c r="P1113" s="60">
        <f t="shared" si="17"/>
        <v>2751.2662499999997</v>
      </c>
      <c r="Q1113" s="62"/>
    </row>
    <row r="1114" spans="1:17" x14ac:dyDescent="0.3">
      <c r="A1114" s="1" t="s">
        <v>30</v>
      </c>
      <c r="B1114" t="s">
        <v>18</v>
      </c>
      <c r="C1114" t="s">
        <v>34</v>
      </c>
      <c r="D1114" s="63">
        <v>921</v>
      </c>
      <c r="E1114" s="5">
        <v>9</v>
      </c>
      <c r="F1114" s="5" t="s">
        <v>20</v>
      </c>
      <c r="G1114" s="64">
        <v>46.56</v>
      </c>
      <c r="H1114" s="64">
        <v>2.2400000000000002</v>
      </c>
      <c r="I1114" t="s">
        <v>24</v>
      </c>
      <c r="J1114" t="s">
        <v>14</v>
      </c>
      <c r="K1114" t="s">
        <v>507</v>
      </c>
      <c r="M1114" t="s">
        <v>109</v>
      </c>
      <c r="N1114" s="1">
        <v>2788</v>
      </c>
      <c r="O1114" s="60">
        <f>IF(B1114="DEPARTAMENTO",N1114*(100%-VLOOKUP(A1114,'Condiciones Comerciales'!B:M,4,FALSE)),N1114)</f>
        <v>2425.56</v>
      </c>
      <c r="P1114" s="60">
        <f t="shared" si="17"/>
        <v>2728.7549999999997</v>
      </c>
      <c r="Q1114" s="62"/>
    </row>
    <row r="1115" spans="1:17" x14ac:dyDescent="0.3">
      <c r="A1115" s="1" t="s">
        <v>30</v>
      </c>
      <c r="B1115" t="s">
        <v>18</v>
      </c>
      <c r="C1115" t="s">
        <v>34</v>
      </c>
      <c r="D1115" s="63">
        <v>922</v>
      </c>
      <c r="E1115" s="5">
        <v>9</v>
      </c>
      <c r="F1115" s="5" t="s">
        <v>20</v>
      </c>
      <c r="G1115" s="64">
        <v>46.18</v>
      </c>
      <c r="H1115" s="64">
        <v>2.2400000000000002</v>
      </c>
      <c r="I1115" t="s">
        <v>24</v>
      </c>
      <c r="J1115" t="s">
        <v>14</v>
      </c>
      <c r="K1115" t="s">
        <v>507</v>
      </c>
      <c r="M1115" t="s">
        <v>140</v>
      </c>
      <c r="N1115" s="1">
        <v>2788</v>
      </c>
      <c r="O1115" s="60">
        <f>IF(B1115="DEPARTAMENTO",N1115*(100%-VLOOKUP(A1115,'Condiciones Comerciales'!B:M,4,FALSE)),N1115)</f>
        <v>2425.56</v>
      </c>
      <c r="P1115" s="60">
        <f t="shared" si="17"/>
        <v>2728.7549999999997</v>
      </c>
      <c r="Q1115" s="62"/>
    </row>
    <row r="1116" spans="1:17" x14ac:dyDescent="0.3">
      <c r="A1116" s="1" t="s">
        <v>30</v>
      </c>
      <c r="B1116" t="s">
        <v>18</v>
      </c>
      <c r="C1116" t="s">
        <v>34</v>
      </c>
      <c r="D1116" s="63">
        <v>1021</v>
      </c>
      <c r="E1116" s="5">
        <v>10</v>
      </c>
      <c r="F1116" s="5" t="s">
        <v>20</v>
      </c>
      <c r="G1116" s="64">
        <v>46.56</v>
      </c>
      <c r="H1116" s="64">
        <v>2.2400000000000002</v>
      </c>
      <c r="I1116" t="s">
        <v>24</v>
      </c>
      <c r="J1116" t="s">
        <v>14</v>
      </c>
      <c r="K1116" t="s">
        <v>507</v>
      </c>
      <c r="M1116" t="s">
        <v>142</v>
      </c>
      <c r="N1116" s="1">
        <v>2799</v>
      </c>
      <c r="O1116" s="60">
        <f>IF(B1116="DEPARTAMENTO",N1116*(100%-VLOOKUP(A1116,'Condiciones Comerciales'!B:M,4,FALSE)),N1116)</f>
        <v>2435.13</v>
      </c>
      <c r="P1116" s="60">
        <f t="shared" si="17"/>
        <v>2739.5212500000002</v>
      </c>
      <c r="Q1116" s="62"/>
    </row>
    <row r="1117" spans="1:17" x14ac:dyDescent="0.3">
      <c r="A1117" s="1" t="s">
        <v>30</v>
      </c>
      <c r="B1117" t="s">
        <v>18</v>
      </c>
      <c r="C1117" t="s">
        <v>34</v>
      </c>
      <c r="D1117" s="63">
        <v>1022</v>
      </c>
      <c r="E1117" s="5">
        <v>10</v>
      </c>
      <c r="F1117" s="5" t="s">
        <v>20</v>
      </c>
      <c r="G1117" s="64">
        <v>46.18</v>
      </c>
      <c r="H1117" s="64">
        <v>2.2400000000000002</v>
      </c>
      <c r="I1117" t="s">
        <v>24</v>
      </c>
      <c r="J1117" t="s">
        <v>14</v>
      </c>
      <c r="K1117" t="s">
        <v>507</v>
      </c>
      <c r="M1117" t="s">
        <v>51</v>
      </c>
      <c r="N1117" s="1">
        <v>2799</v>
      </c>
      <c r="O1117" s="60">
        <f>IF(B1117="DEPARTAMENTO",N1117*(100%-VLOOKUP(A1117,'Condiciones Comerciales'!B:M,4,FALSE)),N1117)</f>
        <v>2435.13</v>
      </c>
      <c r="P1117" s="60">
        <f t="shared" si="17"/>
        <v>2739.5212500000002</v>
      </c>
      <c r="Q1117" s="62"/>
    </row>
    <row r="1118" spans="1:17" x14ac:dyDescent="0.3">
      <c r="A1118" s="1" t="s">
        <v>30</v>
      </c>
      <c r="B1118" t="s">
        <v>18</v>
      </c>
      <c r="C1118" t="s">
        <v>34</v>
      </c>
      <c r="D1118" s="63">
        <v>1101</v>
      </c>
      <c r="E1118" s="5">
        <v>11</v>
      </c>
      <c r="F1118" s="5" t="s">
        <v>17</v>
      </c>
      <c r="G1118" s="64">
        <v>46.18</v>
      </c>
      <c r="H1118" s="64">
        <v>2.2400000000000002</v>
      </c>
      <c r="I1118" t="s">
        <v>24</v>
      </c>
      <c r="J1118" t="s">
        <v>14</v>
      </c>
      <c r="K1118" t="s">
        <v>507</v>
      </c>
      <c r="M1118" t="s">
        <v>36</v>
      </c>
      <c r="N1118" s="1">
        <v>2805</v>
      </c>
      <c r="O1118" s="60">
        <f>IF(B1118="DEPARTAMENTO",N1118*(100%-VLOOKUP(A1118,'Condiciones Comerciales'!B:M,4,FALSE)),N1118)</f>
        <v>2440.35</v>
      </c>
      <c r="P1118" s="60">
        <f t="shared" si="17"/>
        <v>2745.3937499999997</v>
      </c>
      <c r="Q1118" s="62"/>
    </row>
    <row r="1119" spans="1:17" x14ac:dyDescent="0.3">
      <c r="A1119" s="1" t="s">
        <v>30</v>
      </c>
      <c r="B1119" t="s">
        <v>18</v>
      </c>
      <c r="C1119" t="s">
        <v>34</v>
      </c>
      <c r="D1119" s="63">
        <v>1104</v>
      </c>
      <c r="E1119" s="5">
        <v>11</v>
      </c>
      <c r="F1119" s="5" t="s">
        <v>17</v>
      </c>
      <c r="G1119" s="64">
        <v>46.18</v>
      </c>
      <c r="H1119" s="64">
        <v>2.2400000000000002</v>
      </c>
      <c r="I1119" t="s">
        <v>39</v>
      </c>
      <c r="J1119" t="s">
        <v>14</v>
      </c>
      <c r="K1119" t="s">
        <v>507</v>
      </c>
      <c r="M1119" t="s">
        <v>50</v>
      </c>
      <c r="N1119" s="1">
        <v>2829</v>
      </c>
      <c r="O1119" s="60">
        <f>IF(B1119="DEPARTAMENTO",N1119*(100%-VLOOKUP(A1119,'Condiciones Comerciales'!B:M,4,FALSE)),N1119)</f>
        <v>2461.23</v>
      </c>
      <c r="P1119" s="60">
        <f t="shared" si="17"/>
        <v>2768.88375</v>
      </c>
      <c r="Q1119" s="62"/>
    </row>
    <row r="1120" spans="1:17" x14ac:dyDescent="0.3">
      <c r="A1120" s="1" t="s">
        <v>30</v>
      </c>
      <c r="B1120" t="s">
        <v>18</v>
      </c>
      <c r="C1120" t="s">
        <v>34</v>
      </c>
      <c r="D1120" s="63">
        <v>1120</v>
      </c>
      <c r="E1120" s="5">
        <v>11</v>
      </c>
      <c r="F1120" s="5" t="s">
        <v>20</v>
      </c>
      <c r="G1120" s="64">
        <v>46.56</v>
      </c>
      <c r="H1120" s="64">
        <v>2.2400000000000002</v>
      </c>
      <c r="I1120" t="s">
        <v>39</v>
      </c>
      <c r="J1120" t="s">
        <v>14</v>
      </c>
      <c r="K1120" t="s">
        <v>507</v>
      </c>
      <c r="M1120" t="s">
        <v>120</v>
      </c>
      <c r="N1120" s="1">
        <v>2829</v>
      </c>
      <c r="O1120" s="60">
        <f>IF(B1120="DEPARTAMENTO",N1120*(100%-VLOOKUP(A1120,'Condiciones Comerciales'!B:M,4,FALSE)),N1120)</f>
        <v>2461.23</v>
      </c>
      <c r="P1120" s="60">
        <f t="shared" si="17"/>
        <v>2768.88375</v>
      </c>
      <c r="Q1120" s="62"/>
    </row>
    <row r="1121" spans="1:17" x14ac:dyDescent="0.3">
      <c r="A1121" s="1" t="s">
        <v>30</v>
      </c>
      <c r="B1121" t="s">
        <v>13</v>
      </c>
      <c r="C1121" t="s">
        <v>13</v>
      </c>
      <c r="D1121" s="63">
        <v>63</v>
      </c>
      <c r="E1121" s="5">
        <v>-3</v>
      </c>
      <c r="F1121" s="5" t="s">
        <v>31</v>
      </c>
      <c r="G1121" s="64">
        <v>9.4700000000000006</v>
      </c>
      <c r="H1121" s="64">
        <v>0</v>
      </c>
      <c r="I1121" t="s">
        <v>14</v>
      </c>
      <c r="J1121" t="s">
        <v>14</v>
      </c>
      <c r="K1121" t="s">
        <v>15</v>
      </c>
      <c r="L1121" t="s">
        <v>32</v>
      </c>
      <c r="N1121" s="1">
        <v>207</v>
      </c>
      <c r="O1121" s="60">
        <f>IF(B1121="DEPARTAMENTO",N1121*(100%-VLOOKUP(A1121,'Condiciones Comerciales'!B:M,4,FALSE)),N1121)</f>
        <v>207</v>
      </c>
      <c r="P1121" s="60">
        <f t="shared" si="17"/>
        <v>232.875</v>
      </c>
      <c r="Q1121" s="62"/>
    </row>
    <row r="1122" spans="1:17" x14ac:dyDescent="0.3">
      <c r="A1122" s="1" t="s">
        <v>30</v>
      </c>
      <c r="B1122" t="s">
        <v>16</v>
      </c>
      <c r="C1122" t="s">
        <v>16</v>
      </c>
      <c r="D1122" s="63">
        <v>54</v>
      </c>
      <c r="E1122" s="5">
        <v>-1</v>
      </c>
      <c r="G1122" s="64">
        <v>12.5</v>
      </c>
      <c r="H1122" s="64">
        <v>0</v>
      </c>
      <c r="I1122" t="s">
        <v>14</v>
      </c>
      <c r="J1122" t="s">
        <v>14</v>
      </c>
      <c r="K1122" t="s">
        <v>508</v>
      </c>
      <c r="N1122" s="1">
        <v>300</v>
      </c>
      <c r="O1122" s="60">
        <f>IF(B1122="DEPARTAMENTO",N1122*(100%-VLOOKUP(A1122,'Condiciones Comerciales'!B:M,4,FALSE)),N1122)</f>
        <v>300</v>
      </c>
      <c r="P1122" s="60">
        <f t="shared" si="17"/>
        <v>337.5</v>
      </c>
      <c r="Q1122" s="62"/>
    </row>
    <row r="1123" spans="1:17" x14ac:dyDescent="0.3">
      <c r="A1123" s="1" t="s">
        <v>30</v>
      </c>
      <c r="B1123" t="s">
        <v>16</v>
      </c>
      <c r="C1123" t="s">
        <v>16</v>
      </c>
      <c r="D1123" s="63">
        <v>59</v>
      </c>
      <c r="E1123" s="5">
        <v>-1</v>
      </c>
      <c r="G1123" s="64">
        <v>12.5</v>
      </c>
      <c r="H1123" s="64">
        <v>0</v>
      </c>
      <c r="I1123" t="s">
        <v>14</v>
      </c>
      <c r="J1123" t="s">
        <v>14</v>
      </c>
      <c r="K1123" t="s">
        <v>508</v>
      </c>
      <c r="N1123" s="1">
        <v>300</v>
      </c>
      <c r="O1123" s="60">
        <f>IF(B1123="DEPARTAMENTO",N1123*(100%-VLOOKUP(A1123,'Condiciones Comerciales'!B:M,4,FALSE)),N1123)</f>
        <v>300</v>
      </c>
      <c r="P1123" s="60">
        <f t="shared" si="17"/>
        <v>337.5</v>
      </c>
      <c r="Q1123" s="62"/>
    </row>
    <row r="1124" spans="1:17" x14ac:dyDescent="0.3">
      <c r="A1124" s="1" t="s">
        <v>30</v>
      </c>
      <c r="B1124" t="s">
        <v>16</v>
      </c>
      <c r="C1124" t="s">
        <v>16</v>
      </c>
      <c r="D1124" s="63">
        <v>62</v>
      </c>
      <c r="E1124" s="5">
        <v>-1</v>
      </c>
      <c r="G1124" s="64">
        <v>12.5</v>
      </c>
      <c r="H1124" s="64">
        <v>0</v>
      </c>
      <c r="I1124" t="s">
        <v>14</v>
      </c>
      <c r="J1124" t="s">
        <v>14</v>
      </c>
      <c r="K1124" t="s">
        <v>508</v>
      </c>
      <c r="N1124" s="1">
        <v>300</v>
      </c>
      <c r="O1124" s="60">
        <f>IF(B1124="DEPARTAMENTO",N1124*(100%-VLOOKUP(A1124,'Condiciones Comerciales'!B:M,4,FALSE)),N1124)</f>
        <v>300</v>
      </c>
      <c r="P1124" s="60">
        <f t="shared" si="17"/>
        <v>337.5</v>
      </c>
      <c r="Q1124" s="62"/>
    </row>
    <row r="1125" spans="1:17" x14ac:dyDescent="0.3">
      <c r="A1125" s="1" t="s">
        <v>30</v>
      </c>
      <c r="B1125" t="s">
        <v>16</v>
      </c>
      <c r="C1125" t="s">
        <v>16</v>
      </c>
      <c r="D1125" s="63">
        <v>75</v>
      </c>
      <c r="E1125" s="5">
        <v>-1</v>
      </c>
      <c r="G1125" s="64">
        <v>12.5</v>
      </c>
      <c r="H1125" s="64">
        <v>0</v>
      </c>
      <c r="I1125" t="s">
        <v>14</v>
      </c>
      <c r="J1125" t="s">
        <v>14</v>
      </c>
      <c r="K1125" t="s">
        <v>507</v>
      </c>
      <c r="M1125" t="s">
        <v>128</v>
      </c>
      <c r="N1125" s="1">
        <v>350</v>
      </c>
      <c r="O1125" s="60">
        <f>IF(B1125="DEPARTAMENTO",N1125*(100%-VLOOKUP(A1125,'Condiciones Comerciales'!B:M,4,FALSE)),N1125)</f>
        <v>350</v>
      </c>
      <c r="P1125" s="60">
        <f t="shared" si="17"/>
        <v>393.75</v>
      </c>
      <c r="Q1125" s="62"/>
    </row>
    <row r="1126" spans="1:17" x14ac:dyDescent="0.3">
      <c r="A1126" s="1" t="s">
        <v>30</v>
      </c>
      <c r="B1126" t="s">
        <v>16</v>
      </c>
      <c r="C1126" t="s">
        <v>16</v>
      </c>
      <c r="D1126" s="63">
        <v>85</v>
      </c>
      <c r="E1126" s="5">
        <v>-1</v>
      </c>
      <c r="G1126" s="64">
        <v>12.5</v>
      </c>
      <c r="H1126" s="64">
        <v>0</v>
      </c>
      <c r="I1126" t="s">
        <v>14</v>
      </c>
      <c r="J1126" t="s">
        <v>14</v>
      </c>
      <c r="K1126" t="s">
        <v>15</v>
      </c>
      <c r="N1126" s="1">
        <v>300</v>
      </c>
      <c r="O1126" s="60">
        <f>IF(B1126="DEPARTAMENTO",N1126*(100%-VLOOKUP(A1126,'Condiciones Comerciales'!B:M,4,FALSE)),N1126)</f>
        <v>300</v>
      </c>
      <c r="P1126" s="60">
        <f t="shared" si="17"/>
        <v>337.5</v>
      </c>
      <c r="Q1126" s="62"/>
    </row>
    <row r="1127" spans="1:17" x14ac:dyDescent="0.3">
      <c r="A1127" s="1" t="s">
        <v>30</v>
      </c>
      <c r="B1127" t="s">
        <v>16</v>
      </c>
      <c r="C1127" t="s">
        <v>16</v>
      </c>
      <c r="D1127" s="63">
        <v>87</v>
      </c>
      <c r="E1127" s="5">
        <v>-1</v>
      </c>
      <c r="G1127" s="64">
        <v>12.5</v>
      </c>
      <c r="H1127" s="64">
        <v>0</v>
      </c>
      <c r="I1127" t="s">
        <v>14</v>
      </c>
      <c r="J1127" t="s">
        <v>14</v>
      </c>
      <c r="K1127" t="s">
        <v>15</v>
      </c>
      <c r="N1127" s="1">
        <v>300</v>
      </c>
      <c r="O1127" s="60">
        <f>IF(B1127="DEPARTAMENTO",N1127*(100%-VLOOKUP(A1127,'Condiciones Comerciales'!B:M,4,FALSE)),N1127)</f>
        <v>300</v>
      </c>
      <c r="P1127" s="60">
        <f t="shared" si="17"/>
        <v>337.5</v>
      </c>
      <c r="Q1127" s="62"/>
    </row>
    <row r="1128" spans="1:17" x14ac:dyDescent="0.3">
      <c r="A1128" s="1" t="s">
        <v>30</v>
      </c>
      <c r="B1128" t="s">
        <v>16</v>
      </c>
      <c r="C1128" t="s">
        <v>16</v>
      </c>
      <c r="D1128" s="63">
        <v>94</v>
      </c>
      <c r="E1128" s="5">
        <v>-1</v>
      </c>
      <c r="G1128" s="64">
        <v>12.5</v>
      </c>
      <c r="H1128" s="64">
        <v>0</v>
      </c>
      <c r="I1128" t="s">
        <v>14</v>
      </c>
      <c r="J1128" t="s">
        <v>14</v>
      </c>
      <c r="K1128" t="s">
        <v>508</v>
      </c>
      <c r="N1128" s="1">
        <v>300</v>
      </c>
      <c r="O1128" s="60">
        <f>IF(B1128="DEPARTAMENTO",N1128*(100%-VLOOKUP(A1128,'Condiciones Comerciales'!B:M,4,FALSE)),N1128)</f>
        <v>300</v>
      </c>
      <c r="P1128" s="60">
        <f t="shared" si="17"/>
        <v>337.5</v>
      </c>
      <c r="Q1128" s="62"/>
    </row>
    <row r="1129" spans="1:17" x14ac:dyDescent="0.3">
      <c r="A1129" s="1" t="s">
        <v>30</v>
      </c>
      <c r="B1129" t="s">
        <v>16</v>
      </c>
      <c r="C1129" t="s">
        <v>16</v>
      </c>
      <c r="D1129" s="63">
        <v>98</v>
      </c>
      <c r="E1129" s="5">
        <v>-1</v>
      </c>
      <c r="G1129" s="64">
        <v>12.5</v>
      </c>
      <c r="H1129" s="64">
        <v>0</v>
      </c>
      <c r="I1129" t="s">
        <v>14</v>
      </c>
      <c r="J1129" t="s">
        <v>14</v>
      </c>
      <c r="K1129" t="s">
        <v>508</v>
      </c>
      <c r="N1129" s="1">
        <v>300</v>
      </c>
      <c r="O1129" s="60">
        <f>IF(B1129="DEPARTAMENTO",N1129*(100%-VLOOKUP(A1129,'Condiciones Comerciales'!B:M,4,FALSE)),N1129)</f>
        <v>300</v>
      </c>
      <c r="P1129" s="60">
        <f t="shared" si="17"/>
        <v>337.5</v>
      </c>
      <c r="Q1129" s="62"/>
    </row>
    <row r="1130" spans="1:17" x14ac:dyDescent="0.3">
      <c r="A1130" s="1" t="s">
        <v>30</v>
      </c>
      <c r="B1130" t="s">
        <v>16</v>
      </c>
      <c r="C1130" t="s">
        <v>16</v>
      </c>
      <c r="D1130" s="63">
        <v>99</v>
      </c>
      <c r="E1130" s="5">
        <v>-1</v>
      </c>
      <c r="G1130" s="64">
        <v>12.5</v>
      </c>
      <c r="H1130" s="64">
        <v>0</v>
      </c>
      <c r="I1130" t="s">
        <v>14</v>
      </c>
      <c r="J1130" t="s">
        <v>14</v>
      </c>
      <c r="K1130" t="s">
        <v>508</v>
      </c>
      <c r="N1130" s="1">
        <v>300</v>
      </c>
      <c r="O1130" s="60">
        <f>IF(B1130="DEPARTAMENTO",N1130*(100%-VLOOKUP(A1130,'Condiciones Comerciales'!B:M,4,FALSE)),N1130)</f>
        <v>300</v>
      </c>
      <c r="P1130" s="60">
        <f t="shared" si="17"/>
        <v>337.5</v>
      </c>
      <c r="Q1130" s="62"/>
    </row>
    <row r="1131" spans="1:17" x14ac:dyDescent="0.3">
      <c r="A1131" s="1" t="s">
        <v>30</v>
      </c>
      <c r="B1131" t="s">
        <v>16</v>
      </c>
      <c r="C1131" t="s">
        <v>16</v>
      </c>
      <c r="D1131" s="63">
        <v>101</v>
      </c>
      <c r="E1131" s="5">
        <v>-1</v>
      </c>
      <c r="G1131" s="64">
        <v>12.5</v>
      </c>
      <c r="H1131" s="64">
        <v>0</v>
      </c>
      <c r="I1131" t="s">
        <v>14</v>
      </c>
      <c r="J1131" t="s">
        <v>14</v>
      </c>
      <c r="K1131" t="s">
        <v>507</v>
      </c>
      <c r="M1131" t="s">
        <v>644</v>
      </c>
      <c r="N1131" s="1">
        <v>300</v>
      </c>
      <c r="O1131" s="60">
        <f>IF(B1131="DEPARTAMENTO",N1131*(100%-VLOOKUP(A1131,'Condiciones Comerciales'!B:M,4,FALSE)),N1131)</f>
        <v>300</v>
      </c>
      <c r="P1131" s="60">
        <f t="shared" si="17"/>
        <v>337.5</v>
      </c>
      <c r="Q1131" s="62"/>
    </row>
    <row r="1132" spans="1:17" x14ac:dyDescent="0.3">
      <c r="A1132" s="1" t="s">
        <v>30</v>
      </c>
      <c r="B1132" t="s">
        <v>16</v>
      </c>
      <c r="C1132" t="s">
        <v>16</v>
      </c>
      <c r="D1132" s="63">
        <v>102</v>
      </c>
      <c r="E1132" s="5">
        <v>-1</v>
      </c>
      <c r="G1132" s="64">
        <v>12.5</v>
      </c>
      <c r="H1132" s="64">
        <v>0</v>
      </c>
      <c r="I1132" t="s">
        <v>14</v>
      </c>
      <c r="J1132" t="s">
        <v>14</v>
      </c>
      <c r="K1132" t="s">
        <v>508</v>
      </c>
      <c r="N1132" s="1">
        <v>300</v>
      </c>
      <c r="O1132" s="60">
        <f>IF(B1132="DEPARTAMENTO",N1132*(100%-VLOOKUP(A1132,'Condiciones Comerciales'!B:M,4,FALSE)),N1132)</f>
        <v>300</v>
      </c>
      <c r="P1132" s="60">
        <f t="shared" si="17"/>
        <v>337.5</v>
      </c>
      <c r="Q1132" s="62"/>
    </row>
    <row r="1133" spans="1:17" x14ac:dyDescent="0.3">
      <c r="A1133" s="1" t="s">
        <v>30</v>
      </c>
      <c r="B1133" t="s">
        <v>16</v>
      </c>
      <c r="C1133" t="s">
        <v>16</v>
      </c>
      <c r="D1133" s="63">
        <v>103</v>
      </c>
      <c r="E1133" s="5">
        <v>-1</v>
      </c>
      <c r="G1133" s="64">
        <v>12.5</v>
      </c>
      <c r="H1133" s="64">
        <v>0</v>
      </c>
      <c r="I1133" t="s">
        <v>14</v>
      </c>
      <c r="J1133" t="s">
        <v>14</v>
      </c>
      <c r="K1133" t="s">
        <v>508</v>
      </c>
      <c r="N1133" s="1">
        <v>300</v>
      </c>
      <c r="O1133" s="60">
        <f>IF(B1133="DEPARTAMENTO",N1133*(100%-VLOOKUP(A1133,'Condiciones Comerciales'!B:M,4,FALSE)),N1133)</f>
        <v>300</v>
      </c>
      <c r="P1133" s="60">
        <f t="shared" si="17"/>
        <v>337.5</v>
      </c>
      <c r="Q1133" s="62"/>
    </row>
    <row r="1134" spans="1:17" x14ac:dyDescent="0.3">
      <c r="A1134" s="1" t="s">
        <v>30</v>
      </c>
      <c r="B1134" t="s">
        <v>16</v>
      </c>
      <c r="C1134" t="s">
        <v>16</v>
      </c>
      <c r="D1134" s="63">
        <v>104</v>
      </c>
      <c r="E1134" s="5">
        <v>-1</v>
      </c>
      <c r="G1134" s="64">
        <v>12.5</v>
      </c>
      <c r="H1134" s="64">
        <v>0</v>
      </c>
      <c r="I1134" t="s">
        <v>14</v>
      </c>
      <c r="J1134" t="s">
        <v>14</v>
      </c>
      <c r="K1134" t="s">
        <v>508</v>
      </c>
      <c r="N1134" s="1">
        <v>300</v>
      </c>
      <c r="O1134" s="60">
        <f>IF(B1134="DEPARTAMENTO",N1134*(100%-VLOOKUP(A1134,'Condiciones Comerciales'!B:M,4,FALSE)),N1134)</f>
        <v>300</v>
      </c>
      <c r="P1134" s="60">
        <f t="shared" si="17"/>
        <v>337.5</v>
      </c>
      <c r="Q1134" s="62"/>
    </row>
    <row r="1135" spans="1:17" x14ac:dyDescent="0.3">
      <c r="A1135" s="1" t="s">
        <v>30</v>
      </c>
      <c r="B1135" t="s">
        <v>16</v>
      </c>
      <c r="C1135" t="s">
        <v>16</v>
      </c>
      <c r="D1135" s="63">
        <v>108</v>
      </c>
      <c r="E1135" s="5">
        <v>-1</v>
      </c>
      <c r="G1135" s="64">
        <v>12.5</v>
      </c>
      <c r="H1135" s="64">
        <v>0</v>
      </c>
      <c r="I1135" t="s">
        <v>14</v>
      </c>
      <c r="J1135" t="s">
        <v>14</v>
      </c>
      <c r="K1135" t="s">
        <v>15</v>
      </c>
      <c r="L1135" t="s">
        <v>92</v>
      </c>
      <c r="N1135" s="1">
        <v>250</v>
      </c>
      <c r="O1135" s="60">
        <f>IF(B1135="DEPARTAMENTO",N1135*(100%-VLOOKUP(A1135,'Condiciones Comerciales'!B:M,4,FALSE)),N1135)</f>
        <v>250</v>
      </c>
      <c r="P1135" s="60">
        <f t="shared" si="17"/>
        <v>281.25</v>
      </c>
      <c r="Q1135" s="62"/>
    </row>
    <row r="1136" spans="1:17" x14ac:dyDescent="0.3">
      <c r="A1136" s="1" t="s">
        <v>30</v>
      </c>
      <c r="B1136" t="s">
        <v>16</v>
      </c>
      <c r="C1136" t="s">
        <v>16</v>
      </c>
      <c r="D1136" s="63">
        <v>109</v>
      </c>
      <c r="E1136" s="5">
        <v>-1</v>
      </c>
      <c r="G1136" s="64">
        <v>12.5</v>
      </c>
      <c r="H1136" s="64">
        <v>0</v>
      </c>
      <c r="I1136" t="s">
        <v>14</v>
      </c>
      <c r="J1136" t="s">
        <v>14</v>
      </c>
      <c r="K1136" t="s">
        <v>507</v>
      </c>
      <c r="L1136" t="s">
        <v>110</v>
      </c>
      <c r="M1136" t="s">
        <v>111</v>
      </c>
      <c r="N1136" s="1">
        <v>250</v>
      </c>
      <c r="O1136" s="60">
        <f>IF(B1136="DEPARTAMENTO",N1136*(100%-VLOOKUP(A1136,'Condiciones Comerciales'!B:M,4,FALSE)),N1136)</f>
        <v>250</v>
      </c>
      <c r="P1136" s="60">
        <f t="shared" si="17"/>
        <v>281.25</v>
      </c>
      <c r="Q1136" s="62"/>
    </row>
    <row r="1137" spans="1:17" x14ac:dyDescent="0.3">
      <c r="A1137" s="1" t="s">
        <v>30</v>
      </c>
      <c r="B1137" t="s">
        <v>16</v>
      </c>
      <c r="C1137" t="s">
        <v>16</v>
      </c>
      <c r="D1137" s="63">
        <v>110</v>
      </c>
      <c r="E1137" s="5">
        <v>-1</v>
      </c>
      <c r="G1137" s="64">
        <v>12.5</v>
      </c>
      <c r="H1137" s="64">
        <v>0</v>
      </c>
      <c r="I1137" t="s">
        <v>14</v>
      </c>
      <c r="J1137" t="s">
        <v>14</v>
      </c>
      <c r="K1137" t="s">
        <v>15</v>
      </c>
      <c r="L1137" t="s">
        <v>139</v>
      </c>
      <c r="N1137" s="1">
        <v>250</v>
      </c>
      <c r="O1137" s="60">
        <f>IF(B1137="DEPARTAMENTO",N1137*(100%-VLOOKUP(A1137,'Condiciones Comerciales'!B:M,4,FALSE)),N1137)</f>
        <v>250</v>
      </c>
      <c r="P1137" s="60">
        <f t="shared" si="17"/>
        <v>281.25</v>
      </c>
      <c r="Q1137" s="62"/>
    </row>
    <row r="1138" spans="1:17" x14ac:dyDescent="0.3">
      <c r="A1138" s="1" t="s">
        <v>30</v>
      </c>
      <c r="B1138" t="s">
        <v>16</v>
      </c>
      <c r="C1138" t="s">
        <v>16</v>
      </c>
      <c r="D1138" s="63">
        <v>111</v>
      </c>
      <c r="E1138" s="5">
        <v>-1</v>
      </c>
      <c r="G1138" s="64">
        <v>12.5</v>
      </c>
      <c r="H1138" s="64">
        <v>0</v>
      </c>
      <c r="I1138" t="s">
        <v>14</v>
      </c>
      <c r="J1138" t="s">
        <v>14</v>
      </c>
      <c r="K1138" t="s">
        <v>15</v>
      </c>
      <c r="L1138" t="s">
        <v>93</v>
      </c>
      <c r="N1138" s="1">
        <v>250</v>
      </c>
      <c r="O1138" s="60">
        <f>IF(B1138="DEPARTAMENTO",N1138*(100%-VLOOKUP(A1138,'Condiciones Comerciales'!B:M,4,FALSE)),N1138)</f>
        <v>250</v>
      </c>
      <c r="P1138" s="60">
        <f t="shared" si="17"/>
        <v>281.25</v>
      </c>
      <c r="Q1138" s="62"/>
    </row>
    <row r="1139" spans="1:17" x14ac:dyDescent="0.3">
      <c r="A1139" s="1" t="s">
        <v>30</v>
      </c>
      <c r="B1139" t="s">
        <v>16</v>
      </c>
      <c r="C1139" t="s">
        <v>16</v>
      </c>
      <c r="D1139" s="63">
        <v>116</v>
      </c>
      <c r="E1139" s="5">
        <v>-1</v>
      </c>
      <c r="G1139" s="64">
        <v>12.5</v>
      </c>
      <c r="H1139" s="64">
        <v>0</v>
      </c>
      <c r="I1139" t="s">
        <v>14</v>
      </c>
      <c r="J1139" t="s">
        <v>14</v>
      </c>
      <c r="K1139" t="s">
        <v>15</v>
      </c>
      <c r="L1139" t="s">
        <v>43</v>
      </c>
      <c r="N1139" s="1">
        <v>250</v>
      </c>
      <c r="O1139" s="60">
        <f>IF(B1139="DEPARTAMENTO",N1139*(100%-VLOOKUP(A1139,'Condiciones Comerciales'!B:M,4,FALSE)),N1139)</f>
        <v>250</v>
      </c>
      <c r="P1139" s="60">
        <f t="shared" si="17"/>
        <v>281.25</v>
      </c>
      <c r="Q1139" s="62"/>
    </row>
    <row r="1140" spans="1:17" x14ac:dyDescent="0.3">
      <c r="A1140" s="1" t="s">
        <v>30</v>
      </c>
      <c r="B1140" t="s">
        <v>16</v>
      </c>
      <c r="C1140" t="s">
        <v>16</v>
      </c>
      <c r="D1140" s="63">
        <v>117</v>
      </c>
      <c r="E1140" s="5">
        <v>-1</v>
      </c>
      <c r="G1140" s="64">
        <v>12.5</v>
      </c>
      <c r="H1140" s="64">
        <v>0</v>
      </c>
      <c r="I1140" t="s">
        <v>14</v>
      </c>
      <c r="J1140" t="s">
        <v>14</v>
      </c>
      <c r="K1140" t="s">
        <v>15</v>
      </c>
      <c r="L1140" t="s">
        <v>74</v>
      </c>
      <c r="N1140" s="1">
        <v>250</v>
      </c>
      <c r="O1140" s="60">
        <f>IF(B1140="DEPARTAMENTO",N1140*(100%-VLOOKUP(A1140,'Condiciones Comerciales'!B:M,4,FALSE)),N1140)</f>
        <v>250</v>
      </c>
      <c r="P1140" s="60">
        <f t="shared" si="17"/>
        <v>281.25</v>
      </c>
      <c r="Q1140" s="62"/>
    </row>
    <row r="1141" spans="1:17" x14ac:dyDescent="0.3">
      <c r="A1141" s="1" t="s">
        <v>30</v>
      </c>
      <c r="B1141" t="s">
        <v>16</v>
      </c>
      <c r="C1141" t="s">
        <v>16</v>
      </c>
      <c r="D1141" s="63">
        <v>118</v>
      </c>
      <c r="E1141" s="5">
        <v>-1</v>
      </c>
      <c r="G1141" s="64">
        <v>12.5</v>
      </c>
      <c r="H1141" s="64">
        <v>0</v>
      </c>
      <c r="I1141" t="s">
        <v>14</v>
      </c>
      <c r="J1141" t="s">
        <v>14</v>
      </c>
      <c r="K1141" t="s">
        <v>15</v>
      </c>
      <c r="L1141" t="s">
        <v>153</v>
      </c>
      <c r="N1141" s="1">
        <v>250</v>
      </c>
      <c r="O1141" s="60">
        <f>IF(B1141="DEPARTAMENTO",N1141*(100%-VLOOKUP(A1141,'Condiciones Comerciales'!B:M,4,FALSE)),N1141)</f>
        <v>250</v>
      </c>
      <c r="P1141" s="60">
        <f t="shared" si="17"/>
        <v>281.25</v>
      </c>
      <c r="Q1141" s="62"/>
    </row>
    <row r="1142" spans="1:17" x14ac:dyDescent="0.3">
      <c r="A1142" s="1" t="s">
        <v>30</v>
      </c>
      <c r="B1142" t="s">
        <v>16</v>
      </c>
      <c r="C1142" t="s">
        <v>16</v>
      </c>
      <c r="D1142" s="63">
        <v>119</v>
      </c>
      <c r="E1142" s="5">
        <v>-1</v>
      </c>
      <c r="G1142" s="64">
        <v>12.5</v>
      </c>
      <c r="H1142" s="64">
        <v>0</v>
      </c>
      <c r="I1142" t="s">
        <v>14</v>
      </c>
      <c r="J1142" t="s">
        <v>14</v>
      </c>
      <c r="K1142" t="s">
        <v>15</v>
      </c>
      <c r="L1142" t="s">
        <v>44</v>
      </c>
      <c r="N1142" s="1">
        <v>250</v>
      </c>
      <c r="O1142" s="60">
        <f>IF(B1142="DEPARTAMENTO",N1142*(100%-VLOOKUP(A1142,'Condiciones Comerciales'!B:M,4,FALSE)),N1142)</f>
        <v>250</v>
      </c>
      <c r="P1142" s="60">
        <f t="shared" si="17"/>
        <v>281.25</v>
      </c>
      <c r="Q1142" s="62"/>
    </row>
    <row r="1143" spans="1:17" x14ac:dyDescent="0.3">
      <c r="A1143" s="1" t="s">
        <v>30</v>
      </c>
      <c r="B1143" t="s">
        <v>16</v>
      </c>
      <c r="C1143" t="s">
        <v>16</v>
      </c>
      <c r="D1143" s="63">
        <v>123</v>
      </c>
      <c r="E1143" s="5">
        <v>-1</v>
      </c>
      <c r="G1143" s="64">
        <v>12.5</v>
      </c>
      <c r="H1143" s="64">
        <v>0</v>
      </c>
      <c r="I1143" t="s">
        <v>14</v>
      </c>
      <c r="J1143" t="s">
        <v>14</v>
      </c>
      <c r="K1143" t="s">
        <v>508</v>
      </c>
      <c r="N1143" s="1">
        <v>300</v>
      </c>
      <c r="O1143" s="60">
        <f>IF(B1143="DEPARTAMENTO",N1143*(100%-VLOOKUP(A1143,'Condiciones Comerciales'!B:M,4,FALSE)),N1143)</f>
        <v>300</v>
      </c>
      <c r="P1143" s="60">
        <f t="shared" si="17"/>
        <v>337.5</v>
      </c>
      <c r="Q1143" s="62"/>
    </row>
    <row r="1144" spans="1:17" x14ac:dyDescent="0.3">
      <c r="A1144" s="1" t="s">
        <v>30</v>
      </c>
      <c r="B1144" t="s">
        <v>16</v>
      </c>
      <c r="C1144" t="s">
        <v>16</v>
      </c>
      <c r="D1144" s="63">
        <v>142</v>
      </c>
      <c r="E1144" s="5">
        <v>-2</v>
      </c>
      <c r="G1144" s="64">
        <v>12.5</v>
      </c>
      <c r="H1144" s="64">
        <v>0</v>
      </c>
      <c r="I1144" t="s">
        <v>14</v>
      </c>
      <c r="J1144" t="s">
        <v>14</v>
      </c>
      <c r="K1144" t="s">
        <v>508</v>
      </c>
      <c r="N1144" s="1">
        <v>300</v>
      </c>
      <c r="O1144" s="60">
        <f>IF(B1144="DEPARTAMENTO",N1144*(100%-VLOOKUP(A1144,'Condiciones Comerciales'!B:M,4,FALSE)),N1144)</f>
        <v>300</v>
      </c>
      <c r="P1144" s="60">
        <f t="shared" si="17"/>
        <v>337.5</v>
      </c>
      <c r="Q1144" s="62"/>
    </row>
    <row r="1145" spans="1:17" x14ac:dyDescent="0.3">
      <c r="A1145" s="1" t="s">
        <v>30</v>
      </c>
      <c r="B1145" t="s">
        <v>16</v>
      </c>
      <c r="C1145" t="s">
        <v>16</v>
      </c>
      <c r="D1145" s="63">
        <v>143</v>
      </c>
      <c r="E1145" s="5">
        <v>-2</v>
      </c>
      <c r="G1145" s="64">
        <v>12.5</v>
      </c>
      <c r="H1145" s="64">
        <v>0</v>
      </c>
      <c r="I1145" t="s">
        <v>14</v>
      </c>
      <c r="J1145" t="s">
        <v>14</v>
      </c>
      <c r="K1145" t="s">
        <v>15</v>
      </c>
      <c r="N1145" s="1">
        <v>350</v>
      </c>
      <c r="O1145" s="60">
        <f>IF(B1145="DEPARTAMENTO",N1145*(100%-VLOOKUP(A1145,'Condiciones Comerciales'!B:M,4,FALSE)),N1145)</f>
        <v>350</v>
      </c>
      <c r="P1145" s="60">
        <f t="shared" si="17"/>
        <v>393.75</v>
      </c>
      <c r="Q1145" s="62"/>
    </row>
    <row r="1146" spans="1:17" x14ac:dyDescent="0.3">
      <c r="A1146" s="1" t="s">
        <v>30</v>
      </c>
      <c r="B1146" t="s">
        <v>16</v>
      </c>
      <c r="C1146" t="s">
        <v>16</v>
      </c>
      <c r="D1146" s="63">
        <v>144</v>
      </c>
      <c r="E1146" s="5">
        <v>-2</v>
      </c>
      <c r="G1146" s="64">
        <v>12.5</v>
      </c>
      <c r="H1146" s="64">
        <v>0</v>
      </c>
      <c r="I1146" t="s">
        <v>14</v>
      </c>
      <c r="J1146" t="s">
        <v>14</v>
      </c>
      <c r="K1146" t="s">
        <v>15</v>
      </c>
      <c r="N1146" s="1">
        <v>350</v>
      </c>
      <c r="O1146" s="60">
        <f>IF(B1146="DEPARTAMENTO",N1146*(100%-VLOOKUP(A1146,'Condiciones Comerciales'!B:M,4,FALSE)),N1146)</f>
        <v>350</v>
      </c>
      <c r="P1146" s="60">
        <f t="shared" si="17"/>
        <v>393.75</v>
      </c>
      <c r="Q1146" s="62"/>
    </row>
    <row r="1147" spans="1:17" x14ac:dyDescent="0.3">
      <c r="A1147" s="1" t="s">
        <v>30</v>
      </c>
      <c r="B1147" t="s">
        <v>16</v>
      </c>
      <c r="C1147" t="s">
        <v>16</v>
      </c>
      <c r="D1147" s="63">
        <v>147</v>
      </c>
      <c r="E1147" s="5">
        <v>-2</v>
      </c>
      <c r="G1147" s="64">
        <v>12.5</v>
      </c>
      <c r="H1147" s="64">
        <v>0</v>
      </c>
      <c r="I1147" t="s">
        <v>14</v>
      </c>
      <c r="J1147" t="s">
        <v>14</v>
      </c>
      <c r="K1147" t="s">
        <v>15</v>
      </c>
      <c r="N1147" s="1">
        <v>350</v>
      </c>
      <c r="O1147" s="60">
        <f>IF(B1147="DEPARTAMENTO",N1147*(100%-VLOOKUP(A1147,'Condiciones Comerciales'!B:M,4,FALSE)),N1147)</f>
        <v>350</v>
      </c>
      <c r="P1147" s="60">
        <f t="shared" si="17"/>
        <v>393.75</v>
      </c>
      <c r="Q1147" s="62"/>
    </row>
    <row r="1148" spans="1:17" x14ac:dyDescent="0.3">
      <c r="A1148" s="1" t="s">
        <v>30</v>
      </c>
      <c r="B1148" t="s">
        <v>16</v>
      </c>
      <c r="C1148" t="s">
        <v>16</v>
      </c>
      <c r="D1148" s="63">
        <v>154</v>
      </c>
      <c r="E1148" s="5">
        <v>-2</v>
      </c>
      <c r="G1148" s="64">
        <v>12.5</v>
      </c>
      <c r="H1148" s="64">
        <v>0</v>
      </c>
      <c r="I1148" t="s">
        <v>14</v>
      </c>
      <c r="J1148" t="s">
        <v>14</v>
      </c>
      <c r="K1148" t="s">
        <v>15</v>
      </c>
      <c r="N1148" s="1">
        <v>250</v>
      </c>
      <c r="O1148" s="60">
        <f>IF(B1148="DEPARTAMENTO",N1148*(100%-VLOOKUP(A1148,'Condiciones Comerciales'!B:M,4,FALSE)),N1148)</f>
        <v>250</v>
      </c>
      <c r="P1148" s="60">
        <f t="shared" si="17"/>
        <v>281.25</v>
      </c>
      <c r="Q1148" s="62"/>
    </row>
    <row r="1149" spans="1:17" x14ac:dyDescent="0.3">
      <c r="A1149" s="1" t="s">
        <v>30</v>
      </c>
      <c r="B1149" t="s">
        <v>16</v>
      </c>
      <c r="C1149" t="s">
        <v>16</v>
      </c>
      <c r="D1149" s="63">
        <v>155</v>
      </c>
      <c r="E1149" s="5">
        <v>-2</v>
      </c>
      <c r="G1149" s="64">
        <v>12.5</v>
      </c>
      <c r="H1149" s="64">
        <v>0</v>
      </c>
      <c r="I1149" t="s">
        <v>14</v>
      </c>
      <c r="J1149" t="s">
        <v>14</v>
      </c>
      <c r="K1149" t="s">
        <v>15</v>
      </c>
      <c r="N1149" s="1">
        <v>350</v>
      </c>
      <c r="O1149" s="60">
        <f>IF(B1149="DEPARTAMENTO",N1149*(100%-VLOOKUP(A1149,'Condiciones Comerciales'!B:M,4,FALSE)),N1149)</f>
        <v>350</v>
      </c>
      <c r="P1149" s="60">
        <f t="shared" si="17"/>
        <v>393.75</v>
      </c>
      <c r="Q1149" s="62"/>
    </row>
    <row r="1150" spans="1:17" x14ac:dyDescent="0.3">
      <c r="A1150" s="1" t="s">
        <v>30</v>
      </c>
      <c r="B1150" t="s">
        <v>16</v>
      </c>
      <c r="C1150" t="s">
        <v>16</v>
      </c>
      <c r="D1150" s="63">
        <v>158</v>
      </c>
      <c r="E1150" s="5">
        <v>-2</v>
      </c>
      <c r="G1150" s="64">
        <v>12.5</v>
      </c>
      <c r="H1150" s="64">
        <v>0</v>
      </c>
      <c r="I1150" t="s">
        <v>14</v>
      </c>
      <c r="J1150" t="s">
        <v>14</v>
      </c>
      <c r="K1150" t="s">
        <v>15</v>
      </c>
      <c r="N1150" s="1">
        <v>300</v>
      </c>
      <c r="O1150" s="60">
        <f>IF(B1150="DEPARTAMENTO",N1150*(100%-VLOOKUP(A1150,'Condiciones Comerciales'!B:M,4,FALSE)),N1150)</f>
        <v>300</v>
      </c>
      <c r="P1150" s="60">
        <f t="shared" si="17"/>
        <v>337.5</v>
      </c>
      <c r="Q1150" s="62"/>
    </row>
    <row r="1151" spans="1:17" x14ac:dyDescent="0.3">
      <c r="A1151" s="1" t="s">
        <v>30</v>
      </c>
      <c r="B1151" t="s">
        <v>16</v>
      </c>
      <c r="C1151" t="s">
        <v>16</v>
      </c>
      <c r="D1151" s="63">
        <v>164</v>
      </c>
      <c r="E1151" s="5">
        <v>-2</v>
      </c>
      <c r="G1151" s="64">
        <v>12.5</v>
      </c>
      <c r="H1151" s="64">
        <v>0</v>
      </c>
      <c r="I1151" t="s">
        <v>14</v>
      </c>
      <c r="J1151" t="s">
        <v>14</v>
      </c>
      <c r="K1151" t="s">
        <v>15</v>
      </c>
      <c r="N1151" s="1">
        <v>350</v>
      </c>
      <c r="O1151" s="60">
        <f>IF(B1151="DEPARTAMENTO",N1151*(100%-VLOOKUP(A1151,'Condiciones Comerciales'!B:M,4,FALSE)),N1151)</f>
        <v>350</v>
      </c>
      <c r="P1151" s="60">
        <f t="shared" si="17"/>
        <v>393.75</v>
      </c>
      <c r="Q1151" s="62"/>
    </row>
    <row r="1152" spans="1:17" x14ac:dyDescent="0.3">
      <c r="A1152" s="1" t="s">
        <v>30</v>
      </c>
      <c r="B1152" t="s">
        <v>16</v>
      </c>
      <c r="C1152" t="s">
        <v>16</v>
      </c>
      <c r="D1152" s="63">
        <v>165</v>
      </c>
      <c r="E1152" s="5">
        <v>-2</v>
      </c>
      <c r="G1152" s="64">
        <v>12.5</v>
      </c>
      <c r="H1152" s="64">
        <v>0</v>
      </c>
      <c r="I1152" t="s">
        <v>14</v>
      </c>
      <c r="J1152" t="s">
        <v>14</v>
      </c>
      <c r="K1152" t="s">
        <v>15</v>
      </c>
      <c r="N1152" s="1">
        <v>350</v>
      </c>
      <c r="O1152" s="60">
        <f>IF(B1152="DEPARTAMENTO",N1152*(100%-VLOOKUP(A1152,'Condiciones Comerciales'!B:M,4,FALSE)),N1152)</f>
        <v>350</v>
      </c>
      <c r="P1152" s="60">
        <f t="shared" si="17"/>
        <v>393.75</v>
      </c>
      <c r="Q1152" s="62"/>
    </row>
    <row r="1153" spans="1:17" x14ac:dyDescent="0.3">
      <c r="A1153" s="1" t="s">
        <v>30</v>
      </c>
      <c r="B1153" t="s">
        <v>16</v>
      </c>
      <c r="C1153" t="s">
        <v>16</v>
      </c>
      <c r="D1153" s="63">
        <v>169</v>
      </c>
      <c r="E1153" s="5">
        <v>-2</v>
      </c>
      <c r="G1153" s="64">
        <v>12.5</v>
      </c>
      <c r="H1153" s="64">
        <v>0</v>
      </c>
      <c r="I1153" t="s">
        <v>14</v>
      </c>
      <c r="J1153" t="s">
        <v>14</v>
      </c>
      <c r="K1153" t="s">
        <v>15</v>
      </c>
      <c r="N1153" s="1">
        <v>300</v>
      </c>
      <c r="O1153" s="60">
        <f>IF(B1153="DEPARTAMENTO",N1153*(100%-VLOOKUP(A1153,'Condiciones Comerciales'!B:M,4,FALSE)),N1153)</f>
        <v>300</v>
      </c>
      <c r="P1153" s="60">
        <f t="shared" si="17"/>
        <v>337.5</v>
      </c>
      <c r="Q1153" s="62"/>
    </row>
    <row r="1154" spans="1:17" x14ac:dyDescent="0.3">
      <c r="A1154" s="1" t="s">
        <v>30</v>
      </c>
      <c r="B1154" t="s">
        <v>16</v>
      </c>
      <c r="C1154" t="s">
        <v>16</v>
      </c>
      <c r="D1154" s="63">
        <v>170</v>
      </c>
      <c r="E1154" s="5">
        <v>-2</v>
      </c>
      <c r="G1154" s="64">
        <v>12.5</v>
      </c>
      <c r="H1154" s="64">
        <v>0</v>
      </c>
      <c r="I1154" t="s">
        <v>14</v>
      </c>
      <c r="J1154" t="s">
        <v>14</v>
      </c>
      <c r="K1154" t="s">
        <v>507</v>
      </c>
      <c r="M1154" t="s">
        <v>163</v>
      </c>
      <c r="N1154" s="1">
        <v>250</v>
      </c>
      <c r="O1154" s="60">
        <f>IF(B1154="DEPARTAMENTO",N1154*(100%-VLOOKUP(A1154,'Condiciones Comerciales'!B:M,4,FALSE)),N1154)</f>
        <v>250</v>
      </c>
      <c r="P1154" s="60">
        <f t="shared" ref="P1154:P1217" si="18">(O1154-10%*O1154)/80%</f>
        <v>281.25</v>
      </c>
      <c r="Q1154" s="62"/>
    </row>
    <row r="1155" spans="1:17" x14ac:dyDescent="0.3">
      <c r="A1155" s="1" t="s">
        <v>30</v>
      </c>
      <c r="B1155" t="s">
        <v>16</v>
      </c>
      <c r="C1155" t="s">
        <v>16</v>
      </c>
      <c r="D1155" s="63">
        <v>171</v>
      </c>
      <c r="E1155" s="5">
        <v>-2</v>
      </c>
      <c r="G1155" s="64">
        <v>12.5</v>
      </c>
      <c r="H1155" s="64">
        <v>0</v>
      </c>
      <c r="I1155" t="s">
        <v>14</v>
      </c>
      <c r="J1155" t="s">
        <v>14</v>
      </c>
      <c r="K1155" t="s">
        <v>15</v>
      </c>
      <c r="N1155" s="1">
        <v>250</v>
      </c>
      <c r="O1155" s="60">
        <f>IF(B1155="DEPARTAMENTO",N1155*(100%-VLOOKUP(A1155,'Condiciones Comerciales'!B:M,4,FALSE)),N1155)</f>
        <v>250</v>
      </c>
      <c r="P1155" s="60">
        <f t="shared" si="18"/>
        <v>281.25</v>
      </c>
      <c r="Q1155" s="62"/>
    </row>
    <row r="1156" spans="1:17" x14ac:dyDescent="0.3">
      <c r="A1156" s="1" t="s">
        <v>30</v>
      </c>
      <c r="B1156" t="s">
        <v>16</v>
      </c>
      <c r="C1156" t="s">
        <v>16</v>
      </c>
      <c r="D1156" s="63">
        <v>173</v>
      </c>
      <c r="E1156" s="5">
        <v>-2</v>
      </c>
      <c r="G1156" s="64">
        <v>12.5</v>
      </c>
      <c r="H1156" s="64">
        <v>0</v>
      </c>
      <c r="I1156" t="s">
        <v>14</v>
      </c>
      <c r="J1156" t="s">
        <v>14</v>
      </c>
      <c r="K1156" t="s">
        <v>15</v>
      </c>
      <c r="N1156" s="1">
        <v>350</v>
      </c>
      <c r="O1156" s="60">
        <f>IF(B1156="DEPARTAMENTO",N1156*(100%-VLOOKUP(A1156,'Condiciones Comerciales'!B:M,4,FALSE)),N1156)</f>
        <v>350</v>
      </c>
      <c r="P1156" s="60">
        <f t="shared" si="18"/>
        <v>393.75</v>
      </c>
      <c r="Q1156" s="62"/>
    </row>
    <row r="1157" spans="1:17" x14ac:dyDescent="0.3">
      <c r="A1157" s="1" t="s">
        <v>30</v>
      </c>
      <c r="B1157" t="s">
        <v>16</v>
      </c>
      <c r="C1157" t="s">
        <v>16</v>
      </c>
      <c r="D1157" s="63">
        <v>174</v>
      </c>
      <c r="E1157" s="5">
        <v>-2</v>
      </c>
      <c r="G1157" s="64">
        <v>12.5</v>
      </c>
      <c r="H1157" s="64">
        <v>0</v>
      </c>
      <c r="I1157" t="s">
        <v>14</v>
      </c>
      <c r="J1157" t="s">
        <v>14</v>
      </c>
      <c r="K1157" t="s">
        <v>15</v>
      </c>
      <c r="N1157" s="1">
        <v>350</v>
      </c>
      <c r="O1157" s="60">
        <f>IF(B1157="DEPARTAMENTO",N1157*(100%-VLOOKUP(A1157,'Condiciones Comerciales'!B:M,4,FALSE)),N1157)</f>
        <v>350</v>
      </c>
      <c r="P1157" s="60">
        <f t="shared" si="18"/>
        <v>393.75</v>
      </c>
      <c r="Q1157" s="62"/>
    </row>
    <row r="1158" spans="1:17" x14ac:dyDescent="0.3">
      <c r="A1158" s="1" t="s">
        <v>30</v>
      </c>
      <c r="B1158" t="s">
        <v>16</v>
      </c>
      <c r="C1158" t="s">
        <v>16</v>
      </c>
      <c r="D1158" s="63">
        <v>176</v>
      </c>
      <c r="E1158" s="5">
        <v>-2</v>
      </c>
      <c r="G1158" s="64">
        <v>12.5</v>
      </c>
      <c r="H1158" s="64">
        <v>0</v>
      </c>
      <c r="I1158" t="s">
        <v>14</v>
      </c>
      <c r="J1158" t="s">
        <v>14</v>
      </c>
      <c r="K1158" t="s">
        <v>15</v>
      </c>
      <c r="N1158" s="1">
        <v>350</v>
      </c>
      <c r="O1158" s="60">
        <f>IF(B1158="DEPARTAMENTO",N1158*(100%-VLOOKUP(A1158,'Condiciones Comerciales'!B:M,4,FALSE)),N1158)</f>
        <v>350</v>
      </c>
      <c r="P1158" s="60">
        <f t="shared" si="18"/>
        <v>393.75</v>
      </c>
      <c r="Q1158" s="62"/>
    </row>
    <row r="1159" spans="1:17" x14ac:dyDescent="0.3">
      <c r="A1159" s="1" t="s">
        <v>30</v>
      </c>
      <c r="B1159" t="s">
        <v>16</v>
      </c>
      <c r="C1159" t="s">
        <v>16</v>
      </c>
      <c r="D1159" s="63">
        <v>177</v>
      </c>
      <c r="E1159" s="5">
        <v>-2</v>
      </c>
      <c r="G1159" s="64">
        <v>12.5</v>
      </c>
      <c r="H1159" s="64">
        <v>0</v>
      </c>
      <c r="I1159" t="s">
        <v>14</v>
      </c>
      <c r="J1159" t="s">
        <v>14</v>
      </c>
      <c r="K1159" t="s">
        <v>15</v>
      </c>
      <c r="N1159" s="1">
        <v>250</v>
      </c>
      <c r="O1159" s="60">
        <f>IF(B1159="DEPARTAMENTO",N1159*(100%-VLOOKUP(A1159,'Condiciones Comerciales'!B:M,4,FALSE)),N1159)</f>
        <v>250</v>
      </c>
      <c r="P1159" s="60">
        <f t="shared" si="18"/>
        <v>281.25</v>
      </c>
      <c r="Q1159" s="62"/>
    </row>
    <row r="1160" spans="1:17" x14ac:dyDescent="0.3">
      <c r="A1160" s="1" t="s">
        <v>30</v>
      </c>
      <c r="B1160" t="s">
        <v>16</v>
      </c>
      <c r="C1160" t="s">
        <v>16</v>
      </c>
      <c r="D1160" s="63">
        <v>178</v>
      </c>
      <c r="E1160" s="5">
        <v>-2</v>
      </c>
      <c r="G1160" s="64">
        <v>12.5</v>
      </c>
      <c r="H1160" s="64">
        <v>0</v>
      </c>
      <c r="I1160" t="s">
        <v>14</v>
      </c>
      <c r="J1160" t="s">
        <v>14</v>
      </c>
      <c r="K1160" t="s">
        <v>15</v>
      </c>
      <c r="N1160" s="1">
        <v>250</v>
      </c>
      <c r="O1160" s="60">
        <f>IF(B1160="DEPARTAMENTO",N1160*(100%-VLOOKUP(A1160,'Condiciones Comerciales'!B:M,4,FALSE)),N1160)</f>
        <v>250</v>
      </c>
      <c r="P1160" s="60">
        <f t="shared" si="18"/>
        <v>281.25</v>
      </c>
      <c r="Q1160" s="62"/>
    </row>
    <row r="1161" spans="1:17" x14ac:dyDescent="0.3">
      <c r="A1161" s="1" t="s">
        <v>30</v>
      </c>
      <c r="B1161" t="s">
        <v>16</v>
      </c>
      <c r="C1161" t="s">
        <v>16</v>
      </c>
      <c r="D1161" s="63">
        <v>179</v>
      </c>
      <c r="E1161" s="5">
        <v>-2</v>
      </c>
      <c r="G1161" s="64">
        <v>12.5</v>
      </c>
      <c r="H1161" s="64">
        <v>0</v>
      </c>
      <c r="I1161" t="s">
        <v>14</v>
      </c>
      <c r="J1161" t="s">
        <v>14</v>
      </c>
      <c r="K1161" t="s">
        <v>15</v>
      </c>
      <c r="N1161" s="1">
        <v>350</v>
      </c>
      <c r="O1161" s="60">
        <f>IF(B1161="DEPARTAMENTO",N1161*(100%-VLOOKUP(A1161,'Condiciones Comerciales'!B:M,4,FALSE)),N1161)</f>
        <v>350</v>
      </c>
      <c r="P1161" s="60">
        <f t="shared" si="18"/>
        <v>393.75</v>
      </c>
      <c r="Q1161" s="62"/>
    </row>
    <row r="1162" spans="1:17" x14ac:dyDescent="0.3">
      <c r="A1162" s="1" t="s">
        <v>30</v>
      </c>
      <c r="B1162" t="s">
        <v>16</v>
      </c>
      <c r="C1162" t="s">
        <v>16</v>
      </c>
      <c r="D1162" s="63">
        <v>186</v>
      </c>
      <c r="E1162" s="5">
        <v>-2</v>
      </c>
      <c r="G1162" s="64">
        <v>12.5</v>
      </c>
      <c r="H1162" s="64">
        <v>0</v>
      </c>
      <c r="I1162" t="s">
        <v>14</v>
      </c>
      <c r="J1162" t="s">
        <v>14</v>
      </c>
      <c r="K1162" t="s">
        <v>15</v>
      </c>
      <c r="N1162" s="1">
        <v>350</v>
      </c>
      <c r="O1162" s="60">
        <f>IF(B1162="DEPARTAMENTO",N1162*(100%-VLOOKUP(A1162,'Condiciones Comerciales'!B:M,4,FALSE)),N1162)</f>
        <v>350</v>
      </c>
      <c r="P1162" s="60">
        <f t="shared" si="18"/>
        <v>393.75</v>
      </c>
      <c r="Q1162" s="62"/>
    </row>
    <row r="1163" spans="1:17" x14ac:dyDescent="0.3">
      <c r="A1163" s="1" t="s">
        <v>30</v>
      </c>
      <c r="B1163" t="s">
        <v>16</v>
      </c>
      <c r="C1163" t="s">
        <v>16</v>
      </c>
      <c r="D1163" s="63">
        <v>193</v>
      </c>
      <c r="E1163" s="5">
        <v>-2</v>
      </c>
      <c r="G1163" s="64">
        <v>12.5</v>
      </c>
      <c r="H1163" s="64">
        <v>0</v>
      </c>
      <c r="I1163" t="s">
        <v>14</v>
      </c>
      <c r="J1163" t="s">
        <v>14</v>
      </c>
      <c r="K1163" t="s">
        <v>508</v>
      </c>
      <c r="N1163" s="1">
        <v>300</v>
      </c>
      <c r="O1163" s="60">
        <f>IF(B1163="DEPARTAMENTO",N1163*(100%-VLOOKUP(A1163,'Condiciones Comerciales'!B:M,4,FALSE)),N1163)</f>
        <v>300</v>
      </c>
      <c r="P1163" s="60">
        <f t="shared" si="18"/>
        <v>337.5</v>
      </c>
      <c r="Q1163" s="62"/>
    </row>
    <row r="1164" spans="1:17" x14ac:dyDescent="0.3">
      <c r="A1164" s="1" t="s">
        <v>30</v>
      </c>
      <c r="B1164" t="s">
        <v>16</v>
      </c>
      <c r="C1164" t="s">
        <v>16</v>
      </c>
      <c r="D1164" s="63">
        <v>199</v>
      </c>
      <c r="E1164" s="5">
        <v>-2</v>
      </c>
      <c r="G1164" s="64">
        <v>12.5</v>
      </c>
      <c r="H1164" s="64">
        <v>0</v>
      </c>
      <c r="I1164" t="s">
        <v>14</v>
      </c>
      <c r="J1164" t="s">
        <v>14</v>
      </c>
      <c r="K1164" t="s">
        <v>15</v>
      </c>
      <c r="N1164" s="1">
        <v>350</v>
      </c>
      <c r="O1164" s="60">
        <f>IF(B1164="DEPARTAMENTO",N1164*(100%-VLOOKUP(A1164,'Condiciones Comerciales'!B:M,4,FALSE)),N1164)</f>
        <v>350</v>
      </c>
      <c r="P1164" s="60">
        <f t="shared" si="18"/>
        <v>393.75</v>
      </c>
      <c r="Q1164" s="62"/>
    </row>
    <row r="1165" spans="1:17" x14ac:dyDescent="0.3">
      <c r="A1165" s="1" t="s">
        <v>30</v>
      </c>
      <c r="B1165" t="s">
        <v>16</v>
      </c>
      <c r="C1165" t="s">
        <v>16</v>
      </c>
      <c r="D1165" s="63">
        <v>205</v>
      </c>
      <c r="E1165" s="5">
        <v>-2</v>
      </c>
      <c r="G1165" s="64">
        <v>12.5</v>
      </c>
      <c r="H1165" s="64">
        <v>0</v>
      </c>
      <c r="I1165" t="s">
        <v>14</v>
      </c>
      <c r="J1165" t="s">
        <v>14</v>
      </c>
      <c r="K1165" t="s">
        <v>508</v>
      </c>
      <c r="N1165" s="1">
        <v>300</v>
      </c>
      <c r="O1165" s="60">
        <f>IF(B1165="DEPARTAMENTO",N1165*(100%-VLOOKUP(A1165,'Condiciones Comerciales'!B:M,4,FALSE)),N1165)</f>
        <v>300</v>
      </c>
      <c r="P1165" s="60">
        <f t="shared" si="18"/>
        <v>337.5</v>
      </c>
      <c r="Q1165" s="62"/>
    </row>
    <row r="1166" spans="1:17" x14ac:dyDescent="0.3">
      <c r="A1166" s="1" t="s">
        <v>30</v>
      </c>
      <c r="B1166" t="s">
        <v>16</v>
      </c>
      <c r="C1166" t="s">
        <v>16</v>
      </c>
      <c r="D1166" s="63">
        <v>206</v>
      </c>
      <c r="E1166" s="5">
        <v>-2</v>
      </c>
      <c r="G1166" s="64">
        <v>12.5</v>
      </c>
      <c r="H1166" s="64">
        <v>0</v>
      </c>
      <c r="I1166" t="s">
        <v>14</v>
      </c>
      <c r="J1166" t="s">
        <v>14</v>
      </c>
      <c r="K1166" t="s">
        <v>15</v>
      </c>
      <c r="N1166" s="1">
        <v>350</v>
      </c>
      <c r="O1166" s="60">
        <f>IF(B1166="DEPARTAMENTO",N1166*(100%-VLOOKUP(A1166,'Condiciones Comerciales'!B:M,4,FALSE)),N1166)</f>
        <v>350</v>
      </c>
      <c r="P1166" s="60">
        <f t="shared" si="18"/>
        <v>393.75</v>
      </c>
      <c r="Q1166" s="62"/>
    </row>
    <row r="1167" spans="1:17" x14ac:dyDescent="0.3">
      <c r="A1167" s="1" t="s">
        <v>30</v>
      </c>
      <c r="B1167" t="s">
        <v>16</v>
      </c>
      <c r="C1167" t="s">
        <v>16</v>
      </c>
      <c r="D1167" s="63">
        <v>210</v>
      </c>
      <c r="E1167" s="5">
        <v>-2</v>
      </c>
      <c r="G1167" s="64">
        <v>12.5</v>
      </c>
      <c r="H1167" s="64">
        <v>0</v>
      </c>
      <c r="I1167" t="s">
        <v>14</v>
      </c>
      <c r="J1167" t="s">
        <v>14</v>
      </c>
      <c r="K1167" t="s">
        <v>15</v>
      </c>
      <c r="L1167" t="s">
        <v>141</v>
      </c>
      <c r="N1167" s="1">
        <v>250</v>
      </c>
      <c r="O1167" s="60">
        <f>IF(B1167="DEPARTAMENTO",N1167*(100%-VLOOKUP(A1167,'Condiciones Comerciales'!B:M,4,FALSE)),N1167)</f>
        <v>250</v>
      </c>
      <c r="P1167" s="60">
        <f t="shared" si="18"/>
        <v>281.25</v>
      </c>
      <c r="Q1167" s="62"/>
    </row>
    <row r="1168" spans="1:17" x14ac:dyDescent="0.3">
      <c r="A1168" s="1" t="s">
        <v>30</v>
      </c>
      <c r="B1168" t="s">
        <v>16</v>
      </c>
      <c r="C1168" t="s">
        <v>16</v>
      </c>
      <c r="D1168" s="63">
        <v>211</v>
      </c>
      <c r="E1168" s="5">
        <v>-2</v>
      </c>
      <c r="G1168" s="64">
        <v>12.5</v>
      </c>
      <c r="H1168" s="64">
        <v>0</v>
      </c>
      <c r="I1168" t="s">
        <v>14</v>
      </c>
      <c r="J1168" t="s">
        <v>14</v>
      </c>
      <c r="K1168" t="s">
        <v>15</v>
      </c>
      <c r="L1168" t="s">
        <v>52</v>
      </c>
      <c r="N1168" s="1">
        <v>250</v>
      </c>
      <c r="O1168" s="60">
        <f>IF(B1168="DEPARTAMENTO",N1168*(100%-VLOOKUP(A1168,'Condiciones Comerciales'!B:M,4,FALSE)),N1168)</f>
        <v>250</v>
      </c>
      <c r="P1168" s="60">
        <f t="shared" si="18"/>
        <v>281.25</v>
      </c>
      <c r="Q1168" s="62"/>
    </row>
    <row r="1169" spans="1:17" x14ac:dyDescent="0.3">
      <c r="A1169" s="1" t="s">
        <v>30</v>
      </c>
      <c r="B1169" t="s">
        <v>16</v>
      </c>
      <c r="C1169" t="s">
        <v>16</v>
      </c>
      <c r="D1169" s="63">
        <v>212</v>
      </c>
      <c r="E1169" s="5">
        <v>-2</v>
      </c>
      <c r="G1169" s="64">
        <v>12.5</v>
      </c>
      <c r="H1169" s="64">
        <v>0</v>
      </c>
      <c r="I1169" t="s">
        <v>14</v>
      </c>
      <c r="J1169" t="s">
        <v>14</v>
      </c>
      <c r="K1169" t="s">
        <v>15</v>
      </c>
      <c r="L1169" t="s">
        <v>112</v>
      </c>
      <c r="N1169" s="1">
        <v>250</v>
      </c>
      <c r="O1169" s="60">
        <f>IF(B1169="DEPARTAMENTO",N1169*(100%-VLOOKUP(A1169,'Condiciones Comerciales'!B:M,4,FALSE)),N1169)</f>
        <v>250</v>
      </c>
      <c r="P1169" s="60">
        <f t="shared" si="18"/>
        <v>281.25</v>
      </c>
      <c r="Q1169" s="62"/>
    </row>
    <row r="1170" spans="1:17" x14ac:dyDescent="0.3">
      <c r="A1170" s="1" t="s">
        <v>30</v>
      </c>
      <c r="B1170" t="s">
        <v>16</v>
      </c>
      <c r="C1170" t="s">
        <v>16</v>
      </c>
      <c r="D1170" s="63">
        <v>213</v>
      </c>
      <c r="E1170" s="5">
        <v>-2</v>
      </c>
      <c r="G1170" s="64">
        <v>12.5</v>
      </c>
      <c r="H1170" s="64">
        <v>0</v>
      </c>
      <c r="I1170" t="s">
        <v>14</v>
      </c>
      <c r="J1170" t="s">
        <v>14</v>
      </c>
      <c r="K1170" t="s">
        <v>15</v>
      </c>
      <c r="L1170" t="s">
        <v>161</v>
      </c>
      <c r="N1170" s="1">
        <v>250</v>
      </c>
      <c r="O1170" s="60">
        <f>IF(B1170="DEPARTAMENTO",N1170*(100%-VLOOKUP(A1170,'Condiciones Comerciales'!B:M,4,FALSE)),N1170)</f>
        <v>250</v>
      </c>
      <c r="P1170" s="60">
        <f t="shared" si="18"/>
        <v>281.25</v>
      </c>
      <c r="Q1170" s="62"/>
    </row>
    <row r="1171" spans="1:17" x14ac:dyDescent="0.3">
      <c r="A1171" s="1" t="s">
        <v>30</v>
      </c>
      <c r="B1171" t="s">
        <v>16</v>
      </c>
      <c r="C1171" t="s">
        <v>16</v>
      </c>
      <c r="D1171" s="63">
        <v>214</v>
      </c>
      <c r="E1171" s="5">
        <v>-2</v>
      </c>
      <c r="G1171" s="64">
        <v>12.5</v>
      </c>
      <c r="H1171" s="64">
        <v>0</v>
      </c>
      <c r="I1171" t="s">
        <v>14</v>
      </c>
      <c r="J1171" t="s">
        <v>14</v>
      </c>
      <c r="K1171" t="s">
        <v>15</v>
      </c>
      <c r="N1171" s="1">
        <v>350</v>
      </c>
      <c r="O1171" s="60">
        <f>IF(B1171="DEPARTAMENTO",N1171*(100%-VLOOKUP(A1171,'Condiciones Comerciales'!B:M,4,FALSE)),N1171)</f>
        <v>350</v>
      </c>
      <c r="P1171" s="60">
        <f t="shared" si="18"/>
        <v>393.75</v>
      </c>
      <c r="Q1171" s="62"/>
    </row>
    <row r="1172" spans="1:17" x14ac:dyDescent="0.3">
      <c r="A1172" s="1" t="s">
        <v>30</v>
      </c>
      <c r="B1172" t="s">
        <v>16</v>
      </c>
      <c r="C1172" t="s">
        <v>16</v>
      </c>
      <c r="D1172" s="63">
        <v>216</v>
      </c>
      <c r="E1172" s="5">
        <v>-2</v>
      </c>
      <c r="G1172" s="64">
        <v>12.5</v>
      </c>
      <c r="H1172" s="64">
        <v>0</v>
      </c>
      <c r="I1172" t="s">
        <v>14</v>
      </c>
      <c r="J1172" t="s">
        <v>14</v>
      </c>
      <c r="K1172" t="s">
        <v>15</v>
      </c>
      <c r="N1172" s="1">
        <v>250</v>
      </c>
      <c r="O1172" s="60">
        <f>IF(B1172="DEPARTAMENTO",N1172*(100%-VLOOKUP(A1172,'Condiciones Comerciales'!B:M,4,FALSE)),N1172)</f>
        <v>250</v>
      </c>
      <c r="P1172" s="60">
        <f t="shared" si="18"/>
        <v>281.25</v>
      </c>
      <c r="Q1172" s="62"/>
    </row>
    <row r="1173" spans="1:17" x14ac:dyDescent="0.3">
      <c r="A1173" s="1" t="s">
        <v>30</v>
      </c>
      <c r="B1173" t="s">
        <v>16</v>
      </c>
      <c r="C1173" t="s">
        <v>16</v>
      </c>
      <c r="D1173" s="63">
        <v>218</v>
      </c>
      <c r="E1173" s="5">
        <v>-2</v>
      </c>
      <c r="G1173" s="64">
        <v>12.5</v>
      </c>
      <c r="H1173" s="64">
        <v>0</v>
      </c>
      <c r="I1173" t="s">
        <v>14</v>
      </c>
      <c r="J1173" t="s">
        <v>14</v>
      </c>
      <c r="K1173" t="s">
        <v>15</v>
      </c>
      <c r="L1173" t="s">
        <v>129</v>
      </c>
      <c r="N1173" s="1">
        <v>250</v>
      </c>
      <c r="O1173" s="60">
        <f>IF(B1173="DEPARTAMENTO",N1173*(100%-VLOOKUP(A1173,'Condiciones Comerciales'!B:M,4,FALSE)),N1173)</f>
        <v>250</v>
      </c>
      <c r="P1173" s="60">
        <f t="shared" si="18"/>
        <v>281.25</v>
      </c>
      <c r="Q1173" s="62"/>
    </row>
    <row r="1174" spans="1:17" x14ac:dyDescent="0.3">
      <c r="A1174" s="1" t="s">
        <v>30</v>
      </c>
      <c r="B1174" t="s">
        <v>16</v>
      </c>
      <c r="C1174" t="s">
        <v>16</v>
      </c>
      <c r="D1174" s="63">
        <v>219</v>
      </c>
      <c r="E1174" s="5">
        <v>-2</v>
      </c>
      <c r="G1174" s="64">
        <v>12.5</v>
      </c>
      <c r="H1174" s="64">
        <v>0</v>
      </c>
      <c r="I1174" t="s">
        <v>14</v>
      </c>
      <c r="J1174" t="s">
        <v>14</v>
      </c>
      <c r="K1174" t="s">
        <v>15</v>
      </c>
      <c r="L1174" t="s">
        <v>45</v>
      </c>
      <c r="N1174" s="1">
        <v>250</v>
      </c>
      <c r="O1174" s="60">
        <f>IF(B1174="DEPARTAMENTO",N1174*(100%-VLOOKUP(A1174,'Condiciones Comerciales'!B:M,4,FALSE)),N1174)</f>
        <v>250</v>
      </c>
      <c r="P1174" s="60">
        <f t="shared" si="18"/>
        <v>281.25</v>
      </c>
      <c r="Q1174" s="62"/>
    </row>
    <row r="1175" spans="1:17" x14ac:dyDescent="0.3">
      <c r="A1175" s="1" t="s">
        <v>30</v>
      </c>
      <c r="B1175" t="s">
        <v>16</v>
      </c>
      <c r="C1175" t="s">
        <v>16</v>
      </c>
      <c r="D1175" s="63">
        <v>220</v>
      </c>
      <c r="E1175" s="5">
        <v>-2</v>
      </c>
      <c r="G1175" s="64">
        <v>12.5</v>
      </c>
      <c r="H1175" s="64">
        <v>0</v>
      </c>
      <c r="I1175" t="s">
        <v>14</v>
      </c>
      <c r="J1175" t="s">
        <v>14</v>
      </c>
      <c r="K1175" t="s">
        <v>15</v>
      </c>
      <c r="L1175" t="s">
        <v>75</v>
      </c>
      <c r="N1175" s="1">
        <v>250</v>
      </c>
      <c r="O1175" s="60">
        <f>IF(B1175="DEPARTAMENTO",N1175*(100%-VLOOKUP(A1175,'Condiciones Comerciales'!B:M,4,FALSE)),N1175)</f>
        <v>250</v>
      </c>
      <c r="P1175" s="60">
        <f t="shared" si="18"/>
        <v>281.25</v>
      </c>
      <c r="Q1175" s="62"/>
    </row>
    <row r="1176" spans="1:17" x14ac:dyDescent="0.3">
      <c r="A1176" s="1" t="s">
        <v>30</v>
      </c>
      <c r="B1176" t="s">
        <v>16</v>
      </c>
      <c r="C1176" t="s">
        <v>16</v>
      </c>
      <c r="D1176" s="63">
        <v>221</v>
      </c>
      <c r="E1176" s="5">
        <v>-2</v>
      </c>
      <c r="G1176" s="64">
        <v>12.5</v>
      </c>
      <c r="H1176" s="64">
        <v>0</v>
      </c>
      <c r="I1176" t="s">
        <v>14</v>
      </c>
      <c r="J1176" t="s">
        <v>14</v>
      </c>
      <c r="K1176" t="s">
        <v>15</v>
      </c>
      <c r="L1176" t="s">
        <v>130</v>
      </c>
      <c r="N1176" s="1">
        <v>250</v>
      </c>
      <c r="O1176" s="60">
        <f>IF(B1176="DEPARTAMENTO",N1176*(100%-VLOOKUP(A1176,'Condiciones Comerciales'!B:M,4,FALSE)),N1176)</f>
        <v>250</v>
      </c>
      <c r="P1176" s="60">
        <f t="shared" si="18"/>
        <v>281.25</v>
      </c>
      <c r="Q1176" s="62"/>
    </row>
    <row r="1177" spans="1:17" x14ac:dyDescent="0.3">
      <c r="A1177" s="1" t="s">
        <v>30</v>
      </c>
      <c r="B1177" t="s">
        <v>16</v>
      </c>
      <c r="C1177" t="s">
        <v>16</v>
      </c>
      <c r="D1177" s="63">
        <v>224</v>
      </c>
      <c r="E1177" s="5">
        <v>-2</v>
      </c>
      <c r="G1177" s="64">
        <v>12.5</v>
      </c>
      <c r="H1177" s="64">
        <v>0</v>
      </c>
      <c r="I1177" t="s">
        <v>14</v>
      </c>
      <c r="J1177" t="s">
        <v>14</v>
      </c>
      <c r="K1177" t="s">
        <v>15</v>
      </c>
      <c r="N1177" s="1">
        <v>350</v>
      </c>
      <c r="O1177" s="60">
        <f>IF(B1177="DEPARTAMENTO",N1177*(100%-VLOOKUP(A1177,'Condiciones Comerciales'!B:M,4,FALSE)),N1177)</f>
        <v>350</v>
      </c>
      <c r="P1177" s="60">
        <f t="shared" si="18"/>
        <v>393.75</v>
      </c>
      <c r="Q1177" s="62"/>
    </row>
    <row r="1178" spans="1:17" x14ac:dyDescent="0.3">
      <c r="A1178" s="1" t="s">
        <v>30</v>
      </c>
      <c r="B1178" t="s">
        <v>16</v>
      </c>
      <c r="C1178" t="s">
        <v>16</v>
      </c>
      <c r="D1178" s="63">
        <v>226</v>
      </c>
      <c r="E1178" s="5">
        <v>-2</v>
      </c>
      <c r="G1178" s="64">
        <v>12.5</v>
      </c>
      <c r="H1178" s="64">
        <v>0</v>
      </c>
      <c r="I1178" t="s">
        <v>14</v>
      </c>
      <c r="J1178" t="s">
        <v>14</v>
      </c>
      <c r="K1178" t="s">
        <v>508</v>
      </c>
      <c r="N1178" s="1">
        <v>300</v>
      </c>
      <c r="O1178" s="60">
        <f>IF(B1178="DEPARTAMENTO",N1178*(100%-VLOOKUP(A1178,'Condiciones Comerciales'!B:M,4,FALSE)),N1178)</f>
        <v>300</v>
      </c>
      <c r="P1178" s="60">
        <f t="shared" si="18"/>
        <v>337.5</v>
      </c>
      <c r="Q1178" s="62"/>
    </row>
    <row r="1179" spans="1:17" x14ac:dyDescent="0.3">
      <c r="A1179" s="1" t="s">
        <v>30</v>
      </c>
      <c r="B1179" t="s">
        <v>16</v>
      </c>
      <c r="C1179" t="s">
        <v>16</v>
      </c>
      <c r="D1179" s="63">
        <v>244</v>
      </c>
      <c r="E1179" s="5">
        <v>-3</v>
      </c>
      <c r="G1179" s="64">
        <v>12.5</v>
      </c>
      <c r="H1179" s="64">
        <v>0</v>
      </c>
      <c r="I1179" t="s">
        <v>14</v>
      </c>
      <c r="J1179" t="s">
        <v>14</v>
      </c>
      <c r="K1179" t="s">
        <v>15</v>
      </c>
      <c r="N1179" s="1">
        <v>250</v>
      </c>
      <c r="O1179" s="60">
        <f>IF(B1179="DEPARTAMENTO",N1179*(100%-VLOOKUP(A1179,'Condiciones Comerciales'!B:M,4,FALSE)),N1179)</f>
        <v>250</v>
      </c>
      <c r="P1179" s="60">
        <f t="shared" si="18"/>
        <v>281.25</v>
      </c>
      <c r="Q1179" s="62"/>
    </row>
    <row r="1180" spans="1:17" x14ac:dyDescent="0.3">
      <c r="A1180" s="1" t="s">
        <v>30</v>
      </c>
      <c r="B1180" t="s">
        <v>16</v>
      </c>
      <c r="C1180" t="s">
        <v>16</v>
      </c>
      <c r="D1180" s="63">
        <v>245</v>
      </c>
      <c r="E1180" s="5">
        <v>-3</v>
      </c>
      <c r="G1180" s="64">
        <v>12.5</v>
      </c>
      <c r="H1180" s="64">
        <v>0</v>
      </c>
      <c r="I1180" t="s">
        <v>14</v>
      </c>
      <c r="J1180" t="s">
        <v>14</v>
      </c>
      <c r="K1180" t="s">
        <v>15</v>
      </c>
      <c r="N1180" s="1">
        <v>250</v>
      </c>
      <c r="O1180" s="60">
        <f>IF(B1180="DEPARTAMENTO",N1180*(100%-VLOOKUP(A1180,'Condiciones Comerciales'!B:M,4,FALSE)),N1180)</f>
        <v>250</v>
      </c>
      <c r="P1180" s="60">
        <f t="shared" si="18"/>
        <v>281.25</v>
      </c>
      <c r="Q1180" s="62"/>
    </row>
    <row r="1181" spans="1:17" x14ac:dyDescent="0.3">
      <c r="A1181" s="1" t="s">
        <v>30</v>
      </c>
      <c r="B1181" t="s">
        <v>16</v>
      </c>
      <c r="C1181" t="s">
        <v>16</v>
      </c>
      <c r="D1181" s="63">
        <v>246</v>
      </c>
      <c r="E1181" s="5">
        <v>-3</v>
      </c>
      <c r="G1181" s="64">
        <v>12.5</v>
      </c>
      <c r="H1181" s="64">
        <v>0</v>
      </c>
      <c r="I1181" t="s">
        <v>14</v>
      </c>
      <c r="J1181" t="s">
        <v>14</v>
      </c>
      <c r="K1181" t="s">
        <v>15</v>
      </c>
      <c r="N1181" s="1">
        <v>250</v>
      </c>
      <c r="O1181" s="60">
        <f>IF(B1181="DEPARTAMENTO",N1181*(100%-VLOOKUP(A1181,'Condiciones Comerciales'!B:M,4,FALSE)),N1181)</f>
        <v>250</v>
      </c>
      <c r="P1181" s="60">
        <f t="shared" si="18"/>
        <v>281.25</v>
      </c>
      <c r="Q1181" s="62"/>
    </row>
    <row r="1182" spans="1:17" x14ac:dyDescent="0.3">
      <c r="A1182" s="1" t="s">
        <v>30</v>
      </c>
      <c r="B1182" t="s">
        <v>16</v>
      </c>
      <c r="C1182" t="s">
        <v>16</v>
      </c>
      <c r="D1182" s="63">
        <v>247</v>
      </c>
      <c r="E1182" s="5">
        <v>-3</v>
      </c>
      <c r="G1182" s="64">
        <v>12.5</v>
      </c>
      <c r="H1182" s="64">
        <v>0</v>
      </c>
      <c r="I1182" t="s">
        <v>14</v>
      </c>
      <c r="J1182" t="s">
        <v>14</v>
      </c>
      <c r="K1182" t="s">
        <v>15</v>
      </c>
      <c r="N1182" s="1">
        <v>250</v>
      </c>
      <c r="O1182" s="60">
        <f>IF(B1182="DEPARTAMENTO",N1182*(100%-VLOOKUP(A1182,'Condiciones Comerciales'!B:M,4,FALSE)),N1182)</f>
        <v>250</v>
      </c>
      <c r="P1182" s="60">
        <f t="shared" si="18"/>
        <v>281.25</v>
      </c>
      <c r="Q1182" s="62"/>
    </row>
    <row r="1183" spans="1:17" x14ac:dyDescent="0.3">
      <c r="A1183" s="1" t="s">
        <v>30</v>
      </c>
      <c r="B1183" t="s">
        <v>16</v>
      </c>
      <c r="C1183" t="s">
        <v>16</v>
      </c>
      <c r="D1183" s="63">
        <v>248</v>
      </c>
      <c r="E1183" s="5">
        <v>-3</v>
      </c>
      <c r="G1183" s="64">
        <v>12.5</v>
      </c>
      <c r="H1183" s="64">
        <v>0</v>
      </c>
      <c r="I1183" t="s">
        <v>14</v>
      </c>
      <c r="J1183" t="s">
        <v>14</v>
      </c>
      <c r="K1183" t="s">
        <v>15</v>
      </c>
      <c r="N1183" s="1">
        <v>350</v>
      </c>
      <c r="O1183" s="60">
        <f>IF(B1183="DEPARTAMENTO",N1183*(100%-VLOOKUP(A1183,'Condiciones Comerciales'!B:M,4,FALSE)),N1183)</f>
        <v>350</v>
      </c>
      <c r="P1183" s="60">
        <f t="shared" si="18"/>
        <v>393.75</v>
      </c>
      <c r="Q1183" s="62"/>
    </row>
    <row r="1184" spans="1:17" x14ac:dyDescent="0.3">
      <c r="A1184" s="1" t="s">
        <v>30</v>
      </c>
      <c r="B1184" t="s">
        <v>16</v>
      </c>
      <c r="C1184" t="s">
        <v>16</v>
      </c>
      <c r="D1184" s="63">
        <v>249</v>
      </c>
      <c r="E1184" s="5">
        <v>-3</v>
      </c>
      <c r="G1184" s="64">
        <v>12.5</v>
      </c>
      <c r="H1184" s="64">
        <v>0</v>
      </c>
      <c r="I1184" t="s">
        <v>14</v>
      </c>
      <c r="J1184" t="s">
        <v>14</v>
      </c>
      <c r="K1184" t="s">
        <v>15</v>
      </c>
      <c r="N1184" s="1">
        <v>350</v>
      </c>
      <c r="O1184" s="60">
        <f>IF(B1184="DEPARTAMENTO",N1184*(100%-VLOOKUP(A1184,'Condiciones Comerciales'!B:M,4,FALSE)),N1184)</f>
        <v>350</v>
      </c>
      <c r="P1184" s="60">
        <f t="shared" si="18"/>
        <v>393.75</v>
      </c>
      <c r="Q1184" s="62"/>
    </row>
    <row r="1185" spans="1:17" x14ac:dyDescent="0.3">
      <c r="A1185" s="1" t="s">
        <v>30</v>
      </c>
      <c r="B1185" t="s">
        <v>16</v>
      </c>
      <c r="C1185" t="s">
        <v>16</v>
      </c>
      <c r="D1185" s="63">
        <v>250</v>
      </c>
      <c r="E1185" s="5">
        <v>-3</v>
      </c>
      <c r="G1185" s="64">
        <v>12.5</v>
      </c>
      <c r="H1185" s="64">
        <v>0</v>
      </c>
      <c r="I1185" t="s">
        <v>14</v>
      </c>
      <c r="J1185" t="s">
        <v>14</v>
      </c>
      <c r="K1185" t="s">
        <v>15</v>
      </c>
      <c r="N1185" s="1">
        <v>350</v>
      </c>
      <c r="O1185" s="60">
        <f>IF(B1185="DEPARTAMENTO",N1185*(100%-VLOOKUP(A1185,'Condiciones Comerciales'!B:M,4,FALSE)),N1185)</f>
        <v>350</v>
      </c>
      <c r="P1185" s="60">
        <f t="shared" si="18"/>
        <v>393.75</v>
      </c>
      <c r="Q1185" s="62"/>
    </row>
    <row r="1186" spans="1:17" x14ac:dyDescent="0.3">
      <c r="A1186" s="1" t="s">
        <v>30</v>
      </c>
      <c r="B1186" t="s">
        <v>16</v>
      </c>
      <c r="C1186" t="s">
        <v>16</v>
      </c>
      <c r="D1186" s="63">
        <v>251</v>
      </c>
      <c r="E1186" s="5">
        <v>-3</v>
      </c>
      <c r="G1186" s="64">
        <v>12.5</v>
      </c>
      <c r="H1186" s="64">
        <v>0</v>
      </c>
      <c r="I1186" t="s">
        <v>14</v>
      </c>
      <c r="J1186" t="s">
        <v>14</v>
      </c>
      <c r="K1186" t="s">
        <v>15</v>
      </c>
      <c r="N1186" s="1">
        <v>350</v>
      </c>
      <c r="O1186" s="60">
        <f>IF(B1186="DEPARTAMENTO",N1186*(100%-VLOOKUP(A1186,'Condiciones Comerciales'!B:M,4,FALSE)),N1186)</f>
        <v>350</v>
      </c>
      <c r="P1186" s="60">
        <f t="shared" si="18"/>
        <v>393.75</v>
      </c>
      <c r="Q1186" s="62"/>
    </row>
    <row r="1187" spans="1:17" x14ac:dyDescent="0.3">
      <c r="A1187" s="1" t="s">
        <v>30</v>
      </c>
      <c r="B1187" t="s">
        <v>16</v>
      </c>
      <c r="C1187" t="s">
        <v>16</v>
      </c>
      <c r="D1187" s="63">
        <v>252</v>
      </c>
      <c r="E1187" s="5">
        <v>-3</v>
      </c>
      <c r="G1187" s="64">
        <v>12.5</v>
      </c>
      <c r="H1187" s="64">
        <v>0</v>
      </c>
      <c r="I1187" t="s">
        <v>14</v>
      </c>
      <c r="J1187" t="s">
        <v>14</v>
      </c>
      <c r="K1187" t="s">
        <v>507</v>
      </c>
      <c r="M1187" t="s">
        <v>113</v>
      </c>
      <c r="N1187" s="1">
        <v>350</v>
      </c>
      <c r="O1187" s="60">
        <f>IF(B1187="DEPARTAMENTO",N1187*(100%-VLOOKUP(A1187,'Condiciones Comerciales'!B:M,4,FALSE)),N1187)</f>
        <v>350</v>
      </c>
      <c r="P1187" s="60">
        <f t="shared" si="18"/>
        <v>393.75</v>
      </c>
      <c r="Q1187" s="62"/>
    </row>
    <row r="1188" spans="1:17" x14ac:dyDescent="0.3">
      <c r="A1188" s="1" t="s">
        <v>30</v>
      </c>
      <c r="B1188" t="s">
        <v>16</v>
      </c>
      <c r="C1188" t="s">
        <v>16</v>
      </c>
      <c r="D1188" s="63">
        <v>253</v>
      </c>
      <c r="E1188" s="5">
        <v>-3</v>
      </c>
      <c r="G1188" s="64">
        <v>12.5</v>
      </c>
      <c r="H1188" s="64">
        <v>0</v>
      </c>
      <c r="I1188" t="s">
        <v>14</v>
      </c>
      <c r="J1188" t="s">
        <v>14</v>
      </c>
      <c r="K1188" t="s">
        <v>15</v>
      </c>
      <c r="N1188" s="1">
        <v>350</v>
      </c>
      <c r="O1188" s="60">
        <f>IF(B1188="DEPARTAMENTO",N1188*(100%-VLOOKUP(A1188,'Condiciones Comerciales'!B:M,4,FALSE)),N1188)</f>
        <v>350</v>
      </c>
      <c r="P1188" s="60">
        <f t="shared" si="18"/>
        <v>393.75</v>
      </c>
      <c r="Q1188" s="62"/>
    </row>
    <row r="1189" spans="1:17" x14ac:dyDescent="0.3">
      <c r="A1189" s="1" t="s">
        <v>30</v>
      </c>
      <c r="B1189" t="s">
        <v>16</v>
      </c>
      <c r="C1189" t="s">
        <v>16</v>
      </c>
      <c r="D1189" s="63">
        <v>254</v>
      </c>
      <c r="E1189" s="5">
        <v>-3</v>
      </c>
      <c r="G1189" s="64">
        <v>12.5</v>
      </c>
      <c r="H1189" s="64">
        <v>0</v>
      </c>
      <c r="I1189" t="s">
        <v>14</v>
      </c>
      <c r="J1189" t="s">
        <v>14</v>
      </c>
      <c r="K1189" t="s">
        <v>15</v>
      </c>
      <c r="N1189" s="1">
        <v>350</v>
      </c>
      <c r="O1189" s="60">
        <f>IF(B1189="DEPARTAMENTO",N1189*(100%-VLOOKUP(A1189,'Condiciones Comerciales'!B:M,4,FALSE)),N1189)</f>
        <v>350</v>
      </c>
      <c r="P1189" s="60">
        <f t="shared" si="18"/>
        <v>393.75</v>
      </c>
      <c r="Q1189" s="62"/>
    </row>
    <row r="1190" spans="1:17" x14ac:dyDescent="0.3">
      <c r="A1190" s="1" t="s">
        <v>30</v>
      </c>
      <c r="B1190" t="s">
        <v>16</v>
      </c>
      <c r="C1190" t="s">
        <v>16</v>
      </c>
      <c r="D1190" s="63">
        <v>257</v>
      </c>
      <c r="E1190" s="5">
        <v>-3</v>
      </c>
      <c r="G1190" s="64">
        <v>12.5</v>
      </c>
      <c r="H1190" s="64">
        <v>0</v>
      </c>
      <c r="I1190" t="s">
        <v>14</v>
      </c>
      <c r="J1190" t="s">
        <v>14</v>
      </c>
      <c r="K1190" t="s">
        <v>15</v>
      </c>
      <c r="N1190" s="1">
        <v>250</v>
      </c>
      <c r="O1190" s="60">
        <f>IF(B1190="DEPARTAMENTO",N1190*(100%-VLOOKUP(A1190,'Condiciones Comerciales'!B:M,4,FALSE)),N1190)</f>
        <v>250</v>
      </c>
      <c r="P1190" s="60">
        <f t="shared" si="18"/>
        <v>281.25</v>
      </c>
      <c r="Q1190" s="62"/>
    </row>
    <row r="1191" spans="1:17" x14ac:dyDescent="0.3">
      <c r="A1191" s="1" t="s">
        <v>30</v>
      </c>
      <c r="B1191" t="s">
        <v>16</v>
      </c>
      <c r="C1191" t="s">
        <v>16</v>
      </c>
      <c r="D1191" s="63">
        <v>258</v>
      </c>
      <c r="E1191" s="5">
        <v>-3</v>
      </c>
      <c r="G1191" s="64">
        <v>12.5</v>
      </c>
      <c r="H1191" s="64">
        <v>0</v>
      </c>
      <c r="I1191" t="s">
        <v>14</v>
      </c>
      <c r="J1191" t="s">
        <v>14</v>
      </c>
      <c r="K1191" t="s">
        <v>15</v>
      </c>
      <c r="N1191" s="1">
        <v>250</v>
      </c>
      <c r="O1191" s="60">
        <f>IF(B1191="DEPARTAMENTO",N1191*(100%-VLOOKUP(A1191,'Condiciones Comerciales'!B:M,4,FALSE)),N1191)</f>
        <v>250</v>
      </c>
      <c r="P1191" s="60">
        <f t="shared" si="18"/>
        <v>281.25</v>
      </c>
      <c r="Q1191" s="62"/>
    </row>
    <row r="1192" spans="1:17" x14ac:dyDescent="0.3">
      <c r="A1192" s="1" t="s">
        <v>30</v>
      </c>
      <c r="B1192" t="s">
        <v>16</v>
      </c>
      <c r="C1192" t="s">
        <v>16</v>
      </c>
      <c r="D1192" s="63">
        <v>260</v>
      </c>
      <c r="E1192" s="5">
        <v>-3</v>
      </c>
      <c r="G1192" s="64">
        <v>12.5</v>
      </c>
      <c r="H1192" s="64">
        <v>0</v>
      </c>
      <c r="I1192" t="s">
        <v>14</v>
      </c>
      <c r="J1192" t="s">
        <v>14</v>
      </c>
      <c r="K1192" t="s">
        <v>15</v>
      </c>
      <c r="N1192" s="1">
        <v>350</v>
      </c>
      <c r="O1192" s="60">
        <f>IF(B1192="DEPARTAMENTO",N1192*(100%-VLOOKUP(A1192,'Condiciones Comerciales'!B:M,4,FALSE)),N1192)</f>
        <v>350</v>
      </c>
      <c r="P1192" s="60">
        <f t="shared" si="18"/>
        <v>393.75</v>
      </c>
      <c r="Q1192" s="62"/>
    </row>
    <row r="1193" spans="1:17" x14ac:dyDescent="0.3">
      <c r="A1193" s="1" t="s">
        <v>30</v>
      </c>
      <c r="B1193" t="s">
        <v>16</v>
      </c>
      <c r="C1193" t="s">
        <v>16</v>
      </c>
      <c r="D1193" s="63">
        <v>261</v>
      </c>
      <c r="E1193" s="5">
        <v>-3</v>
      </c>
      <c r="G1193" s="64">
        <v>12.5</v>
      </c>
      <c r="H1193" s="64">
        <v>0</v>
      </c>
      <c r="I1193" t="s">
        <v>14</v>
      </c>
      <c r="J1193" t="s">
        <v>14</v>
      </c>
      <c r="K1193" t="s">
        <v>15</v>
      </c>
      <c r="N1193" s="1">
        <v>350</v>
      </c>
      <c r="O1193" s="60">
        <f>IF(B1193="DEPARTAMENTO",N1193*(100%-VLOOKUP(A1193,'Condiciones Comerciales'!B:M,4,FALSE)),N1193)</f>
        <v>350</v>
      </c>
      <c r="P1193" s="60">
        <f t="shared" si="18"/>
        <v>393.75</v>
      </c>
      <c r="Q1193" s="62"/>
    </row>
    <row r="1194" spans="1:17" x14ac:dyDescent="0.3">
      <c r="A1194" s="1" t="s">
        <v>30</v>
      </c>
      <c r="B1194" t="s">
        <v>16</v>
      </c>
      <c r="C1194" t="s">
        <v>16</v>
      </c>
      <c r="D1194" s="63">
        <v>263</v>
      </c>
      <c r="E1194" s="5">
        <v>-3</v>
      </c>
      <c r="G1194" s="64">
        <v>12.5</v>
      </c>
      <c r="H1194" s="64">
        <v>0</v>
      </c>
      <c r="I1194" t="s">
        <v>14</v>
      </c>
      <c r="J1194" t="s">
        <v>14</v>
      </c>
      <c r="K1194" t="s">
        <v>15</v>
      </c>
      <c r="N1194" s="1">
        <v>250</v>
      </c>
      <c r="O1194" s="60">
        <f>IF(B1194="DEPARTAMENTO",N1194*(100%-VLOOKUP(A1194,'Condiciones Comerciales'!B:M,4,FALSE)),N1194)</f>
        <v>250</v>
      </c>
      <c r="P1194" s="60">
        <f t="shared" si="18"/>
        <v>281.25</v>
      </c>
      <c r="Q1194" s="62"/>
    </row>
    <row r="1195" spans="1:17" x14ac:dyDescent="0.3">
      <c r="A1195" s="1" t="s">
        <v>30</v>
      </c>
      <c r="B1195" t="s">
        <v>16</v>
      </c>
      <c r="C1195" t="s">
        <v>16</v>
      </c>
      <c r="D1195" s="63">
        <v>264</v>
      </c>
      <c r="E1195" s="5">
        <v>-3</v>
      </c>
      <c r="G1195" s="64">
        <v>12.5</v>
      </c>
      <c r="H1195" s="64">
        <v>0</v>
      </c>
      <c r="I1195" t="s">
        <v>14</v>
      </c>
      <c r="J1195" t="s">
        <v>14</v>
      </c>
      <c r="K1195" t="s">
        <v>15</v>
      </c>
      <c r="N1195" s="1">
        <v>250</v>
      </c>
      <c r="O1195" s="60">
        <f>IF(B1195="DEPARTAMENTO",N1195*(100%-VLOOKUP(A1195,'Condiciones Comerciales'!B:M,4,FALSE)),N1195)</f>
        <v>250</v>
      </c>
      <c r="P1195" s="60">
        <f t="shared" si="18"/>
        <v>281.25</v>
      </c>
      <c r="Q1195" s="62"/>
    </row>
    <row r="1196" spans="1:17" x14ac:dyDescent="0.3">
      <c r="A1196" s="1" t="s">
        <v>30</v>
      </c>
      <c r="B1196" t="s">
        <v>16</v>
      </c>
      <c r="C1196" t="s">
        <v>16</v>
      </c>
      <c r="D1196" s="63">
        <v>270</v>
      </c>
      <c r="E1196" s="5">
        <v>-3</v>
      </c>
      <c r="G1196" s="64">
        <v>12.5</v>
      </c>
      <c r="H1196" s="64">
        <v>0</v>
      </c>
      <c r="I1196" t="s">
        <v>14</v>
      </c>
      <c r="J1196" t="s">
        <v>14</v>
      </c>
      <c r="K1196" t="s">
        <v>15</v>
      </c>
      <c r="N1196" s="1">
        <v>350</v>
      </c>
      <c r="O1196" s="60">
        <f>IF(B1196="DEPARTAMENTO",N1196*(100%-VLOOKUP(A1196,'Condiciones Comerciales'!B:M,4,FALSE)),N1196)</f>
        <v>350</v>
      </c>
      <c r="P1196" s="60">
        <f t="shared" si="18"/>
        <v>393.75</v>
      </c>
      <c r="Q1196" s="62"/>
    </row>
    <row r="1197" spans="1:17" x14ac:dyDescent="0.3">
      <c r="A1197" s="1" t="s">
        <v>30</v>
      </c>
      <c r="B1197" t="s">
        <v>16</v>
      </c>
      <c r="C1197" t="s">
        <v>16</v>
      </c>
      <c r="D1197" s="63">
        <v>276</v>
      </c>
      <c r="E1197" s="5">
        <v>-3</v>
      </c>
      <c r="G1197" s="64">
        <v>12.5</v>
      </c>
      <c r="H1197" s="64">
        <v>0</v>
      </c>
      <c r="I1197" t="s">
        <v>14</v>
      </c>
      <c r="J1197" t="s">
        <v>14</v>
      </c>
      <c r="K1197" t="s">
        <v>15</v>
      </c>
      <c r="N1197" s="1">
        <v>300</v>
      </c>
      <c r="O1197" s="60">
        <f>IF(B1197="DEPARTAMENTO",N1197*(100%-VLOOKUP(A1197,'Condiciones Comerciales'!B:M,4,FALSE)),N1197)</f>
        <v>300</v>
      </c>
      <c r="P1197" s="60">
        <f t="shared" si="18"/>
        <v>337.5</v>
      </c>
      <c r="Q1197" s="62"/>
    </row>
    <row r="1198" spans="1:17" x14ac:dyDescent="0.3">
      <c r="A1198" s="1" t="s">
        <v>30</v>
      </c>
      <c r="B1198" t="s">
        <v>16</v>
      </c>
      <c r="C1198" t="s">
        <v>16</v>
      </c>
      <c r="D1198" s="63">
        <v>277</v>
      </c>
      <c r="E1198" s="5">
        <v>-3</v>
      </c>
      <c r="G1198" s="64">
        <v>12.5</v>
      </c>
      <c r="H1198" s="64">
        <v>0</v>
      </c>
      <c r="I1198" t="s">
        <v>14</v>
      </c>
      <c r="J1198" t="s">
        <v>14</v>
      </c>
      <c r="K1198" t="s">
        <v>15</v>
      </c>
      <c r="N1198" s="1">
        <v>250</v>
      </c>
      <c r="O1198" s="60">
        <f>IF(B1198="DEPARTAMENTO",N1198*(100%-VLOOKUP(A1198,'Condiciones Comerciales'!B:M,4,FALSE)),N1198)</f>
        <v>250</v>
      </c>
      <c r="P1198" s="60">
        <f t="shared" si="18"/>
        <v>281.25</v>
      </c>
      <c r="Q1198" s="62"/>
    </row>
    <row r="1199" spans="1:17" x14ac:dyDescent="0.3">
      <c r="A1199" s="1" t="s">
        <v>30</v>
      </c>
      <c r="B1199" t="s">
        <v>16</v>
      </c>
      <c r="C1199" t="s">
        <v>16</v>
      </c>
      <c r="D1199" s="63">
        <v>282</v>
      </c>
      <c r="E1199" s="5">
        <v>-3</v>
      </c>
      <c r="G1199" s="64">
        <v>12.5</v>
      </c>
      <c r="H1199" s="64">
        <v>0</v>
      </c>
      <c r="I1199" t="s">
        <v>14</v>
      </c>
      <c r="J1199" t="s">
        <v>14</v>
      </c>
      <c r="K1199" t="s">
        <v>15</v>
      </c>
      <c r="N1199" s="1">
        <v>250</v>
      </c>
      <c r="O1199" s="60">
        <f>IF(B1199="DEPARTAMENTO",N1199*(100%-VLOOKUP(A1199,'Condiciones Comerciales'!B:M,4,FALSE)),N1199)</f>
        <v>250</v>
      </c>
      <c r="P1199" s="60">
        <f t="shared" si="18"/>
        <v>281.25</v>
      </c>
      <c r="Q1199" s="62"/>
    </row>
    <row r="1200" spans="1:17" x14ac:dyDescent="0.3">
      <c r="A1200" s="1" t="s">
        <v>30</v>
      </c>
      <c r="B1200" t="s">
        <v>16</v>
      </c>
      <c r="C1200" t="s">
        <v>16</v>
      </c>
      <c r="D1200" s="63">
        <v>283</v>
      </c>
      <c r="E1200" s="5">
        <v>-3</v>
      </c>
      <c r="G1200" s="64">
        <v>12.5</v>
      </c>
      <c r="H1200" s="64">
        <v>0</v>
      </c>
      <c r="I1200" t="s">
        <v>14</v>
      </c>
      <c r="J1200" t="s">
        <v>14</v>
      </c>
      <c r="K1200" t="s">
        <v>15</v>
      </c>
      <c r="N1200" s="1">
        <v>250</v>
      </c>
      <c r="O1200" s="60">
        <f>IF(B1200="DEPARTAMENTO",N1200*(100%-VLOOKUP(A1200,'Condiciones Comerciales'!B:M,4,FALSE)),N1200)</f>
        <v>250</v>
      </c>
      <c r="P1200" s="60">
        <f t="shared" si="18"/>
        <v>281.25</v>
      </c>
      <c r="Q1200" s="62"/>
    </row>
    <row r="1201" spans="1:17" x14ac:dyDescent="0.3">
      <c r="A1201" s="1" t="s">
        <v>30</v>
      </c>
      <c r="B1201" t="s">
        <v>16</v>
      </c>
      <c r="C1201" t="s">
        <v>16</v>
      </c>
      <c r="D1201" s="63">
        <v>284</v>
      </c>
      <c r="E1201" s="5">
        <v>-3</v>
      </c>
      <c r="G1201" s="64">
        <v>12.5</v>
      </c>
      <c r="H1201" s="64">
        <v>0</v>
      </c>
      <c r="I1201" t="s">
        <v>14</v>
      </c>
      <c r="J1201" t="s">
        <v>14</v>
      </c>
      <c r="K1201" t="s">
        <v>507</v>
      </c>
      <c r="M1201" t="s">
        <v>131</v>
      </c>
      <c r="N1201" s="1">
        <v>250</v>
      </c>
      <c r="O1201" s="60">
        <f>IF(B1201="DEPARTAMENTO",N1201*(100%-VLOOKUP(A1201,'Condiciones Comerciales'!B:M,4,FALSE)),N1201)</f>
        <v>250</v>
      </c>
      <c r="P1201" s="60">
        <f t="shared" si="18"/>
        <v>281.25</v>
      </c>
      <c r="Q1201" s="62"/>
    </row>
    <row r="1202" spans="1:17" x14ac:dyDescent="0.3">
      <c r="A1202" s="1" t="s">
        <v>30</v>
      </c>
      <c r="B1202" t="s">
        <v>16</v>
      </c>
      <c r="C1202" t="s">
        <v>16</v>
      </c>
      <c r="D1202" s="63">
        <v>286</v>
      </c>
      <c r="E1202" s="5">
        <v>-3</v>
      </c>
      <c r="G1202" s="64">
        <v>12.5</v>
      </c>
      <c r="H1202" s="64">
        <v>0</v>
      </c>
      <c r="I1202" t="s">
        <v>14</v>
      </c>
      <c r="J1202" t="s">
        <v>14</v>
      </c>
      <c r="K1202" t="s">
        <v>15</v>
      </c>
      <c r="N1202" s="1">
        <v>350</v>
      </c>
      <c r="O1202" s="60">
        <f>IF(B1202="DEPARTAMENTO",N1202*(100%-VLOOKUP(A1202,'Condiciones Comerciales'!B:M,4,FALSE)),N1202)</f>
        <v>350</v>
      </c>
      <c r="P1202" s="60">
        <f t="shared" si="18"/>
        <v>393.75</v>
      </c>
      <c r="Q1202" s="62"/>
    </row>
    <row r="1203" spans="1:17" x14ac:dyDescent="0.3">
      <c r="A1203" s="1" t="s">
        <v>30</v>
      </c>
      <c r="B1203" t="s">
        <v>16</v>
      </c>
      <c r="C1203" t="s">
        <v>16</v>
      </c>
      <c r="D1203" s="63">
        <v>287</v>
      </c>
      <c r="E1203" s="5">
        <v>-3</v>
      </c>
      <c r="G1203" s="64">
        <v>12.5</v>
      </c>
      <c r="H1203" s="64">
        <v>0</v>
      </c>
      <c r="I1203" t="s">
        <v>14</v>
      </c>
      <c r="J1203" t="s">
        <v>14</v>
      </c>
      <c r="K1203" t="s">
        <v>15</v>
      </c>
      <c r="N1203" s="1">
        <v>350</v>
      </c>
      <c r="O1203" s="60">
        <f>IF(B1203="DEPARTAMENTO",N1203*(100%-VLOOKUP(A1203,'Condiciones Comerciales'!B:M,4,FALSE)),N1203)</f>
        <v>350</v>
      </c>
      <c r="P1203" s="60">
        <f t="shared" si="18"/>
        <v>393.75</v>
      </c>
      <c r="Q1203" s="62"/>
    </row>
    <row r="1204" spans="1:17" x14ac:dyDescent="0.3">
      <c r="A1204" s="1" t="s">
        <v>30</v>
      </c>
      <c r="B1204" t="s">
        <v>16</v>
      </c>
      <c r="C1204" t="s">
        <v>16</v>
      </c>
      <c r="D1204" s="63">
        <v>288</v>
      </c>
      <c r="E1204" s="5">
        <v>-3</v>
      </c>
      <c r="G1204" s="64">
        <v>12.5</v>
      </c>
      <c r="H1204" s="64">
        <v>0</v>
      </c>
      <c r="I1204" t="s">
        <v>14</v>
      </c>
      <c r="J1204" t="s">
        <v>14</v>
      </c>
      <c r="K1204" t="s">
        <v>15</v>
      </c>
      <c r="N1204" s="1">
        <v>250</v>
      </c>
      <c r="O1204" s="60">
        <f>IF(B1204="DEPARTAMENTO",N1204*(100%-VLOOKUP(A1204,'Condiciones Comerciales'!B:M,4,FALSE)),N1204)</f>
        <v>250</v>
      </c>
      <c r="P1204" s="60">
        <f t="shared" si="18"/>
        <v>281.25</v>
      </c>
      <c r="Q1204" s="62"/>
    </row>
    <row r="1205" spans="1:17" x14ac:dyDescent="0.3">
      <c r="A1205" s="1" t="s">
        <v>30</v>
      </c>
      <c r="B1205" t="s">
        <v>16</v>
      </c>
      <c r="C1205" t="s">
        <v>16</v>
      </c>
      <c r="D1205" s="63">
        <v>289</v>
      </c>
      <c r="E1205" s="5">
        <v>-3</v>
      </c>
      <c r="G1205" s="64">
        <v>12.5</v>
      </c>
      <c r="H1205" s="64">
        <v>0</v>
      </c>
      <c r="I1205" t="s">
        <v>14</v>
      </c>
      <c r="J1205" t="s">
        <v>14</v>
      </c>
      <c r="K1205" t="s">
        <v>15</v>
      </c>
      <c r="N1205" s="1">
        <v>250</v>
      </c>
      <c r="O1205" s="60">
        <f>IF(B1205="DEPARTAMENTO",N1205*(100%-VLOOKUP(A1205,'Condiciones Comerciales'!B:M,4,FALSE)),N1205)</f>
        <v>250</v>
      </c>
      <c r="P1205" s="60">
        <f t="shared" si="18"/>
        <v>281.25</v>
      </c>
      <c r="Q1205" s="62"/>
    </row>
    <row r="1206" spans="1:17" x14ac:dyDescent="0.3">
      <c r="A1206" s="1" t="s">
        <v>30</v>
      </c>
      <c r="B1206" t="s">
        <v>16</v>
      </c>
      <c r="C1206" t="s">
        <v>16</v>
      </c>
      <c r="D1206" s="63">
        <v>290</v>
      </c>
      <c r="E1206" s="5">
        <v>-3</v>
      </c>
      <c r="G1206" s="64">
        <v>12.5</v>
      </c>
      <c r="H1206" s="64">
        <v>0</v>
      </c>
      <c r="I1206" t="s">
        <v>14</v>
      </c>
      <c r="J1206" t="s">
        <v>14</v>
      </c>
      <c r="K1206" t="s">
        <v>15</v>
      </c>
      <c r="N1206" s="1">
        <v>350</v>
      </c>
      <c r="O1206" s="60">
        <f>IF(B1206="DEPARTAMENTO",N1206*(100%-VLOOKUP(A1206,'Condiciones Comerciales'!B:M,4,FALSE)),N1206)</f>
        <v>350</v>
      </c>
      <c r="P1206" s="60">
        <f t="shared" si="18"/>
        <v>393.75</v>
      </c>
      <c r="Q1206" s="62"/>
    </row>
    <row r="1207" spans="1:17" x14ac:dyDescent="0.3">
      <c r="A1207" s="1" t="s">
        <v>30</v>
      </c>
      <c r="B1207" t="s">
        <v>16</v>
      </c>
      <c r="C1207" t="s">
        <v>16</v>
      </c>
      <c r="D1207" s="63">
        <v>291</v>
      </c>
      <c r="E1207" s="5">
        <v>-3</v>
      </c>
      <c r="G1207" s="64">
        <v>12.5</v>
      </c>
      <c r="H1207" s="64">
        <v>0</v>
      </c>
      <c r="I1207" t="s">
        <v>14</v>
      </c>
      <c r="J1207" t="s">
        <v>14</v>
      </c>
      <c r="K1207" t="s">
        <v>15</v>
      </c>
      <c r="N1207" s="1">
        <v>250</v>
      </c>
      <c r="O1207" s="60">
        <f>IF(B1207="DEPARTAMENTO",N1207*(100%-VLOOKUP(A1207,'Condiciones Comerciales'!B:M,4,FALSE)),N1207)</f>
        <v>250</v>
      </c>
      <c r="P1207" s="60">
        <f t="shared" si="18"/>
        <v>281.25</v>
      </c>
      <c r="Q1207" s="62"/>
    </row>
    <row r="1208" spans="1:17" x14ac:dyDescent="0.3">
      <c r="A1208" s="1" t="s">
        <v>30</v>
      </c>
      <c r="B1208" t="s">
        <v>16</v>
      </c>
      <c r="C1208" t="s">
        <v>16</v>
      </c>
      <c r="D1208" s="63">
        <v>292</v>
      </c>
      <c r="E1208" s="5">
        <v>-3</v>
      </c>
      <c r="G1208" s="64">
        <v>12.5</v>
      </c>
      <c r="H1208" s="64">
        <v>0</v>
      </c>
      <c r="I1208" t="s">
        <v>14</v>
      </c>
      <c r="J1208" t="s">
        <v>14</v>
      </c>
      <c r="K1208" t="s">
        <v>15</v>
      </c>
      <c r="N1208" s="1">
        <v>350</v>
      </c>
      <c r="O1208" s="60">
        <f>IF(B1208="DEPARTAMENTO",N1208*(100%-VLOOKUP(A1208,'Condiciones Comerciales'!B:M,4,FALSE)),N1208)</f>
        <v>350</v>
      </c>
      <c r="P1208" s="60">
        <f t="shared" si="18"/>
        <v>393.75</v>
      </c>
      <c r="Q1208" s="62"/>
    </row>
    <row r="1209" spans="1:17" x14ac:dyDescent="0.3">
      <c r="A1209" s="1" t="s">
        <v>30</v>
      </c>
      <c r="B1209" t="s">
        <v>16</v>
      </c>
      <c r="C1209" t="s">
        <v>16</v>
      </c>
      <c r="D1209" s="63">
        <v>294</v>
      </c>
      <c r="E1209" s="5">
        <v>-3</v>
      </c>
      <c r="G1209" s="64">
        <v>12.5</v>
      </c>
      <c r="H1209" s="64">
        <v>0</v>
      </c>
      <c r="I1209" t="s">
        <v>14</v>
      </c>
      <c r="J1209" t="s">
        <v>14</v>
      </c>
      <c r="K1209" t="s">
        <v>15</v>
      </c>
      <c r="N1209" s="1">
        <v>309</v>
      </c>
      <c r="O1209" s="60">
        <f>IF(B1209="DEPARTAMENTO",N1209*(100%-VLOOKUP(A1209,'Condiciones Comerciales'!B:M,4,FALSE)),N1209)</f>
        <v>309</v>
      </c>
      <c r="P1209" s="60">
        <f t="shared" si="18"/>
        <v>347.625</v>
      </c>
      <c r="Q1209" s="62"/>
    </row>
    <row r="1210" spans="1:17" x14ac:dyDescent="0.3">
      <c r="A1210" s="1" t="s">
        <v>30</v>
      </c>
      <c r="B1210" t="s">
        <v>16</v>
      </c>
      <c r="C1210" t="s">
        <v>16</v>
      </c>
      <c r="D1210" s="63">
        <v>297</v>
      </c>
      <c r="E1210" s="5">
        <v>-3</v>
      </c>
      <c r="G1210" s="64">
        <v>12.5</v>
      </c>
      <c r="H1210" s="64">
        <v>0</v>
      </c>
      <c r="I1210" t="s">
        <v>14</v>
      </c>
      <c r="J1210" t="s">
        <v>14</v>
      </c>
      <c r="K1210" t="s">
        <v>15</v>
      </c>
      <c r="N1210" s="1">
        <v>250</v>
      </c>
      <c r="O1210" s="60">
        <f>IF(B1210="DEPARTAMENTO",N1210*(100%-VLOOKUP(A1210,'Condiciones Comerciales'!B:M,4,FALSE)),N1210)</f>
        <v>250</v>
      </c>
      <c r="P1210" s="60">
        <f t="shared" si="18"/>
        <v>281.25</v>
      </c>
      <c r="Q1210" s="62"/>
    </row>
    <row r="1211" spans="1:17" x14ac:dyDescent="0.3">
      <c r="A1211" s="1" t="s">
        <v>30</v>
      </c>
      <c r="B1211" t="s">
        <v>16</v>
      </c>
      <c r="C1211" t="s">
        <v>16</v>
      </c>
      <c r="D1211" s="63">
        <v>300</v>
      </c>
      <c r="E1211" s="5">
        <v>-3</v>
      </c>
      <c r="G1211" s="64">
        <v>12.5</v>
      </c>
      <c r="H1211" s="64">
        <v>0</v>
      </c>
      <c r="I1211" t="s">
        <v>14</v>
      </c>
      <c r="J1211" t="s">
        <v>14</v>
      </c>
      <c r="K1211" t="s">
        <v>507</v>
      </c>
      <c r="M1211" t="s">
        <v>94</v>
      </c>
      <c r="N1211" s="1">
        <v>250</v>
      </c>
      <c r="O1211" s="60">
        <f>IF(B1211="DEPARTAMENTO",N1211*(100%-VLOOKUP(A1211,'Condiciones Comerciales'!B:M,4,FALSE)),N1211)</f>
        <v>250</v>
      </c>
      <c r="P1211" s="60">
        <f t="shared" si="18"/>
        <v>281.25</v>
      </c>
      <c r="Q1211" s="62"/>
    </row>
    <row r="1212" spans="1:17" x14ac:dyDescent="0.3">
      <c r="A1212" s="1" t="s">
        <v>30</v>
      </c>
      <c r="B1212" t="s">
        <v>16</v>
      </c>
      <c r="C1212" t="s">
        <v>16</v>
      </c>
      <c r="D1212" s="63">
        <v>302</v>
      </c>
      <c r="E1212" s="5">
        <v>-3</v>
      </c>
      <c r="G1212" s="64">
        <v>12.5</v>
      </c>
      <c r="H1212" s="64">
        <v>0</v>
      </c>
      <c r="I1212" t="s">
        <v>14</v>
      </c>
      <c r="J1212" t="s">
        <v>14</v>
      </c>
      <c r="K1212" t="s">
        <v>507</v>
      </c>
      <c r="M1212" t="s">
        <v>46</v>
      </c>
      <c r="N1212" s="1">
        <v>350</v>
      </c>
      <c r="O1212" s="60">
        <f>IF(B1212="DEPARTAMENTO",N1212*(100%-VLOOKUP(A1212,'Condiciones Comerciales'!B:M,4,FALSE)),N1212)</f>
        <v>350</v>
      </c>
      <c r="P1212" s="60">
        <f t="shared" si="18"/>
        <v>393.75</v>
      </c>
      <c r="Q1212" s="62"/>
    </row>
    <row r="1213" spans="1:17" x14ac:dyDescent="0.3">
      <c r="A1213" s="1" t="s">
        <v>30</v>
      </c>
      <c r="B1213" t="s">
        <v>16</v>
      </c>
      <c r="C1213" t="s">
        <v>16</v>
      </c>
      <c r="D1213" s="63">
        <v>303</v>
      </c>
      <c r="E1213" s="5">
        <v>-3</v>
      </c>
      <c r="G1213" s="64">
        <v>12.5</v>
      </c>
      <c r="H1213" s="64">
        <v>0</v>
      </c>
      <c r="I1213" t="s">
        <v>14</v>
      </c>
      <c r="J1213" t="s">
        <v>14</v>
      </c>
      <c r="K1213" t="s">
        <v>15</v>
      </c>
      <c r="L1213" t="s">
        <v>76</v>
      </c>
      <c r="N1213" s="1">
        <v>350</v>
      </c>
      <c r="O1213" s="60">
        <f>IF(B1213="DEPARTAMENTO",N1213*(100%-VLOOKUP(A1213,'Condiciones Comerciales'!B:M,4,FALSE)),N1213)</f>
        <v>350</v>
      </c>
      <c r="P1213" s="60">
        <f t="shared" si="18"/>
        <v>393.75</v>
      </c>
      <c r="Q1213" s="62"/>
    </row>
    <row r="1214" spans="1:17" x14ac:dyDescent="0.3">
      <c r="A1214" s="1" t="s">
        <v>30</v>
      </c>
      <c r="B1214" t="s">
        <v>16</v>
      </c>
      <c r="C1214" t="s">
        <v>16</v>
      </c>
      <c r="D1214" s="63">
        <v>305</v>
      </c>
      <c r="E1214" s="5">
        <v>-3</v>
      </c>
      <c r="G1214" s="64">
        <v>12.5</v>
      </c>
      <c r="H1214" s="64">
        <v>0</v>
      </c>
      <c r="I1214" t="s">
        <v>14</v>
      </c>
      <c r="J1214" t="s">
        <v>14</v>
      </c>
      <c r="K1214" t="s">
        <v>507</v>
      </c>
      <c r="M1214" t="s">
        <v>47</v>
      </c>
      <c r="N1214" s="1">
        <v>250</v>
      </c>
      <c r="O1214" s="60">
        <f>IF(B1214="DEPARTAMENTO",N1214*(100%-VLOOKUP(A1214,'Condiciones Comerciales'!B:M,4,FALSE)),N1214)</f>
        <v>250</v>
      </c>
      <c r="P1214" s="60">
        <f t="shared" si="18"/>
        <v>281.25</v>
      </c>
      <c r="Q1214" s="62"/>
    </row>
    <row r="1215" spans="1:17" x14ac:dyDescent="0.3">
      <c r="A1215" s="1" t="s">
        <v>30</v>
      </c>
      <c r="B1215" t="s">
        <v>16</v>
      </c>
      <c r="C1215" t="s">
        <v>16</v>
      </c>
      <c r="D1215" s="63">
        <v>308</v>
      </c>
      <c r="E1215" s="5">
        <v>-3</v>
      </c>
      <c r="G1215" s="64">
        <v>12.5</v>
      </c>
      <c r="H1215" s="64">
        <v>0</v>
      </c>
      <c r="I1215" t="s">
        <v>14</v>
      </c>
      <c r="J1215" t="s">
        <v>14</v>
      </c>
      <c r="K1215" t="s">
        <v>507</v>
      </c>
      <c r="M1215" t="s">
        <v>53</v>
      </c>
      <c r="N1215" s="1">
        <v>250</v>
      </c>
      <c r="O1215" s="60">
        <f>IF(B1215="DEPARTAMENTO",N1215*(100%-VLOOKUP(A1215,'Condiciones Comerciales'!B:M,4,FALSE)),N1215)</f>
        <v>250</v>
      </c>
      <c r="P1215" s="60">
        <f t="shared" si="18"/>
        <v>281.25</v>
      </c>
      <c r="Q1215" s="62"/>
    </row>
    <row r="1216" spans="1:17" x14ac:dyDescent="0.3">
      <c r="A1216" s="1" t="s">
        <v>30</v>
      </c>
      <c r="B1216" t="s">
        <v>16</v>
      </c>
      <c r="C1216" t="s">
        <v>16</v>
      </c>
      <c r="D1216" s="63">
        <v>313</v>
      </c>
      <c r="E1216" s="5">
        <v>-3</v>
      </c>
      <c r="G1216" s="64">
        <v>12.5</v>
      </c>
      <c r="H1216" s="64">
        <v>0</v>
      </c>
      <c r="I1216" t="s">
        <v>14</v>
      </c>
      <c r="J1216" t="s">
        <v>14</v>
      </c>
      <c r="K1216" t="s">
        <v>15</v>
      </c>
      <c r="L1216" t="s">
        <v>167</v>
      </c>
      <c r="N1216" s="1">
        <v>250</v>
      </c>
      <c r="O1216" s="60">
        <f>IF(B1216="DEPARTAMENTO",N1216*(100%-VLOOKUP(A1216,'Condiciones Comerciales'!B:M,4,FALSE)),N1216)</f>
        <v>250</v>
      </c>
      <c r="P1216" s="60">
        <f t="shared" si="18"/>
        <v>281.25</v>
      </c>
      <c r="Q1216" s="62"/>
    </row>
    <row r="1217" spans="1:17" x14ac:dyDescent="0.3">
      <c r="A1217" s="1" t="s">
        <v>30</v>
      </c>
      <c r="B1217" t="s">
        <v>16</v>
      </c>
      <c r="C1217" t="s">
        <v>16</v>
      </c>
      <c r="D1217" s="63">
        <v>314</v>
      </c>
      <c r="E1217" s="5">
        <v>-3</v>
      </c>
      <c r="G1217" s="64">
        <v>12.5</v>
      </c>
      <c r="H1217" s="64">
        <v>0</v>
      </c>
      <c r="I1217" t="s">
        <v>14</v>
      </c>
      <c r="J1217" t="s">
        <v>14</v>
      </c>
      <c r="K1217" t="s">
        <v>15</v>
      </c>
      <c r="L1217" t="s">
        <v>54</v>
      </c>
      <c r="N1217" s="1">
        <v>250</v>
      </c>
      <c r="O1217" s="60">
        <f>IF(B1217="DEPARTAMENTO",N1217*(100%-VLOOKUP(A1217,'Condiciones Comerciales'!B:M,4,FALSE)),N1217)</f>
        <v>250</v>
      </c>
      <c r="P1217" s="60">
        <f t="shared" si="18"/>
        <v>281.25</v>
      </c>
      <c r="Q1217" s="62"/>
    </row>
    <row r="1218" spans="1:17" x14ac:dyDescent="0.3">
      <c r="A1218" s="1" t="s">
        <v>30</v>
      </c>
      <c r="B1218" t="s">
        <v>16</v>
      </c>
      <c r="C1218" t="s">
        <v>16</v>
      </c>
      <c r="D1218" s="63">
        <v>315</v>
      </c>
      <c r="E1218" s="5">
        <v>-3</v>
      </c>
      <c r="G1218" s="64">
        <v>12.5</v>
      </c>
      <c r="H1218" s="64">
        <v>0</v>
      </c>
      <c r="I1218" t="s">
        <v>14</v>
      </c>
      <c r="J1218" t="s">
        <v>14</v>
      </c>
      <c r="K1218" t="s">
        <v>15</v>
      </c>
      <c r="L1218" t="s">
        <v>114</v>
      </c>
      <c r="N1218" s="1">
        <v>250</v>
      </c>
      <c r="O1218" s="60">
        <f>IF(B1218="DEPARTAMENTO",N1218*(100%-VLOOKUP(A1218,'Condiciones Comerciales'!B:M,4,FALSE)),N1218)</f>
        <v>250</v>
      </c>
      <c r="P1218" s="60">
        <f t="shared" ref="P1218:P1281" si="19">(O1218-10%*O1218)/80%</f>
        <v>281.25</v>
      </c>
      <c r="Q1218" s="62"/>
    </row>
    <row r="1219" spans="1:17" x14ac:dyDescent="0.3">
      <c r="A1219" s="1" t="s">
        <v>30</v>
      </c>
      <c r="B1219" t="s">
        <v>16</v>
      </c>
      <c r="C1219" t="s">
        <v>16</v>
      </c>
      <c r="D1219" s="63">
        <v>316</v>
      </c>
      <c r="E1219" s="5">
        <v>-3</v>
      </c>
      <c r="G1219" s="64">
        <v>12.5</v>
      </c>
      <c r="H1219" s="64">
        <v>0</v>
      </c>
      <c r="I1219" t="s">
        <v>14</v>
      </c>
      <c r="J1219" t="s">
        <v>14</v>
      </c>
      <c r="K1219" t="s">
        <v>15</v>
      </c>
      <c r="L1219" t="s">
        <v>143</v>
      </c>
      <c r="N1219" s="1">
        <v>250</v>
      </c>
      <c r="O1219" s="60">
        <f>IF(B1219="DEPARTAMENTO",N1219*(100%-VLOOKUP(A1219,'Condiciones Comerciales'!B:M,4,FALSE)),N1219)</f>
        <v>250</v>
      </c>
      <c r="P1219" s="60">
        <f t="shared" si="19"/>
        <v>281.25</v>
      </c>
      <c r="Q1219" s="62"/>
    </row>
    <row r="1220" spans="1:17" x14ac:dyDescent="0.3">
      <c r="A1220" s="1" t="s">
        <v>30</v>
      </c>
      <c r="B1220" t="s">
        <v>16</v>
      </c>
      <c r="C1220" t="s">
        <v>16</v>
      </c>
      <c r="D1220" s="63">
        <v>317</v>
      </c>
      <c r="E1220" s="5">
        <v>-3</v>
      </c>
      <c r="G1220" s="64">
        <v>12.5</v>
      </c>
      <c r="H1220" s="64">
        <v>0</v>
      </c>
      <c r="I1220" t="s">
        <v>14</v>
      </c>
      <c r="J1220" t="s">
        <v>14</v>
      </c>
      <c r="K1220" t="s">
        <v>507</v>
      </c>
      <c r="M1220" t="s">
        <v>95</v>
      </c>
      <c r="N1220" s="1">
        <v>350</v>
      </c>
      <c r="O1220" s="60">
        <f>IF(B1220="DEPARTAMENTO",N1220*(100%-VLOOKUP(A1220,'Condiciones Comerciales'!B:M,4,FALSE)),N1220)</f>
        <v>350</v>
      </c>
      <c r="P1220" s="60">
        <f t="shared" si="19"/>
        <v>393.75</v>
      </c>
      <c r="Q1220" s="62"/>
    </row>
    <row r="1221" spans="1:17" x14ac:dyDescent="0.3">
      <c r="A1221" s="1" t="s">
        <v>30</v>
      </c>
      <c r="B1221" t="s">
        <v>16</v>
      </c>
      <c r="C1221" t="s">
        <v>16</v>
      </c>
      <c r="D1221" s="63">
        <v>318</v>
      </c>
      <c r="E1221" s="5">
        <v>-3</v>
      </c>
      <c r="G1221" s="64">
        <v>12.5</v>
      </c>
      <c r="H1221" s="64">
        <v>0</v>
      </c>
      <c r="I1221" t="s">
        <v>14</v>
      </c>
      <c r="J1221" t="s">
        <v>14</v>
      </c>
      <c r="K1221" t="s">
        <v>507</v>
      </c>
      <c r="M1221" t="s">
        <v>115</v>
      </c>
      <c r="N1221" s="1">
        <v>250</v>
      </c>
      <c r="O1221" s="60">
        <f>IF(B1221="DEPARTAMENTO",N1221*(100%-VLOOKUP(A1221,'Condiciones Comerciales'!B:M,4,FALSE)),N1221)</f>
        <v>250</v>
      </c>
      <c r="P1221" s="60">
        <f t="shared" si="19"/>
        <v>281.25</v>
      </c>
      <c r="Q1221" s="62"/>
    </row>
    <row r="1222" spans="1:17" x14ac:dyDescent="0.3">
      <c r="A1222" s="1" t="s">
        <v>30</v>
      </c>
      <c r="B1222" t="s">
        <v>16</v>
      </c>
      <c r="C1222" t="s">
        <v>16</v>
      </c>
      <c r="D1222" s="63">
        <v>319</v>
      </c>
      <c r="E1222" s="5">
        <v>-3</v>
      </c>
      <c r="G1222" s="64">
        <v>12.5</v>
      </c>
      <c r="H1222" s="64">
        <v>0</v>
      </c>
      <c r="I1222" t="s">
        <v>14</v>
      </c>
      <c r="J1222" t="s">
        <v>14</v>
      </c>
      <c r="K1222" t="s">
        <v>507</v>
      </c>
      <c r="M1222" t="s">
        <v>164</v>
      </c>
      <c r="N1222" s="1">
        <v>250</v>
      </c>
      <c r="O1222" s="60">
        <f>IF(B1222="DEPARTAMENTO",N1222*(100%-VLOOKUP(A1222,'Condiciones Comerciales'!B:M,4,FALSE)),N1222)</f>
        <v>250</v>
      </c>
      <c r="P1222" s="60">
        <f t="shared" si="19"/>
        <v>281.25</v>
      </c>
      <c r="Q1222" s="62"/>
    </row>
    <row r="1223" spans="1:17" x14ac:dyDescent="0.3">
      <c r="A1223" s="1" t="s">
        <v>30</v>
      </c>
      <c r="B1223" t="s">
        <v>16</v>
      </c>
      <c r="C1223" t="s">
        <v>16</v>
      </c>
      <c r="D1223" s="63">
        <v>321</v>
      </c>
      <c r="E1223" s="5">
        <v>-3</v>
      </c>
      <c r="G1223" s="64">
        <v>12.5</v>
      </c>
      <c r="H1223" s="64">
        <v>0</v>
      </c>
      <c r="I1223" t="s">
        <v>14</v>
      </c>
      <c r="J1223" t="s">
        <v>14</v>
      </c>
      <c r="K1223" t="s">
        <v>15</v>
      </c>
      <c r="L1223" t="s">
        <v>132</v>
      </c>
      <c r="N1223" s="1">
        <v>250</v>
      </c>
      <c r="O1223" s="60">
        <f>IF(B1223="DEPARTAMENTO",N1223*(100%-VLOOKUP(A1223,'Condiciones Comerciales'!B:M,4,FALSE)),N1223)</f>
        <v>250</v>
      </c>
      <c r="P1223" s="60">
        <f t="shared" si="19"/>
        <v>281.25</v>
      </c>
      <c r="Q1223" s="62"/>
    </row>
    <row r="1224" spans="1:17" x14ac:dyDescent="0.3">
      <c r="A1224" s="1" t="s">
        <v>30</v>
      </c>
      <c r="B1224" t="s">
        <v>16</v>
      </c>
      <c r="C1224" t="s">
        <v>16</v>
      </c>
      <c r="D1224" s="63">
        <v>322</v>
      </c>
      <c r="E1224" s="5">
        <v>-3</v>
      </c>
      <c r="G1224" s="64">
        <v>12.5</v>
      </c>
      <c r="H1224" s="64">
        <v>0</v>
      </c>
      <c r="I1224" t="s">
        <v>14</v>
      </c>
      <c r="J1224" t="s">
        <v>14</v>
      </c>
      <c r="K1224" t="s">
        <v>15</v>
      </c>
      <c r="L1224" t="s">
        <v>48</v>
      </c>
      <c r="N1224" s="1">
        <v>250</v>
      </c>
      <c r="O1224" s="60">
        <f>IF(B1224="DEPARTAMENTO",N1224*(100%-VLOOKUP(A1224,'Condiciones Comerciales'!B:M,4,FALSE)),N1224)</f>
        <v>250</v>
      </c>
      <c r="P1224" s="60">
        <f t="shared" si="19"/>
        <v>281.25</v>
      </c>
      <c r="Q1224" s="62"/>
    </row>
    <row r="1225" spans="1:17" x14ac:dyDescent="0.3">
      <c r="A1225" s="1" t="s">
        <v>30</v>
      </c>
      <c r="B1225" t="s">
        <v>16</v>
      </c>
      <c r="C1225" t="s">
        <v>16</v>
      </c>
      <c r="D1225" s="63">
        <v>323</v>
      </c>
      <c r="E1225" s="5">
        <v>-3</v>
      </c>
      <c r="G1225" s="64">
        <v>12.5</v>
      </c>
      <c r="H1225" s="64">
        <v>0</v>
      </c>
      <c r="I1225" t="s">
        <v>14</v>
      </c>
      <c r="J1225" t="s">
        <v>14</v>
      </c>
      <c r="K1225" t="s">
        <v>15</v>
      </c>
      <c r="L1225" t="s">
        <v>96</v>
      </c>
      <c r="N1225" s="1">
        <v>250</v>
      </c>
      <c r="O1225" s="60">
        <f>IF(B1225="DEPARTAMENTO",N1225*(100%-VLOOKUP(A1225,'Condiciones Comerciales'!B:M,4,FALSE)),N1225)</f>
        <v>250</v>
      </c>
      <c r="P1225" s="60">
        <f t="shared" si="19"/>
        <v>281.25</v>
      </c>
      <c r="Q1225" s="62"/>
    </row>
    <row r="1226" spans="1:17" x14ac:dyDescent="0.3">
      <c r="A1226" s="1" t="s">
        <v>30</v>
      </c>
      <c r="B1226" t="s">
        <v>16</v>
      </c>
      <c r="C1226" t="s">
        <v>16</v>
      </c>
      <c r="D1226" s="63">
        <v>324</v>
      </c>
      <c r="E1226" s="5">
        <v>-3</v>
      </c>
      <c r="G1226" s="64">
        <v>12.5</v>
      </c>
      <c r="H1226" s="64">
        <v>0</v>
      </c>
      <c r="I1226" t="s">
        <v>14</v>
      </c>
      <c r="J1226" t="s">
        <v>14</v>
      </c>
      <c r="K1226" t="s">
        <v>15</v>
      </c>
      <c r="L1226" t="s">
        <v>133</v>
      </c>
      <c r="N1226" s="1">
        <v>250</v>
      </c>
      <c r="O1226" s="60">
        <f>IF(B1226="DEPARTAMENTO",N1226*(100%-VLOOKUP(A1226,'Condiciones Comerciales'!B:M,4,FALSE)),N1226)</f>
        <v>250</v>
      </c>
      <c r="P1226" s="60">
        <f t="shared" si="19"/>
        <v>281.25</v>
      </c>
      <c r="Q1226" s="62"/>
    </row>
    <row r="1227" spans="1:17" x14ac:dyDescent="0.3">
      <c r="A1227" s="1" t="s">
        <v>30</v>
      </c>
      <c r="B1227" t="s">
        <v>16</v>
      </c>
      <c r="C1227" t="s">
        <v>16</v>
      </c>
      <c r="D1227" s="63">
        <v>325</v>
      </c>
      <c r="E1227" s="5">
        <v>-3</v>
      </c>
      <c r="G1227" s="64">
        <v>12.5</v>
      </c>
      <c r="H1227" s="64">
        <v>0</v>
      </c>
      <c r="I1227" t="s">
        <v>14</v>
      </c>
      <c r="J1227" t="s">
        <v>14</v>
      </c>
      <c r="K1227" t="s">
        <v>507</v>
      </c>
      <c r="M1227" t="s">
        <v>49</v>
      </c>
      <c r="N1227" s="1">
        <v>250</v>
      </c>
      <c r="O1227" s="60">
        <f>IF(B1227="DEPARTAMENTO",N1227*(100%-VLOOKUP(A1227,'Condiciones Comerciales'!B:M,4,FALSE)),N1227)</f>
        <v>250</v>
      </c>
      <c r="P1227" s="60">
        <f t="shared" si="19"/>
        <v>281.25</v>
      </c>
      <c r="Q1227" s="62"/>
    </row>
    <row r="1228" spans="1:17" x14ac:dyDescent="0.3">
      <c r="A1228" s="1" t="s">
        <v>30</v>
      </c>
      <c r="B1228" t="s">
        <v>16</v>
      </c>
      <c r="C1228" t="s">
        <v>16</v>
      </c>
      <c r="D1228" s="63">
        <v>326</v>
      </c>
      <c r="E1228" s="5">
        <v>-3</v>
      </c>
      <c r="G1228" s="64">
        <v>12.5</v>
      </c>
      <c r="H1228" s="64">
        <v>0</v>
      </c>
      <c r="I1228" t="s">
        <v>14</v>
      </c>
      <c r="J1228" t="s">
        <v>14</v>
      </c>
      <c r="K1228" t="s">
        <v>507</v>
      </c>
      <c r="M1228" t="s">
        <v>77</v>
      </c>
      <c r="N1228" s="1">
        <v>250</v>
      </c>
      <c r="O1228" s="60">
        <f>IF(B1228="DEPARTAMENTO",N1228*(100%-VLOOKUP(A1228,'Condiciones Comerciales'!B:M,4,FALSE)),N1228)</f>
        <v>250</v>
      </c>
      <c r="P1228" s="60">
        <f t="shared" si="19"/>
        <v>281.25</v>
      </c>
      <c r="Q1228" s="62"/>
    </row>
    <row r="1229" spans="1:17" x14ac:dyDescent="0.3">
      <c r="A1229" s="1" t="s">
        <v>30</v>
      </c>
      <c r="B1229" t="s">
        <v>16</v>
      </c>
      <c r="C1229" t="s">
        <v>16</v>
      </c>
      <c r="D1229" s="63">
        <v>327</v>
      </c>
      <c r="E1229" s="5">
        <v>-3</v>
      </c>
      <c r="G1229" s="64">
        <v>12.5</v>
      </c>
      <c r="H1229" s="64">
        <v>0</v>
      </c>
      <c r="I1229" t="s">
        <v>14</v>
      </c>
      <c r="J1229" t="s">
        <v>14</v>
      </c>
      <c r="K1229" t="s">
        <v>507</v>
      </c>
      <c r="M1229" t="s">
        <v>148</v>
      </c>
      <c r="N1229" s="1">
        <v>250</v>
      </c>
      <c r="O1229" s="60">
        <f>IF(B1229="DEPARTAMENTO",N1229*(100%-VLOOKUP(A1229,'Condiciones Comerciales'!B:M,4,FALSE)),N1229)</f>
        <v>250</v>
      </c>
      <c r="P1229" s="60">
        <f t="shared" si="19"/>
        <v>281.25</v>
      </c>
      <c r="Q1229" s="62"/>
    </row>
    <row r="1230" spans="1:17" x14ac:dyDescent="0.3">
      <c r="A1230" s="1" t="s">
        <v>30</v>
      </c>
      <c r="B1230" t="s">
        <v>16</v>
      </c>
      <c r="C1230" t="s">
        <v>16</v>
      </c>
      <c r="D1230" s="63">
        <v>329</v>
      </c>
      <c r="E1230" s="5">
        <v>-3</v>
      </c>
      <c r="G1230" s="64">
        <v>12.5</v>
      </c>
      <c r="H1230" s="64">
        <v>0</v>
      </c>
      <c r="I1230" t="s">
        <v>14</v>
      </c>
      <c r="J1230" t="s">
        <v>14</v>
      </c>
      <c r="K1230" t="s">
        <v>507</v>
      </c>
      <c r="M1230" t="s">
        <v>78</v>
      </c>
      <c r="N1230" s="1">
        <v>250</v>
      </c>
      <c r="O1230" s="60">
        <f>IF(B1230="DEPARTAMENTO",N1230*(100%-VLOOKUP(A1230,'Condiciones Comerciales'!B:M,4,FALSE)),N1230)</f>
        <v>250</v>
      </c>
      <c r="P1230" s="60">
        <f t="shared" si="19"/>
        <v>281.25</v>
      </c>
      <c r="Q1230" s="62"/>
    </row>
    <row r="1231" spans="1:17" x14ac:dyDescent="0.3">
      <c r="A1231" s="1" t="s">
        <v>30</v>
      </c>
      <c r="B1231" t="s">
        <v>16</v>
      </c>
      <c r="C1231" t="s">
        <v>16</v>
      </c>
      <c r="D1231" s="63">
        <v>330</v>
      </c>
      <c r="E1231" s="5">
        <v>-3</v>
      </c>
      <c r="G1231" s="64">
        <v>12.5</v>
      </c>
      <c r="H1231" s="64">
        <v>0</v>
      </c>
      <c r="I1231" t="s">
        <v>14</v>
      </c>
      <c r="J1231" t="s">
        <v>14</v>
      </c>
      <c r="K1231" t="s">
        <v>15</v>
      </c>
      <c r="N1231" s="1">
        <v>300</v>
      </c>
      <c r="O1231" s="60">
        <f>IF(B1231="DEPARTAMENTO",N1231*(100%-VLOOKUP(A1231,'Condiciones Comerciales'!B:M,4,FALSE)),N1231)</f>
        <v>300</v>
      </c>
      <c r="P1231" s="60">
        <f t="shared" si="19"/>
        <v>337.5</v>
      </c>
      <c r="Q1231" s="62"/>
    </row>
    <row r="1232" spans="1:17" x14ac:dyDescent="0.3">
      <c r="A1232" s="1" t="s">
        <v>30</v>
      </c>
      <c r="B1232" t="s">
        <v>16</v>
      </c>
      <c r="C1232" t="s">
        <v>16</v>
      </c>
      <c r="D1232" s="63">
        <v>348</v>
      </c>
      <c r="E1232" s="5">
        <v>-4</v>
      </c>
      <c r="G1232" s="64">
        <v>12.5</v>
      </c>
      <c r="H1232" s="64">
        <v>0</v>
      </c>
      <c r="I1232" t="s">
        <v>14</v>
      </c>
      <c r="J1232" t="s">
        <v>14</v>
      </c>
      <c r="K1232" t="s">
        <v>507</v>
      </c>
      <c r="M1232" t="s">
        <v>38</v>
      </c>
      <c r="N1232" s="1">
        <v>250</v>
      </c>
      <c r="O1232" s="60">
        <f>IF(B1232="DEPARTAMENTO",N1232*(100%-VLOOKUP(A1232,'Condiciones Comerciales'!B:M,4,FALSE)),N1232)</f>
        <v>250</v>
      </c>
      <c r="P1232" s="60">
        <f t="shared" si="19"/>
        <v>281.25</v>
      </c>
      <c r="Q1232" s="62"/>
    </row>
    <row r="1233" spans="1:17" x14ac:dyDescent="0.3">
      <c r="A1233" s="1" t="s">
        <v>30</v>
      </c>
      <c r="B1233" t="s">
        <v>16</v>
      </c>
      <c r="C1233" t="s">
        <v>16</v>
      </c>
      <c r="D1233" s="63">
        <v>350</v>
      </c>
      <c r="E1233" s="5">
        <v>-4</v>
      </c>
      <c r="G1233" s="64">
        <v>12.5</v>
      </c>
      <c r="H1233" s="64">
        <v>0</v>
      </c>
      <c r="I1233" t="s">
        <v>14</v>
      </c>
      <c r="J1233" t="s">
        <v>14</v>
      </c>
      <c r="K1233" t="s">
        <v>507</v>
      </c>
      <c r="M1233" t="s">
        <v>146</v>
      </c>
      <c r="N1233" s="1">
        <v>250</v>
      </c>
      <c r="O1233" s="60">
        <f>IF(B1233="DEPARTAMENTO",N1233*(100%-VLOOKUP(A1233,'Condiciones Comerciales'!B:M,4,FALSE)),N1233)</f>
        <v>250</v>
      </c>
      <c r="P1233" s="60">
        <f t="shared" si="19"/>
        <v>281.25</v>
      </c>
      <c r="Q1233" s="62"/>
    </row>
    <row r="1234" spans="1:17" x14ac:dyDescent="0.3">
      <c r="A1234" s="1" t="s">
        <v>30</v>
      </c>
      <c r="B1234" t="s">
        <v>16</v>
      </c>
      <c r="C1234" t="s">
        <v>16</v>
      </c>
      <c r="D1234" s="63">
        <v>352</v>
      </c>
      <c r="E1234" s="5">
        <v>-4</v>
      </c>
      <c r="G1234" s="64">
        <v>12.5</v>
      </c>
      <c r="H1234" s="64">
        <v>0</v>
      </c>
      <c r="I1234" t="s">
        <v>14</v>
      </c>
      <c r="J1234" t="s">
        <v>14</v>
      </c>
      <c r="K1234" t="s">
        <v>15</v>
      </c>
      <c r="N1234" s="1">
        <v>250</v>
      </c>
      <c r="O1234" s="60">
        <f>IF(B1234="DEPARTAMENTO",N1234*(100%-VLOOKUP(A1234,'Condiciones Comerciales'!B:M,4,FALSE)),N1234)</f>
        <v>250</v>
      </c>
      <c r="P1234" s="60">
        <f t="shared" si="19"/>
        <v>281.25</v>
      </c>
      <c r="Q1234" s="62"/>
    </row>
    <row r="1235" spans="1:17" x14ac:dyDescent="0.3">
      <c r="A1235" s="1" t="s">
        <v>30</v>
      </c>
      <c r="B1235" t="s">
        <v>16</v>
      </c>
      <c r="C1235" t="s">
        <v>16</v>
      </c>
      <c r="D1235" s="63">
        <v>353</v>
      </c>
      <c r="E1235" s="5">
        <v>-4</v>
      </c>
      <c r="G1235" s="64">
        <v>12.5</v>
      </c>
      <c r="H1235" s="64">
        <v>0</v>
      </c>
      <c r="I1235" t="s">
        <v>14</v>
      </c>
      <c r="J1235" t="s">
        <v>14</v>
      </c>
      <c r="K1235" t="s">
        <v>15</v>
      </c>
      <c r="N1235" s="1">
        <v>250</v>
      </c>
      <c r="O1235" s="60">
        <f>IF(B1235="DEPARTAMENTO",N1235*(100%-VLOOKUP(A1235,'Condiciones Comerciales'!B:M,4,FALSE)),N1235)</f>
        <v>250</v>
      </c>
      <c r="P1235" s="60">
        <f t="shared" si="19"/>
        <v>281.25</v>
      </c>
      <c r="Q1235" s="62"/>
    </row>
    <row r="1236" spans="1:17" x14ac:dyDescent="0.3">
      <c r="A1236" s="1" t="s">
        <v>30</v>
      </c>
      <c r="B1236" t="s">
        <v>16</v>
      </c>
      <c r="C1236" t="s">
        <v>16</v>
      </c>
      <c r="D1236" s="63">
        <v>354</v>
      </c>
      <c r="E1236" s="5">
        <v>-4</v>
      </c>
      <c r="G1236" s="64">
        <v>12.5</v>
      </c>
      <c r="H1236" s="64">
        <v>0</v>
      </c>
      <c r="I1236" t="s">
        <v>14</v>
      </c>
      <c r="J1236" t="s">
        <v>14</v>
      </c>
      <c r="K1236" t="s">
        <v>507</v>
      </c>
      <c r="M1236" t="s">
        <v>691</v>
      </c>
      <c r="N1236" s="1">
        <v>250</v>
      </c>
      <c r="O1236" s="60">
        <f>IF(B1236="DEPARTAMENTO",N1236*(100%-VLOOKUP(A1236,'Condiciones Comerciales'!B:M,4,FALSE)),N1236)</f>
        <v>250</v>
      </c>
      <c r="P1236" s="60">
        <f t="shared" si="19"/>
        <v>281.25</v>
      </c>
      <c r="Q1236" s="62"/>
    </row>
    <row r="1237" spans="1:17" x14ac:dyDescent="0.3">
      <c r="A1237" s="1" t="s">
        <v>30</v>
      </c>
      <c r="B1237" t="s">
        <v>16</v>
      </c>
      <c r="C1237" t="s">
        <v>16</v>
      </c>
      <c r="D1237" s="63">
        <v>355</v>
      </c>
      <c r="E1237" s="5">
        <v>-4</v>
      </c>
      <c r="G1237" s="64">
        <v>12.5</v>
      </c>
      <c r="H1237" s="64">
        <v>0</v>
      </c>
      <c r="I1237" t="s">
        <v>14</v>
      </c>
      <c r="J1237" t="s">
        <v>14</v>
      </c>
      <c r="K1237" t="s">
        <v>507</v>
      </c>
      <c r="M1237" t="s">
        <v>651</v>
      </c>
      <c r="N1237" s="1">
        <v>250</v>
      </c>
      <c r="O1237" s="60">
        <f>IF(B1237="DEPARTAMENTO",N1237*(100%-VLOOKUP(A1237,'Condiciones Comerciales'!B:M,4,FALSE)),N1237)</f>
        <v>250</v>
      </c>
      <c r="P1237" s="60">
        <f t="shared" si="19"/>
        <v>281.25</v>
      </c>
      <c r="Q1237" s="62"/>
    </row>
    <row r="1238" spans="1:17" x14ac:dyDescent="0.3">
      <c r="A1238" s="1" t="s">
        <v>30</v>
      </c>
      <c r="B1238" t="s">
        <v>16</v>
      </c>
      <c r="C1238" t="s">
        <v>16</v>
      </c>
      <c r="D1238" s="63">
        <v>356</v>
      </c>
      <c r="E1238" s="5">
        <v>-4</v>
      </c>
      <c r="G1238" s="64">
        <v>12.5</v>
      </c>
      <c r="H1238" s="64">
        <v>0</v>
      </c>
      <c r="I1238" t="s">
        <v>14</v>
      </c>
      <c r="J1238" t="s">
        <v>14</v>
      </c>
      <c r="K1238" t="s">
        <v>15</v>
      </c>
      <c r="N1238" s="1">
        <v>250</v>
      </c>
      <c r="O1238" s="60">
        <f>IF(B1238="DEPARTAMENTO",N1238*(100%-VLOOKUP(A1238,'Condiciones Comerciales'!B:M,4,FALSE)),N1238)</f>
        <v>250</v>
      </c>
      <c r="P1238" s="60">
        <f t="shared" si="19"/>
        <v>281.25</v>
      </c>
      <c r="Q1238" s="62"/>
    </row>
    <row r="1239" spans="1:17" x14ac:dyDescent="0.3">
      <c r="A1239" s="1" t="s">
        <v>30</v>
      </c>
      <c r="B1239" t="s">
        <v>16</v>
      </c>
      <c r="C1239" t="s">
        <v>16</v>
      </c>
      <c r="D1239" s="63">
        <v>360</v>
      </c>
      <c r="E1239" s="5">
        <v>-4</v>
      </c>
      <c r="G1239" s="64">
        <v>12.5</v>
      </c>
      <c r="H1239" s="64">
        <v>0</v>
      </c>
      <c r="I1239" t="s">
        <v>14</v>
      </c>
      <c r="J1239" t="s">
        <v>14</v>
      </c>
      <c r="K1239" t="s">
        <v>507</v>
      </c>
      <c r="M1239" t="s">
        <v>97</v>
      </c>
      <c r="N1239" s="1">
        <v>250</v>
      </c>
      <c r="O1239" s="60">
        <f>IF(B1239="DEPARTAMENTO",N1239*(100%-VLOOKUP(A1239,'Condiciones Comerciales'!B:M,4,FALSE)),N1239)</f>
        <v>250</v>
      </c>
      <c r="P1239" s="60">
        <f t="shared" si="19"/>
        <v>281.25</v>
      </c>
      <c r="Q1239" s="62"/>
    </row>
    <row r="1240" spans="1:17" x14ac:dyDescent="0.3">
      <c r="A1240" s="1" t="s">
        <v>30</v>
      </c>
      <c r="B1240" t="s">
        <v>16</v>
      </c>
      <c r="C1240" t="s">
        <v>16</v>
      </c>
      <c r="D1240" s="63">
        <v>363</v>
      </c>
      <c r="E1240" s="5">
        <v>-4</v>
      </c>
      <c r="G1240" s="64">
        <v>12.5</v>
      </c>
      <c r="H1240" s="64">
        <v>0</v>
      </c>
      <c r="I1240" t="s">
        <v>14</v>
      </c>
      <c r="J1240" t="s">
        <v>14</v>
      </c>
      <c r="K1240" t="s">
        <v>507</v>
      </c>
      <c r="M1240" t="s">
        <v>652</v>
      </c>
      <c r="N1240" s="1">
        <v>250</v>
      </c>
      <c r="O1240" s="60">
        <f>IF(B1240="DEPARTAMENTO",N1240*(100%-VLOOKUP(A1240,'Condiciones Comerciales'!B:M,4,FALSE)),N1240)</f>
        <v>250</v>
      </c>
      <c r="P1240" s="60">
        <f t="shared" si="19"/>
        <v>281.25</v>
      </c>
      <c r="Q1240" s="62"/>
    </row>
    <row r="1241" spans="1:17" x14ac:dyDescent="0.3">
      <c r="A1241" s="1" t="s">
        <v>30</v>
      </c>
      <c r="B1241" t="s">
        <v>16</v>
      </c>
      <c r="C1241" t="s">
        <v>16</v>
      </c>
      <c r="D1241" s="63">
        <v>364</v>
      </c>
      <c r="E1241" s="5">
        <v>-4</v>
      </c>
      <c r="G1241" s="64">
        <v>12.5</v>
      </c>
      <c r="H1241" s="64">
        <v>0</v>
      </c>
      <c r="I1241" t="s">
        <v>14</v>
      </c>
      <c r="J1241" t="s">
        <v>14</v>
      </c>
      <c r="K1241" t="s">
        <v>15</v>
      </c>
      <c r="N1241" s="1">
        <v>250</v>
      </c>
      <c r="O1241" s="60">
        <f>IF(B1241="DEPARTAMENTO",N1241*(100%-VLOOKUP(A1241,'Condiciones Comerciales'!B:M,4,FALSE)),N1241)</f>
        <v>250</v>
      </c>
      <c r="P1241" s="60">
        <f t="shared" si="19"/>
        <v>281.25</v>
      </c>
      <c r="Q1241" s="62"/>
    </row>
    <row r="1242" spans="1:17" x14ac:dyDescent="0.3">
      <c r="A1242" s="1" t="s">
        <v>30</v>
      </c>
      <c r="B1242" t="s">
        <v>16</v>
      </c>
      <c r="C1242" t="s">
        <v>16</v>
      </c>
      <c r="D1242" s="63">
        <v>365</v>
      </c>
      <c r="E1242" s="5">
        <v>-4</v>
      </c>
      <c r="G1242" s="64">
        <v>12.5</v>
      </c>
      <c r="H1242" s="64">
        <v>0</v>
      </c>
      <c r="I1242" t="s">
        <v>14</v>
      </c>
      <c r="J1242" t="s">
        <v>14</v>
      </c>
      <c r="K1242" t="s">
        <v>15</v>
      </c>
      <c r="N1242" s="1">
        <v>250</v>
      </c>
      <c r="O1242" s="60">
        <f>IF(B1242="DEPARTAMENTO",N1242*(100%-VLOOKUP(A1242,'Condiciones Comerciales'!B:M,4,FALSE)),N1242)</f>
        <v>250</v>
      </c>
      <c r="P1242" s="60">
        <f t="shared" si="19"/>
        <v>281.25</v>
      </c>
      <c r="Q1242" s="62"/>
    </row>
    <row r="1243" spans="1:17" x14ac:dyDescent="0.3">
      <c r="A1243" s="1" t="s">
        <v>30</v>
      </c>
      <c r="B1243" t="s">
        <v>16</v>
      </c>
      <c r="C1243" t="s">
        <v>16</v>
      </c>
      <c r="D1243" s="63">
        <v>366</v>
      </c>
      <c r="E1243" s="5">
        <v>-4</v>
      </c>
      <c r="G1243" s="64">
        <v>12.5</v>
      </c>
      <c r="H1243" s="64">
        <v>0</v>
      </c>
      <c r="I1243" t="s">
        <v>14</v>
      </c>
      <c r="J1243" t="s">
        <v>14</v>
      </c>
      <c r="K1243" t="s">
        <v>15</v>
      </c>
      <c r="N1243" s="1">
        <v>250</v>
      </c>
      <c r="O1243" s="60">
        <f>IF(B1243="DEPARTAMENTO",N1243*(100%-VLOOKUP(A1243,'Condiciones Comerciales'!B:M,4,FALSE)),N1243)</f>
        <v>250</v>
      </c>
      <c r="P1243" s="60">
        <f t="shared" si="19"/>
        <v>281.25</v>
      </c>
      <c r="Q1243" s="62"/>
    </row>
    <row r="1244" spans="1:17" x14ac:dyDescent="0.3">
      <c r="A1244" s="1" t="s">
        <v>30</v>
      </c>
      <c r="B1244" t="s">
        <v>16</v>
      </c>
      <c r="C1244" t="s">
        <v>16</v>
      </c>
      <c r="D1244" s="63">
        <v>367</v>
      </c>
      <c r="E1244" s="5">
        <v>-4</v>
      </c>
      <c r="G1244" s="64">
        <v>12.5</v>
      </c>
      <c r="H1244" s="64">
        <v>0</v>
      </c>
      <c r="I1244" t="s">
        <v>14</v>
      </c>
      <c r="J1244" t="s">
        <v>14</v>
      </c>
      <c r="K1244" t="s">
        <v>507</v>
      </c>
      <c r="M1244" t="s">
        <v>134</v>
      </c>
      <c r="N1244" s="1">
        <v>250</v>
      </c>
      <c r="O1244" s="60">
        <f>IF(B1244="DEPARTAMENTO",N1244*(100%-VLOOKUP(A1244,'Condiciones Comerciales'!B:M,4,FALSE)),N1244)</f>
        <v>250</v>
      </c>
      <c r="P1244" s="60">
        <f t="shared" si="19"/>
        <v>281.25</v>
      </c>
      <c r="Q1244" s="62"/>
    </row>
    <row r="1245" spans="1:17" x14ac:dyDescent="0.3">
      <c r="A1245" s="1" t="s">
        <v>30</v>
      </c>
      <c r="B1245" t="s">
        <v>16</v>
      </c>
      <c r="C1245" t="s">
        <v>16</v>
      </c>
      <c r="D1245" s="63">
        <v>368</v>
      </c>
      <c r="E1245" s="5">
        <v>-4</v>
      </c>
      <c r="G1245" s="64">
        <v>12.5</v>
      </c>
      <c r="H1245" s="64">
        <v>0</v>
      </c>
      <c r="I1245" t="s">
        <v>14</v>
      </c>
      <c r="J1245" t="s">
        <v>14</v>
      </c>
      <c r="K1245" t="s">
        <v>15</v>
      </c>
      <c r="N1245" s="1">
        <v>250</v>
      </c>
      <c r="O1245" s="60">
        <f>IF(B1245="DEPARTAMENTO",N1245*(100%-VLOOKUP(A1245,'Condiciones Comerciales'!B:M,4,FALSE)),N1245)</f>
        <v>250</v>
      </c>
      <c r="P1245" s="60">
        <f t="shared" si="19"/>
        <v>281.25</v>
      </c>
      <c r="Q1245" s="62"/>
    </row>
    <row r="1246" spans="1:17" x14ac:dyDescent="0.3">
      <c r="A1246" s="1" t="s">
        <v>30</v>
      </c>
      <c r="B1246" t="s">
        <v>16</v>
      </c>
      <c r="C1246" t="s">
        <v>16</v>
      </c>
      <c r="D1246" s="63">
        <v>370</v>
      </c>
      <c r="E1246" s="5">
        <v>-4</v>
      </c>
      <c r="G1246" s="64">
        <v>12.5</v>
      </c>
      <c r="H1246" s="64">
        <v>0</v>
      </c>
      <c r="I1246" t="s">
        <v>14</v>
      </c>
      <c r="J1246" t="s">
        <v>14</v>
      </c>
      <c r="K1246" t="s">
        <v>507</v>
      </c>
      <c r="M1246" t="s">
        <v>121</v>
      </c>
      <c r="N1246" s="1">
        <v>250</v>
      </c>
      <c r="O1246" s="60">
        <f>IF(B1246="DEPARTAMENTO",N1246*(100%-VLOOKUP(A1246,'Condiciones Comerciales'!B:M,4,FALSE)),N1246)</f>
        <v>250</v>
      </c>
      <c r="P1246" s="60">
        <f t="shared" si="19"/>
        <v>281.25</v>
      </c>
      <c r="Q1246" s="62"/>
    </row>
    <row r="1247" spans="1:17" x14ac:dyDescent="0.3">
      <c r="A1247" s="1" t="s">
        <v>30</v>
      </c>
      <c r="B1247" t="s">
        <v>16</v>
      </c>
      <c r="C1247" t="s">
        <v>16</v>
      </c>
      <c r="D1247" s="63">
        <v>372</v>
      </c>
      <c r="E1247" s="5">
        <v>-4</v>
      </c>
      <c r="G1247" s="64">
        <v>12.5</v>
      </c>
      <c r="H1247" s="64">
        <v>0</v>
      </c>
      <c r="I1247" t="s">
        <v>14</v>
      </c>
      <c r="J1247" t="s">
        <v>14</v>
      </c>
      <c r="K1247" t="s">
        <v>507</v>
      </c>
      <c r="M1247" t="s">
        <v>79</v>
      </c>
      <c r="N1247" s="1">
        <v>250</v>
      </c>
      <c r="O1247" s="60">
        <f>IF(B1247="DEPARTAMENTO",N1247*(100%-VLOOKUP(A1247,'Condiciones Comerciales'!B:M,4,FALSE)),N1247)</f>
        <v>250</v>
      </c>
      <c r="P1247" s="60">
        <f t="shared" si="19"/>
        <v>281.25</v>
      </c>
      <c r="Q1247" s="62"/>
    </row>
    <row r="1248" spans="1:17" x14ac:dyDescent="0.3">
      <c r="A1248" s="1" t="s">
        <v>30</v>
      </c>
      <c r="B1248" t="s">
        <v>16</v>
      </c>
      <c r="C1248" t="s">
        <v>16</v>
      </c>
      <c r="D1248" s="63">
        <v>374</v>
      </c>
      <c r="E1248" s="5">
        <v>-4</v>
      </c>
      <c r="G1248" s="64">
        <v>12.5</v>
      </c>
      <c r="H1248" s="64">
        <v>0</v>
      </c>
      <c r="I1248" t="s">
        <v>14</v>
      </c>
      <c r="J1248" t="s">
        <v>14</v>
      </c>
      <c r="K1248" t="s">
        <v>507</v>
      </c>
      <c r="M1248" t="s">
        <v>55</v>
      </c>
      <c r="N1248" s="1">
        <v>250</v>
      </c>
      <c r="O1248" s="60">
        <f>IF(B1248="DEPARTAMENTO",N1248*(100%-VLOOKUP(A1248,'Condiciones Comerciales'!B:M,4,FALSE)),N1248)</f>
        <v>250</v>
      </c>
      <c r="P1248" s="60">
        <f t="shared" si="19"/>
        <v>281.25</v>
      </c>
      <c r="Q1248" s="62"/>
    </row>
    <row r="1249" spans="1:17" x14ac:dyDescent="0.3">
      <c r="A1249" s="1" t="s">
        <v>30</v>
      </c>
      <c r="B1249" t="s">
        <v>16</v>
      </c>
      <c r="C1249" t="s">
        <v>16</v>
      </c>
      <c r="D1249" s="63">
        <v>377</v>
      </c>
      <c r="E1249" s="5">
        <v>-4</v>
      </c>
      <c r="G1249" s="64">
        <v>12.5</v>
      </c>
      <c r="H1249" s="64">
        <v>0</v>
      </c>
      <c r="I1249" t="s">
        <v>14</v>
      </c>
      <c r="J1249" t="s">
        <v>14</v>
      </c>
      <c r="K1249" t="s">
        <v>507</v>
      </c>
      <c r="M1249" t="s">
        <v>653</v>
      </c>
      <c r="N1249" s="1">
        <v>250</v>
      </c>
      <c r="O1249" s="60">
        <f>IF(B1249="DEPARTAMENTO",N1249*(100%-VLOOKUP(A1249,'Condiciones Comerciales'!B:M,4,FALSE)),N1249)</f>
        <v>250</v>
      </c>
      <c r="P1249" s="60">
        <f t="shared" si="19"/>
        <v>281.25</v>
      </c>
      <c r="Q1249" s="62"/>
    </row>
    <row r="1250" spans="1:17" x14ac:dyDescent="0.3">
      <c r="A1250" s="1" t="s">
        <v>30</v>
      </c>
      <c r="B1250" t="s">
        <v>16</v>
      </c>
      <c r="C1250" t="s">
        <v>16</v>
      </c>
      <c r="D1250" s="63">
        <v>378</v>
      </c>
      <c r="E1250" s="5">
        <v>-4</v>
      </c>
      <c r="G1250" s="64">
        <v>12.5</v>
      </c>
      <c r="H1250" s="64">
        <v>0</v>
      </c>
      <c r="I1250" t="s">
        <v>14</v>
      </c>
      <c r="J1250" t="s">
        <v>14</v>
      </c>
      <c r="K1250" t="s">
        <v>507</v>
      </c>
      <c r="M1250" t="s">
        <v>654</v>
      </c>
      <c r="N1250" s="1">
        <v>250</v>
      </c>
      <c r="O1250" s="60">
        <f>IF(B1250="DEPARTAMENTO",N1250*(100%-VLOOKUP(A1250,'Condiciones Comerciales'!B:M,4,FALSE)),N1250)</f>
        <v>250</v>
      </c>
      <c r="P1250" s="60">
        <f t="shared" si="19"/>
        <v>281.25</v>
      </c>
      <c r="Q1250" s="62"/>
    </row>
    <row r="1251" spans="1:17" x14ac:dyDescent="0.3">
      <c r="A1251" s="1" t="s">
        <v>30</v>
      </c>
      <c r="B1251" t="s">
        <v>16</v>
      </c>
      <c r="C1251" t="s">
        <v>16</v>
      </c>
      <c r="D1251" s="63">
        <v>379</v>
      </c>
      <c r="E1251" s="5">
        <v>-4</v>
      </c>
      <c r="G1251" s="64">
        <v>12.5</v>
      </c>
      <c r="H1251" s="64">
        <v>0</v>
      </c>
      <c r="I1251" t="s">
        <v>14</v>
      </c>
      <c r="J1251" t="s">
        <v>14</v>
      </c>
      <c r="K1251" t="s">
        <v>15</v>
      </c>
      <c r="N1251" s="1">
        <v>250</v>
      </c>
      <c r="O1251" s="60">
        <f>IF(B1251="DEPARTAMENTO",N1251*(100%-VLOOKUP(A1251,'Condiciones Comerciales'!B:M,4,FALSE)),N1251)</f>
        <v>250</v>
      </c>
      <c r="P1251" s="60">
        <f t="shared" si="19"/>
        <v>281.25</v>
      </c>
      <c r="Q1251" s="62"/>
    </row>
    <row r="1252" spans="1:17" x14ac:dyDescent="0.3">
      <c r="A1252" s="1" t="s">
        <v>30</v>
      </c>
      <c r="B1252" t="s">
        <v>16</v>
      </c>
      <c r="C1252" t="s">
        <v>16</v>
      </c>
      <c r="D1252" s="63">
        <v>384</v>
      </c>
      <c r="E1252" s="5">
        <v>-4</v>
      </c>
      <c r="G1252" s="64">
        <v>12.5</v>
      </c>
      <c r="H1252" s="64">
        <v>0</v>
      </c>
      <c r="I1252" t="s">
        <v>14</v>
      </c>
      <c r="J1252" t="s">
        <v>14</v>
      </c>
      <c r="K1252" t="s">
        <v>507</v>
      </c>
      <c r="M1252" t="s">
        <v>135</v>
      </c>
      <c r="N1252" s="1">
        <v>250</v>
      </c>
      <c r="O1252" s="60">
        <f>IF(B1252="DEPARTAMENTO",N1252*(100%-VLOOKUP(A1252,'Condiciones Comerciales'!B:M,4,FALSE)),N1252)</f>
        <v>250</v>
      </c>
      <c r="P1252" s="60">
        <f t="shared" si="19"/>
        <v>281.25</v>
      </c>
      <c r="Q1252" s="62"/>
    </row>
    <row r="1253" spans="1:17" x14ac:dyDescent="0.3">
      <c r="A1253" s="1" t="s">
        <v>30</v>
      </c>
      <c r="B1253" t="s">
        <v>16</v>
      </c>
      <c r="C1253" t="s">
        <v>16</v>
      </c>
      <c r="D1253" s="63">
        <v>387</v>
      </c>
      <c r="E1253" s="5">
        <v>-4</v>
      </c>
      <c r="G1253" s="64">
        <v>12.5</v>
      </c>
      <c r="H1253" s="64">
        <v>0</v>
      </c>
      <c r="I1253" t="s">
        <v>14</v>
      </c>
      <c r="J1253" t="s">
        <v>14</v>
      </c>
      <c r="K1253" t="s">
        <v>507</v>
      </c>
      <c r="M1253" t="s">
        <v>674</v>
      </c>
      <c r="N1253" s="1">
        <v>250</v>
      </c>
      <c r="O1253" s="60">
        <f>IF(B1253="DEPARTAMENTO",N1253*(100%-VLOOKUP(A1253,'Condiciones Comerciales'!B:M,4,FALSE)),N1253)</f>
        <v>250</v>
      </c>
      <c r="P1253" s="60">
        <f t="shared" si="19"/>
        <v>281.25</v>
      </c>
      <c r="Q1253" s="62"/>
    </row>
    <row r="1254" spans="1:17" x14ac:dyDescent="0.3">
      <c r="A1254" s="1" t="s">
        <v>30</v>
      </c>
      <c r="B1254" t="s">
        <v>16</v>
      </c>
      <c r="C1254" t="s">
        <v>16</v>
      </c>
      <c r="D1254" s="63">
        <v>388</v>
      </c>
      <c r="E1254" s="5">
        <v>-4</v>
      </c>
      <c r="G1254" s="64">
        <v>12.5</v>
      </c>
      <c r="H1254" s="64">
        <v>0</v>
      </c>
      <c r="I1254" t="s">
        <v>14</v>
      </c>
      <c r="J1254" t="s">
        <v>14</v>
      </c>
      <c r="K1254" t="s">
        <v>507</v>
      </c>
      <c r="M1254" t="s">
        <v>677</v>
      </c>
      <c r="N1254" s="1">
        <v>250</v>
      </c>
      <c r="O1254" s="60">
        <f>IF(B1254="DEPARTAMENTO",N1254*(100%-VLOOKUP(A1254,'Condiciones Comerciales'!B:M,4,FALSE)),N1254)</f>
        <v>250</v>
      </c>
      <c r="P1254" s="60">
        <f t="shared" si="19"/>
        <v>281.25</v>
      </c>
      <c r="Q1254" s="62"/>
    </row>
    <row r="1255" spans="1:17" x14ac:dyDescent="0.3">
      <c r="A1255" s="1" t="s">
        <v>30</v>
      </c>
      <c r="B1255" t="s">
        <v>16</v>
      </c>
      <c r="C1255" t="s">
        <v>16</v>
      </c>
      <c r="D1255" s="63">
        <v>389</v>
      </c>
      <c r="E1255" s="5">
        <v>-4</v>
      </c>
      <c r="G1255" s="64">
        <v>12.5</v>
      </c>
      <c r="H1255" s="64">
        <v>0</v>
      </c>
      <c r="I1255" t="s">
        <v>14</v>
      </c>
      <c r="J1255" t="s">
        <v>14</v>
      </c>
      <c r="K1255" t="s">
        <v>507</v>
      </c>
      <c r="M1255" t="s">
        <v>80</v>
      </c>
      <c r="N1255" s="1">
        <v>250</v>
      </c>
      <c r="O1255" s="60">
        <f>IF(B1255="DEPARTAMENTO",N1255*(100%-VLOOKUP(A1255,'Condiciones Comerciales'!B:M,4,FALSE)),N1255)</f>
        <v>250</v>
      </c>
      <c r="P1255" s="60">
        <f t="shared" si="19"/>
        <v>281.25</v>
      </c>
      <c r="Q1255" s="62"/>
    </row>
    <row r="1256" spans="1:17" x14ac:dyDescent="0.3">
      <c r="A1256" s="1" t="s">
        <v>30</v>
      </c>
      <c r="B1256" t="s">
        <v>16</v>
      </c>
      <c r="C1256" t="s">
        <v>16</v>
      </c>
      <c r="D1256" s="63">
        <v>390</v>
      </c>
      <c r="E1256" s="5">
        <v>-4</v>
      </c>
      <c r="G1256" s="64">
        <v>12.5</v>
      </c>
      <c r="H1256" s="64">
        <v>0</v>
      </c>
      <c r="I1256" t="s">
        <v>14</v>
      </c>
      <c r="J1256" t="s">
        <v>14</v>
      </c>
      <c r="K1256" t="s">
        <v>507</v>
      </c>
      <c r="M1256" t="s">
        <v>710</v>
      </c>
      <c r="N1256" s="1">
        <v>250</v>
      </c>
      <c r="O1256" s="60">
        <f>IF(B1256="DEPARTAMENTO",N1256*(100%-VLOOKUP(A1256,'Condiciones Comerciales'!B:M,4,FALSE)),N1256)</f>
        <v>250</v>
      </c>
      <c r="P1256" s="60">
        <f t="shared" si="19"/>
        <v>281.25</v>
      </c>
      <c r="Q1256" s="62"/>
    </row>
    <row r="1257" spans="1:17" x14ac:dyDescent="0.3">
      <c r="A1257" s="1" t="s">
        <v>30</v>
      </c>
      <c r="B1257" t="s">
        <v>16</v>
      </c>
      <c r="C1257" t="s">
        <v>16</v>
      </c>
      <c r="D1257" s="63">
        <v>391</v>
      </c>
      <c r="E1257" s="5">
        <v>-4</v>
      </c>
      <c r="G1257" s="64">
        <v>12.5</v>
      </c>
      <c r="H1257" s="64">
        <v>0</v>
      </c>
      <c r="I1257" t="s">
        <v>14</v>
      </c>
      <c r="J1257" t="s">
        <v>14</v>
      </c>
      <c r="K1257" t="s">
        <v>15</v>
      </c>
      <c r="N1257" s="1">
        <v>250</v>
      </c>
      <c r="O1257" s="60">
        <f>IF(B1257="DEPARTAMENTO",N1257*(100%-VLOOKUP(A1257,'Condiciones Comerciales'!B:M,4,FALSE)),N1257)</f>
        <v>250</v>
      </c>
      <c r="P1257" s="60">
        <f t="shared" si="19"/>
        <v>281.25</v>
      </c>
      <c r="Q1257" s="62"/>
    </row>
    <row r="1258" spans="1:17" x14ac:dyDescent="0.3">
      <c r="A1258" s="1" t="s">
        <v>30</v>
      </c>
      <c r="B1258" t="s">
        <v>16</v>
      </c>
      <c r="C1258" t="s">
        <v>16</v>
      </c>
      <c r="D1258" s="63">
        <v>392</v>
      </c>
      <c r="E1258" s="5">
        <v>-4</v>
      </c>
      <c r="G1258" s="64">
        <v>12.5</v>
      </c>
      <c r="H1258" s="64">
        <v>0</v>
      </c>
      <c r="I1258" t="s">
        <v>14</v>
      </c>
      <c r="J1258" t="s">
        <v>14</v>
      </c>
      <c r="K1258" t="s">
        <v>507</v>
      </c>
      <c r="M1258" t="s">
        <v>81</v>
      </c>
      <c r="N1258" s="1">
        <v>250</v>
      </c>
      <c r="O1258" s="60">
        <f>IF(B1258="DEPARTAMENTO",N1258*(100%-VLOOKUP(A1258,'Condiciones Comerciales'!B:M,4,FALSE)),N1258)</f>
        <v>250</v>
      </c>
      <c r="P1258" s="60">
        <f t="shared" si="19"/>
        <v>281.25</v>
      </c>
      <c r="Q1258" s="62"/>
    </row>
    <row r="1259" spans="1:17" x14ac:dyDescent="0.3">
      <c r="A1259" s="1" t="s">
        <v>30</v>
      </c>
      <c r="B1259" t="s">
        <v>16</v>
      </c>
      <c r="C1259" t="s">
        <v>16</v>
      </c>
      <c r="D1259" s="63">
        <v>393</v>
      </c>
      <c r="E1259" s="5">
        <v>-4</v>
      </c>
      <c r="G1259" s="64">
        <v>12.5</v>
      </c>
      <c r="H1259" s="64">
        <v>0</v>
      </c>
      <c r="I1259" t="s">
        <v>14</v>
      </c>
      <c r="J1259" t="s">
        <v>14</v>
      </c>
      <c r="K1259" t="s">
        <v>508</v>
      </c>
      <c r="N1259" s="1">
        <v>300</v>
      </c>
      <c r="O1259" s="60">
        <f>IF(B1259="DEPARTAMENTO",N1259*(100%-VLOOKUP(A1259,'Condiciones Comerciales'!B:M,4,FALSE)),N1259)</f>
        <v>300</v>
      </c>
      <c r="P1259" s="60">
        <f t="shared" si="19"/>
        <v>337.5</v>
      </c>
      <c r="Q1259" s="62"/>
    </row>
    <row r="1260" spans="1:17" x14ac:dyDescent="0.3">
      <c r="A1260" s="1" t="s">
        <v>30</v>
      </c>
      <c r="B1260" t="s">
        <v>16</v>
      </c>
      <c r="C1260" t="s">
        <v>16</v>
      </c>
      <c r="D1260" s="63">
        <v>394</v>
      </c>
      <c r="E1260" s="5">
        <v>-4</v>
      </c>
      <c r="G1260" s="64">
        <v>12.5</v>
      </c>
      <c r="H1260" s="64">
        <v>0</v>
      </c>
      <c r="I1260" t="s">
        <v>14</v>
      </c>
      <c r="J1260" t="s">
        <v>14</v>
      </c>
      <c r="K1260" t="s">
        <v>507</v>
      </c>
      <c r="M1260" t="s">
        <v>56</v>
      </c>
      <c r="N1260" s="1">
        <v>250</v>
      </c>
      <c r="O1260" s="60">
        <f>IF(B1260="DEPARTAMENTO",N1260*(100%-VLOOKUP(A1260,'Condiciones Comerciales'!B:M,4,FALSE)),N1260)</f>
        <v>250</v>
      </c>
      <c r="P1260" s="60">
        <f t="shared" si="19"/>
        <v>281.25</v>
      </c>
      <c r="Q1260" s="62"/>
    </row>
    <row r="1261" spans="1:17" x14ac:dyDescent="0.3">
      <c r="A1261" s="1" t="s">
        <v>30</v>
      </c>
      <c r="B1261" t="s">
        <v>16</v>
      </c>
      <c r="C1261" t="s">
        <v>16</v>
      </c>
      <c r="D1261" s="63">
        <v>395</v>
      </c>
      <c r="E1261" s="5">
        <v>-4</v>
      </c>
      <c r="G1261" s="64">
        <v>12.5</v>
      </c>
      <c r="H1261" s="64">
        <v>0</v>
      </c>
      <c r="I1261" t="s">
        <v>14</v>
      </c>
      <c r="J1261" t="s">
        <v>14</v>
      </c>
      <c r="K1261" t="s">
        <v>507</v>
      </c>
      <c r="M1261" t="s">
        <v>116</v>
      </c>
      <c r="N1261" s="1">
        <v>250</v>
      </c>
      <c r="O1261" s="60">
        <f>IF(B1261="DEPARTAMENTO",N1261*(100%-VLOOKUP(A1261,'Condiciones Comerciales'!B:M,4,FALSE)),N1261)</f>
        <v>250</v>
      </c>
      <c r="P1261" s="60">
        <f t="shared" si="19"/>
        <v>281.25</v>
      </c>
      <c r="Q1261" s="62"/>
    </row>
    <row r="1262" spans="1:17" x14ac:dyDescent="0.3">
      <c r="A1262" s="1" t="s">
        <v>30</v>
      </c>
      <c r="B1262" t="s">
        <v>16</v>
      </c>
      <c r="C1262" t="s">
        <v>16</v>
      </c>
      <c r="D1262" s="63">
        <v>396</v>
      </c>
      <c r="E1262" s="5">
        <v>-4</v>
      </c>
      <c r="G1262" s="64">
        <v>12.5</v>
      </c>
      <c r="H1262" s="64">
        <v>0</v>
      </c>
      <c r="I1262" t="s">
        <v>14</v>
      </c>
      <c r="J1262" t="s">
        <v>14</v>
      </c>
      <c r="K1262" t="s">
        <v>507</v>
      </c>
      <c r="M1262" t="s">
        <v>144</v>
      </c>
      <c r="N1262" s="1">
        <v>250</v>
      </c>
      <c r="O1262" s="60">
        <f>IF(B1262="DEPARTAMENTO",N1262*(100%-VLOOKUP(A1262,'Condiciones Comerciales'!B:M,4,FALSE)),N1262)</f>
        <v>250</v>
      </c>
      <c r="P1262" s="60">
        <f t="shared" si="19"/>
        <v>281.25</v>
      </c>
      <c r="Q1262" s="62"/>
    </row>
    <row r="1263" spans="1:17" x14ac:dyDescent="0.3">
      <c r="A1263" s="1" t="s">
        <v>30</v>
      </c>
      <c r="B1263" t="s">
        <v>16</v>
      </c>
      <c r="C1263" t="s">
        <v>16</v>
      </c>
      <c r="D1263" s="63">
        <v>397</v>
      </c>
      <c r="E1263" s="5">
        <v>-4</v>
      </c>
      <c r="G1263" s="64">
        <v>12.5</v>
      </c>
      <c r="H1263" s="64">
        <v>0</v>
      </c>
      <c r="I1263" t="s">
        <v>14</v>
      </c>
      <c r="J1263" t="s">
        <v>14</v>
      </c>
      <c r="K1263" t="s">
        <v>15</v>
      </c>
      <c r="N1263" s="1">
        <v>250</v>
      </c>
      <c r="O1263" s="60">
        <f>IF(B1263="DEPARTAMENTO",N1263*(100%-VLOOKUP(A1263,'Condiciones Comerciales'!B:M,4,FALSE)),N1263)</f>
        <v>250</v>
      </c>
      <c r="P1263" s="60">
        <f t="shared" si="19"/>
        <v>281.25</v>
      </c>
      <c r="Q1263" s="62"/>
    </row>
    <row r="1264" spans="1:17" x14ac:dyDescent="0.3">
      <c r="A1264" s="1" t="s">
        <v>30</v>
      </c>
      <c r="B1264" t="s">
        <v>16</v>
      </c>
      <c r="C1264" t="s">
        <v>16</v>
      </c>
      <c r="D1264" s="63">
        <v>398</v>
      </c>
      <c r="E1264" s="5">
        <v>-4</v>
      </c>
      <c r="G1264" s="64">
        <v>12.5</v>
      </c>
      <c r="H1264" s="64">
        <v>0</v>
      </c>
      <c r="I1264" t="s">
        <v>14</v>
      </c>
      <c r="J1264" t="s">
        <v>14</v>
      </c>
      <c r="K1264" t="s">
        <v>507</v>
      </c>
      <c r="M1264" t="s">
        <v>117</v>
      </c>
      <c r="N1264" s="1">
        <v>250</v>
      </c>
      <c r="O1264" s="60">
        <f>IF(B1264="DEPARTAMENTO",N1264*(100%-VLOOKUP(A1264,'Condiciones Comerciales'!B:M,4,FALSE)),N1264)</f>
        <v>250</v>
      </c>
      <c r="P1264" s="60">
        <f t="shared" si="19"/>
        <v>281.25</v>
      </c>
      <c r="Q1264" s="62"/>
    </row>
    <row r="1265" spans="1:17" x14ac:dyDescent="0.3">
      <c r="A1265" s="1" t="s">
        <v>30</v>
      </c>
      <c r="B1265" t="s">
        <v>16</v>
      </c>
      <c r="C1265" t="s">
        <v>16</v>
      </c>
      <c r="D1265" s="63">
        <v>399</v>
      </c>
      <c r="E1265" s="5">
        <v>-4</v>
      </c>
      <c r="G1265" s="64">
        <v>12.5</v>
      </c>
      <c r="H1265" s="64">
        <v>0</v>
      </c>
      <c r="I1265" t="s">
        <v>14</v>
      </c>
      <c r="J1265" t="s">
        <v>14</v>
      </c>
      <c r="K1265" t="s">
        <v>507</v>
      </c>
      <c r="M1265" t="s">
        <v>157</v>
      </c>
      <c r="N1265" s="1">
        <v>250</v>
      </c>
      <c r="O1265" s="60">
        <f>IF(B1265="DEPARTAMENTO",N1265*(100%-VLOOKUP(A1265,'Condiciones Comerciales'!B:M,4,FALSE)),N1265)</f>
        <v>250</v>
      </c>
      <c r="P1265" s="60">
        <f t="shared" si="19"/>
        <v>281.25</v>
      </c>
      <c r="Q1265" s="62"/>
    </row>
    <row r="1266" spans="1:17" x14ac:dyDescent="0.3">
      <c r="A1266" s="1" t="s">
        <v>30</v>
      </c>
      <c r="B1266" t="s">
        <v>16</v>
      </c>
      <c r="C1266" t="s">
        <v>16</v>
      </c>
      <c r="D1266" s="63">
        <v>400</v>
      </c>
      <c r="E1266" s="5">
        <v>-4</v>
      </c>
      <c r="G1266" s="64">
        <v>12.5</v>
      </c>
      <c r="H1266" s="64">
        <v>0</v>
      </c>
      <c r="I1266" t="s">
        <v>14</v>
      </c>
      <c r="J1266" t="s">
        <v>14</v>
      </c>
      <c r="K1266" t="s">
        <v>507</v>
      </c>
      <c r="M1266" t="s">
        <v>98</v>
      </c>
      <c r="N1266" s="1">
        <v>250</v>
      </c>
      <c r="O1266" s="60">
        <f>IF(B1266="DEPARTAMENTO",N1266*(100%-VLOOKUP(A1266,'Condiciones Comerciales'!B:M,4,FALSE)),N1266)</f>
        <v>250</v>
      </c>
      <c r="P1266" s="60">
        <f t="shared" si="19"/>
        <v>281.25</v>
      </c>
      <c r="Q1266" s="62"/>
    </row>
    <row r="1267" spans="1:17" x14ac:dyDescent="0.3">
      <c r="A1267" s="1" t="s">
        <v>30</v>
      </c>
      <c r="B1267" t="s">
        <v>16</v>
      </c>
      <c r="C1267" t="s">
        <v>16</v>
      </c>
      <c r="D1267" s="63">
        <v>402</v>
      </c>
      <c r="E1267" s="5">
        <v>-4</v>
      </c>
      <c r="G1267" s="64">
        <v>12.5</v>
      </c>
      <c r="H1267" s="64">
        <v>0</v>
      </c>
      <c r="I1267" t="s">
        <v>14</v>
      </c>
      <c r="J1267" t="s">
        <v>14</v>
      </c>
      <c r="K1267" t="s">
        <v>507</v>
      </c>
      <c r="M1267" t="s">
        <v>150</v>
      </c>
      <c r="N1267" s="1">
        <v>250</v>
      </c>
      <c r="O1267" s="60">
        <f>IF(B1267="DEPARTAMENTO",N1267*(100%-VLOOKUP(A1267,'Condiciones Comerciales'!B:M,4,FALSE)),N1267)</f>
        <v>250</v>
      </c>
      <c r="P1267" s="60">
        <f t="shared" si="19"/>
        <v>281.25</v>
      </c>
      <c r="Q1267" s="62"/>
    </row>
    <row r="1268" spans="1:17" x14ac:dyDescent="0.3">
      <c r="A1268" s="1" t="s">
        <v>30</v>
      </c>
      <c r="B1268" t="s">
        <v>16</v>
      </c>
      <c r="C1268" t="s">
        <v>16</v>
      </c>
      <c r="D1268" s="63">
        <v>404</v>
      </c>
      <c r="E1268" s="5">
        <v>-4</v>
      </c>
      <c r="G1268" s="64">
        <v>12.5</v>
      </c>
      <c r="H1268" s="64">
        <v>0</v>
      </c>
      <c r="I1268" t="s">
        <v>14</v>
      </c>
      <c r="J1268" t="s">
        <v>14</v>
      </c>
      <c r="K1268" t="s">
        <v>507</v>
      </c>
      <c r="M1268" t="s">
        <v>136</v>
      </c>
      <c r="N1268" s="1">
        <v>250</v>
      </c>
      <c r="O1268" s="60">
        <f>IF(B1268="DEPARTAMENTO",N1268*(100%-VLOOKUP(A1268,'Condiciones Comerciales'!B:M,4,FALSE)),N1268)</f>
        <v>250</v>
      </c>
      <c r="P1268" s="60">
        <f t="shared" si="19"/>
        <v>281.25</v>
      </c>
      <c r="Q1268" s="62"/>
    </row>
    <row r="1269" spans="1:17" x14ac:dyDescent="0.3">
      <c r="A1269" s="1" t="s">
        <v>30</v>
      </c>
      <c r="B1269" t="s">
        <v>16</v>
      </c>
      <c r="C1269" t="s">
        <v>16</v>
      </c>
      <c r="D1269" s="63">
        <v>407</v>
      </c>
      <c r="E1269" s="5">
        <v>-4</v>
      </c>
      <c r="G1269" s="64">
        <v>12.5</v>
      </c>
      <c r="H1269" s="64">
        <v>0</v>
      </c>
      <c r="I1269" t="s">
        <v>14</v>
      </c>
      <c r="J1269" t="s">
        <v>14</v>
      </c>
      <c r="K1269" t="s">
        <v>15</v>
      </c>
      <c r="N1269" s="1">
        <v>250</v>
      </c>
      <c r="O1269" s="60">
        <f>IF(B1269="DEPARTAMENTO",N1269*(100%-VLOOKUP(A1269,'Condiciones Comerciales'!B:M,4,FALSE)),N1269)</f>
        <v>250</v>
      </c>
      <c r="P1269" s="60">
        <f t="shared" si="19"/>
        <v>281.25</v>
      </c>
      <c r="Q1269" s="62"/>
    </row>
    <row r="1270" spans="1:17" x14ac:dyDescent="0.3">
      <c r="A1270" s="1" t="s">
        <v>30</v>
      </c>
      <c r="B1270" t="s">
        <v>16</v>
      </c>
      <c r="C1270" t="s">
        <v>16</v>
      </c>
      <c r="D1270" s="63">
        <v>408</v>
      </c>
      <c r="E1270" s="5">
        <v>-4</v>
      </c>
      <c r="G1270" s="64">
        <v>12.5</v>
      </c>
      <c r="H1270" s="64">
        <v>0</v>
      </c>
      <c r="I1270" t="s">
        <v>14</v>
      </c>
      <c r="J1270" t="s">
        <v>14</v>
      </c>
      <c r="K1270" t="s">
        <v>507</v>
      </c>
      <c r="M1270" t="s">
        <v>63</v>
      </c>
      <c r="N1270" s="1">
        <v>250</v>
      </c>
      <c r="O1270" s="60">
        <f>IF(B1270="DEPARTAMENTO",N1270*(100%-VLOOKUP(A1270,'Condiciones Comerciales'!B:M,4,FALSE)),N1270)</f>
        <v>250</v>
      </c>
      <c r="P1270" s="60">
        <f t="shared" si="19"/>
        <v>281.25</v>
      </c>
      <c r="Q1270" s="62"/>
    </row>
    <row r="1271" spans="1:17" x14ac:dyDescent="0.3">
      <c r="A1271" s="1" t="s">
        <v>30</v>
      </c>
      <c r="B1271" t="s">
        <v>16</v>
      </c>
      <c r="C1271" t="s">
        <v>16</v>
      </c>
      <c r="D1271" s="63">
        <v>409</v>
      </c>
      <c r="E1271" s="5">
        <v>-4</v>
      </c>
      <c r="G1271" s="64">
        <v>12.5</v>
      </c>
      <c r="H1271" s="64">
        <v>0</v>
      </c>
      <c r="I1271" t="s">
        <v>14</v>
      </c>
      <c r="J1271" t="s">
        <v>14</v>
      </c>
      <c r="K1271" t="s">
        <v>507</v>
      </c>
      <c r="M1271" t="s">
        <v>82</v>
      </c>
      <c r="N1271" s="1">
        <v>250</v>
      </c>
      <c r="O1271" s="60">
        <f>IF(B1271="DEPARTAMENTO",N1271*(100%-VLOOKUP(A1271,'Condiciones Comerciales'!B:M,4,FALSE)),N1271)</f>
        <v>250</v>
      </c>
      <c r="P1271" s="60">
        <f t="shared" si="19"/>
        <v>281.25</v>
      </c>
      <c r="Q1271" s="62"/>
    </row>
    <row r="1272" spans="1:17" x14ac:dyDescent="0.3">
      <c r="A1272" s="1" t="s">
        <v>30</v>
      </c>
      <c r="B1272" t="s">
        <v>16</v>
      </c>
      <c r="C1272" t="s">
        <v>16</v>
      </c>
      <c r="D1272" s="63">
        <v>410</v>
      </c>
      <c r="E1272" s="5">
        <v>-4</v>
      </c>
      <c r="G1272" s="64">
        <v>12.5</v>
      </c>
      <c r="H1272" s="64">
        <v>0</v>
      </c>
      <c r="I1272" t="s">
        <v>14</v>
      </c>
      <c r="J1272" t="s">
        <v>14</v>
      </c>
      <c r="K1272" t="s">
        <v>507</v>
      </c>
      <c r="M1272" t="s">
        <v>151</v>
      </c>
      <c r="N1272" s="1">
        <v>250</v>
      </c>
      <c r="O1272" s="60">
        <f>IF(B1272="DEPARTAMENTO",N1272*(100%-VLOOKUP(A1272,'Condiciones Comerciales'!B:M,4,FALSE)),N1272)</f>
        <v>250</v>
      </c>
      <c r="P1272" s="60">
        <f t="shared" si="19"/>
        <v>281.25</v>
      </c>
      <c r="Q1272" s="62"/>
    </row>
    <row r="1273" spans="1:17" x14ac:dyDescent="0.3">
      <c r="A1273" s="1" t="s">
        <v>30</v>
      </c>
      <c r="B1273" t="s">
        <v>16</v>
      </c>
      <c r="C1273" t="s">
        <v>16</v>
      </c>
      <c r="D1273" s="63">
        <v>411</v>
      </c>
      <c r="E1273" s="5">
        <v>-4</v>
      </c>
      <c r="G1273" s="64">
        <v>12.5</v>
      </c>
      <c r="H1273" s="64">
        <v>0</v>
      </c>
      <c r="I1273" t="s">
        <v>14</v>
      </c>
      <c r="J1273" t="s">
        <v>14</v>
      </c>
      <c r="K1273" t="s">
        <v>15</v>
      </c>
      <c r="N1273" s="1">
        <v>250</v>
      </c>
      <c r="O1273" s="60">
        <f>IF(B1273="DEPARTAMENTO",N1273*(100%-VLOOKUP(A1273,'Condiciones Comerciales'!B:M,4,FALSE)),N1273)</f>
        <v>250</v>
      </c>
      <c r="P1273" s="60">
        <f t="shared" si="19"/>
        <v>281.25</v>
      </c>
      <c r="Q1273" s="62"/>
    </row>
    <row r="1274" spans="1:17" x14ac:dyDescent="0.3">
      <c r="A1274" s="1" t="s">
        <v>30</v>
      </c>
      <c r="B1274" t="s">
        <v>16</v>
      </c>
      <c r="C1274" t="s">
        <v>16</v>
      </c>
      <c r="D1274" s="63">
        <v>412</v>
      </c>
      <c r="E1274" s="5">
        <v>-4</v>
      </c>
      <c r="G1274" s="64">
        <v>12.5</v>
      </c>
      <c r="H1274" s="64">
        <v>0</v>
      </c>
      <c r="I1274" t="s">
        <v>14</v>
      </c>
      <c r="J1274" t="s">
        <v>14</v>
      </c>
      <c r="K1274" t="s">
        <v>507</v>
      </c>
      <c r="M1274" t="s">
        <v>83</v>
      </c>
      <c r="N1274" s="1">
        <v>250</v>
      </c>
      <c r="O1274" s="60">
        <f>IF(B1274="DEPARTAMENTO",N1274*(100%-VLOOKUP(A1274,'Condiciones Comerciales'!B:M,4,FALSE)),N1274)</f>
        <v>250</v>
      </c>
      <c r="P1274" s="60">
        <f t="shared" si="19"/>
        <v>281.25</v>
      </c>
      <c r="Q1274" s="62"/>
    </row>
    <row r="1275" spans="1:17" x14ac:dyDescent="0.3">
      <c r="A1275" s="1" t="s">
        <v>30</v>
      </c>
      <c r="B1275" t="s">
        <v>16</v>
      </c>
      <c r="C1275" t="s">
        <v>16</v>
      </c>
      <c r="D1275" s="63">
        <v>413</v>
      </c>
      <c r="E1275" s="5">
        <v>-4</v>
      </c>
      <c r="G1275" s="64">
        <v>12.5</v>
      </c>
      <c r="H1275" s="64">
        <v>0</v>
      </c>
      <c r="I1275" t="s">
        <v>14</v>
      </c>
      <c r="J1275" t="s">
        <v>14</v>
      </c>
      <c r="K1275" t="s">
        <v>507</v>
      </c>
      <c r="M1275" t="s">
        <v>152</v>
      </c>
      <c r="N1275" s="1">
        <v>250</v>
      </c>
      <c r="O1275" s="60">
        <f>IF(B1275="DEPARTAMENTO",N1275*(100%-VLOOKUP(A1275,'Condiciones Comerciales'!B:M,4,FALSE)),N1275)</f>
        <v>250</v>
      </c>
      <c r="P1275" s="60">
        <f t="shared" si="19"/>
        <v>281.25</v>
      </c>
      <c r="Q1275" s="62"/>
    </row>
    <row r="1276" spans="1:17" x14ac:dyDescent="0.3">
      <c r="A1276" s="1" t="s">
        <v>30</v>
      </c>
      <c r="B1276" t="s">
        <v>16</v>
      </c>
      <c r="C1276" t="s">
        <v>16</v>
      </c>
      <c r="D1276" s="63">
        <v>414</v>
      </c>
      <c r="E1276" s="5">
        <v>-4</v>
      </c>
      <c r="G1276" s="64">
        <v>12.5</v>
      </c>
      <c r="H1276" s="64">
        <v>0</v>
      </c>
      <c r="I1276" t="s">
        <v>14</v>
      </c>
      <c r="J1276" t="s">
        <v>14</v>
      </c>
      <c r="K1276" t="s">
        <v>507</v>
      </c>
      <c r="M1276" t="s">
        <v>57</v>
      </c>
      <c r="N1276" s="1">
        <v>250</v>
      </c>
      <c r="O1276" s="60">
        <f>IF(B1276="DEPARTAMENTO",N1276*(100%-VLOOKUP(A1276,'Condiciones Comerciales'!B:M,4,FALSE)),N1276)</f>
        <v>250</v>
      </c>
      <c r="P1276" s="60">
        <f t="shared" si="19"/>
        <v>281.25</v>
      </c>
      <c r="Q1276" s="62"/>
    </row>
    <row r="1277" spans="1:17" x14ac:dyDescent="0.3">
      <c r="A1277" s="1" t="s">
        <v>30</v>
      </c>
      <c r="B1277" t="s">
        <v>16</v>
      </c>
      <c r="C1277" t="s">
        <v>16</v>
      </c>
      <c r="D1277" s="63">
        <v>418</v>
      </c>
      <c r="E1277" s="5">
        <v>-4</v>
      </c>
      <c r="G1277" s="64">
        <v>12.5</v>
      </c>
      <c r="H1277" s="64">
        <v>0</v>
      </c>
      <c r="I1277" t="s">
        <v>14</v>
      </c>
      <c r="J1277" t="s">
        <v>14</v>
      </c>
      <c r="K1277" t="s">
        <v>15</v>
      </c>
      <c r="L1277" t="s">
        <v>118</v>
      </c>
      <c r="N1277" s="1">
        <v>250</v>
      </c>
      <c r="O1277" s="60">
        <f>IF(B1277="DEPARTAMENTO",N1277*(100%-VLOOKUP(A1277,'Condiciones Comerciales'!B:M,4,FALSE)),N1277)</f>
        <v>250</v>
      </c>
      <c r="P1277" s="60">
        <f t="shared" si="19"/>
        <v>281.25</v>
      </c>
      <c r="Q1277" s="62"/>
    </row>
    <row r="1278" spans="1:17" x14ac:dyDescent="0.3">
      <c r="A1278" s="1" t="s">
        <v>30</v>
      </c>
      <c r="B1278" t="s">
        <v>16</v>
      </c>
      <c r="C1278" t="s">
        <v>16</v>
      </c>
      <c r="D1278" s="63">
        <v>419</v>
      </c>
      <c r="E1278" s="5">
        <v>-4</v>
      </c>
      <c r="G1278" s="64">
        <v>12.5</v>
      </c>
      <c r="H1278" s="64">
        <v>0</v>
      </c>
      <c r="I1278" t="s">
        <v>14</v>
      </c>
      <c r="J1278" t="s">
        <v>14</v>
      </c>
      <c r="K1278" t="s">
        <v>15</v>
      </c>
      <c r="L1278" t="s">
        <v>149</v>
      </c>
      <c r="N1278" s="1">
        <v>250</v>
      </c>
      <c r="O1278" s="60">
        <f>IF(B1278="DEPARTAMENTO",N1278*(100%-VLOOKUP(A1278,'Condiciones Comerciales'!B:M,4,FALSE)),N1278)</f>
        <v>250</v>
      </c>
      <c r="P1278" s="60">
        <f t="shared" si="19"/>
        <v>281.25</v>
      </c>
      <c r="Q1278" s="62"/>
    </row>
    <row r="1279" spans="1:17" x14ac:dyDescent="0.3">
      <c r="A1279" s="1" t="s">
        <v>30</v>
      </c>
      <c r="B1279" t="s">
        <v>16</v>
      </c>
      <c r="C1279" t="s">
        <v>16</v>
      </c>
      <c r="D1279" s="63">
        <v>420</v>
      </c>
      <c r="E1279" s="5">
        <v>-4</v>
      </c>
      <c r="G1279" s="64">
        <v>12.5</v>
      </c>
      <c r="H1279" s="64">
        <v>0</v>
      </c>
      <c r="I1279" t="s">
        <v>14</v>
      </c>
      <c r="J1279" t="s">
        <v>14</v>
      </c>
      <c r="K1279" t="s">
        <v>15</v>
      </c>
      <c r="L1279" t="s">
        <v>99</v>
      </c>
      <c r="N1279" s="1">
        <v>250</v>
      </c>
      <c r="O1279" s="60">
        <f>IF(B1279="DEPARTAMENTO",N1279*(100%-VLOOKUP(A1279,'Condiciones Comerciales'!B:M,4,FALSE)),N1279)</f>
        <v>250</v>
      </c>
      <c r="P1279" s="60">
        <f t="shared" si="19"/>
        <v>281.25</v>
      </c>
      <c r="Q1279" s="62"/>
    </row>
    <row r="1280" spans="1:17" x14ac:dyDescent="0.3">
      <c r="A1280" s="1" t="s">
        <v>30</v>
      </c>
      <c r="B1280" t="s">
        <v>16</v>
      </c>
      <c r="C1280" t="s">
        <v>16</v>
      </c>
      <c r="D1280" s="63">
        <v>421</v>
      </c>
      <c r="E1280" s="5">
        <v>-4</v>
      </c>
      <c r="G1280" s="64">
        <v>12.5</v>
      </c>
      <c r="H1280" s="64">
        <v>0</v>
      </c>
      <c r="I1280" t="s">
        <v>14</v>
      </c>
      <c r="J1280" t="s">
        <v>14</v>
      </c>
      <c r="K1280" t="s">
        <v>15</v>
      </c>
      <c r="L1280" t="s">
        <v>119</v>
      </c>
      <c r="N1280" s="1">
        <v>250</v>
      </c>
      <c r="O1280" s="60">
        <f>IF(B1280="DEPARTAMENTO",N1280*(100%-VLOOKUP(A1280,'Condiciones Comerciales'!B:M,4,FALSE)),N1280)</f>
        <v>250</v>
      </c>
      <c r="P1280" s="60">
        <f t="shared" si="19"/>
        <v>281.25</v>
      </c>
      <c r="Q1280" s="62"/>
    </row>
    <row r="1281" spans="1:17" x14ac:dyDescent="0.3">
      <c r="A1281" s="1" t="s">
        <v>30</v>
      </c>
      <c r="B1281" t="s">
        <v>16</v>
      </c>
      <c r="C1281" t="s">
        <v>16</v>
      </c>
      <c r="D1281" s="63">
        <v>422</v>
      </c>
      <c r="E1281" s="5">
        <v>-4</v>
      </c>
      <c r="G1281" s="64">
        <v>12.5</v>
      </c>
      <c r="H1281" s="64">
        <v>0</v>
      </c>
      <c r="I1281" t="s">
        <v>14</v>
      </c>
      <c r="J1281" t="s">
        <v>14</v>
      </c>
      <c r="K1281" t="s">
        <v>507</v>
      </c>
      <c r="M1281" t="s">
        <v>156</v>
      </c>
      <c r="N1281" s="1">
        <v>250</v>
      </c>
      <c r="O1281" s="60">
        <f>IF(B1281="DEPARTAMENTO",N1281*(100%-VLOOKUP(A1281,'Condiciones Comerciales'!B:M,4,FALSE)),N1281)</f>
        <v>250</v>
      </c>
      <c r="P1281" s="60">
        <f t="shared" si="19"/>
        <v>281.25</v>
      </c>
      <c r="Q1281" s="62"/>
    </row>
    <row r="1282" spans="1:17" x14ac:dyDescent="0.3">
      <c r="A1282" s="1" t="s">
        <v>30</v>
      </c>
      <c r="B1282" t="s">
        <v>16</v>
      </c>
      <c r="C1282" t="s">
        <v>16</v>
      </c>
      <c r="D1282" s="63">
        <v>423</v>
      </c>
      <c r="E1282" s="5">
        <v>-4</v>
      </c>
      <c r="G1282" s="64">
        <v>12.5</v>
      </c>
      <c r="H1282" s="64">
        <v>0</v>
      </c>
      <c r="I1282" t="s">
        <v>14</v>
      </c>
      <c r="J1282" t="s">
        <v>14</v>
      </c>
      <c r="K1282" t="s">
        <v>507</v>
      </c>
      <c r="M1282" t="s">
        <v>100</v>
      </c>
      <c r="N1282" s="1">
        <v>250</v>
      </c>
      <c r="O1282" s="60">
        <f>IF(B1282="DEPARTAMENTO",N1282*(100%-VLOOKUP(A1282,'Condiciones Comerciales'!B:M,4,FALSE)),N1282)</f>
        <v>250</v>
      </c>
      <c r="P1282" s="60">
        <f t="shared" ref="P1282:P1345" si="20">(O1282-10%*O1282)/80%</f>
        <v>281.25</v>
      </c>
      <c r="Q1282" s="62"/>
    </row>
    <row r="1283" spans="1:17" x14ac:dyDescent="0.3">
      <c r="A1283" s="1" t="s">
        <v>30</v>
      </c>
      <c r="B1283" t="s">
        <v>16</v>
      </c>
      <c r="C1283" t="s">
        <v>16</v>
      </c>
      <c r="D1283" s="63">
        <v>424</v>
      </c>
      <c r="E1283" s="5">
        <v>-4</v>
      </c>
      <c r="G1283" s="64">
        <v>12.5</v>
      </c>
      <c r="H1283" s="64">
        <v>0</v>
      </c>
      <c r="I1283" t="s">
        <v>14</v>
      </c>
      <c r="J1283" t="s">
        <v>14</v>
      </c>
      <c r="K1283" t="s">
        <v>507</v>
      </c>
      <c r="M1283" t="s">
        <v>137</v>
      </c>
      <c r="N1283" s="1">
        <v>250</v>
      </c>
      <c r="O1283" s="60">
        <f>IF(B1283="DEPARTAMENTO",N1283*(100%-VLOOKUP(A1283,'Condiciones Comerciales'!B:M,4,FALSE)),N1283)</f>
        <v>250</v>
      </c>
      <c r="P1283" s="60">
        <f t="shared" si="20"/>
        <v>281.25</v>
      </c>
      <c r="Q1283" s="62"/>
    </row>
    <row r="1284" spans="1:17" x14ac:dyDescent="0.3">
      <c r="A1284" s="1" t="s">
        <v>30</v>
      </c>
      <c r="B1284" t="s">
        <v>16</v>
      </c>
      <c r="C1284" t="s">
        <v>16</v>
      </c>
      <c r="D1284" s="63">
        <v>425</v>
      </c>
      <c r="E1284" s="5">
        <v>-4</v>
      </c>
      <c r="G1284" s="64">
        <v>12.5</v>
      </c>
      <c r="H1284" s="64">
        <v>0</v>
      </c>
      <c r="I1284" t="s">
        <v>14</v>
      </c>
      <c r="J1284" t="s">
        <v>14</v>
      </c>
      <c r="K1284" t="s">
        <v>507</v>
      </c>
      <c r="M1284" t="s">
        <v>64</v>
      </c>
      <c r="N1284" s="1">
        <v>250</v>
      </c>
      <c r="O1284" s="60">
        <f>IF(B1284="DEPARTAMENTO",N1284*(100%-VLOOKUP(A1284,'Condiciones Comerciales'!B:M,4,FALSE)),N1284)</f>
        <v>250</v>
      </c>
      <c r="P1284" s="60">
        <f t="shared" si="20"/>
        <v>281.25</v>
      </c>
      <c r="Q1284" s="62"/>
    </row>
    <row r="1285" spans="1:17" x14ac:dyDescent="0.3">
      <c r="A1285" s="1" t="s">
        <v>30</v>
      </c>
      <c r="B1285" t="s">
        <v>16</v>
      </c>
      <c r="C1285" t="s">
        <v>16</v>
      </c>
      <c r="D1285" s="63">
        <v>426</v>
      </c>
      <c r="E1285" s="5">
        <v>-4</v>
      </c>
      <c r="G1285" s="64">
        <v>12.5</v>
      </c>
      <c r="H1285" s="64">
        <v>0</v>
      </c>
      <c r="I1285" t="s">
        <v>14</v>
      </c>
      <c r="J1285" t="s">
        <v>14</v>
      </c>
      <c r="K1285" t="s">
        <v>15</v>
      </c>
      <c r="L1285" t="s">
        <v>101</v>
      </c>
      <c r="N1285" s="1">
        <v>250</v>
      </c>
      <c r="O1285" s="60">
        <f>IF(B1285="DEPARTAMENTO",N1285*(100%-VLOOKUP(A1285,'Condiciones Comerciales'!B:M,4,FALSE)),N1285)</f>
        <v>250</v>
      </c>
      <c r="P1285" s="60">
        <f t="shared" si="20"/>
        <v>281.25</v>
      </c>
      <c r="Q1285" s="62"/>
    </row>
    <row r="1286" spans="1:17" x14ac:dyDescent="0.3">
      <c r="A1286" s="1" t="s">
        <v>30</v>
      </c>
      <c r="B1286" t="s">
        <v>16</v>
      </c>
      <c r="C1286" t="s">
        <v>16</v>
      </c>
      <c r="D1286" s="63">
        <v>427</v>
      </c>
      <c r="E1286" s="5">
        <v>-4</v>
      </c>
      <c r="G1286" s="64">
        <v>12.5</v>
      </c>
      <c r="H1286" s="64">
        <v>0</v>
      </c>
      <c r="I1286" t="s">
        <v>14</v>
      </c>
      <c r="J1286" t="s">
        <v>14</v>
      </c>
      <c r="K1286" t="s">
        <v>15</v>
      </c>
      <c r="L1286" t="s">
        <v>138</v>
      </c>
      <c r="N1286" s="1">
        <v>250</v>
      </c>
      <c r="O1286" s="60">
        <f>IF(B1286="DEPARTAMENTO",N1286*(100%-VLOOKUP(A1286,'Condiciones Comerciales'!B:M,4,FALSE)),N1286)</f>
        <v>250</v>
      </c>
      <c r="P1286" s="60">
        <f t="shared" si="20"/>
        <v>281.25</v>
      </c>
      <c r="Q1286" s="62"/>
    </row>
    <row r="1287" spans="1:17" x14ac:dyDescent="0.3">
      <c r="A1287" s="1" t="s">
        <v>30</v>
      </c>
      <c r="B1287" t="s">
        <v>16</v>
      </c>
      <c r="C1287" t="s">
        <v>16</v>
      </c>
      <c r="D1287" s="63">
        <v>428</v>
      </c>
      <c r="E1287" s="5">
        <v>-4</v>
      </c>
      <c r="G1287" s="64">
        <v>12.5</v>
      </c>
      <c r="H1287" s="64">
        <v>0</v>
      </c>
      <c r="I1287" t="s">
        <v>14</v>
      </c>
      <c r="J1287" t="s">
        <v>14</v>
      </c>
      <c r="K1287" t="s">
        <v>15</v>
      </c>
      <c r="L1287" t="s">
        <v>65</v>
      </c>
      <c r="N1287" s="1">
        <v>250</v>
      </c>
      <c r="O1287" s="60">
        <f>IF(B1287="DEPARTAMENTO",N1287*(100%-VLOOKUP(A1287,'Condiciones Comerciales'!B:M,4,FALSE)),N1287)</f>
        <v>250</v>
      </c>
      <c r="P1287" s="60">
        <f t="shared" si="20"/>
        <v>281.25</v>
      </c>
      <c r="Q1287" s="62"/>
    </row>
    <row r="1288" spans="1:17" x14ac:dyDescent="0.3">
      <c r="A1288" s="1" t="s">
        <v>30</v>
      </c>
      <c r="B1288" t="s">
        <v>16</v>
      </c>
      <c r="C1288" t="s">
        <v>16</v>
      </c>
      <c r="D1288" s="63">
        <v>429</v>
      </c>
      <c r="E1288" s="5">
        <v>-4</v>
      </c>
      <c r="G1288" s="64">
        <v>12.5</v>
      </c>
      <c r="H1288" s="64">
        <v>0</v>
      </c>
      <c r="I1288" t="s">
        <v>14</v>
      </c>
      <c r="J1288" t="s">
        <v>14</v>
      </c>
      <c r="K1288" t="s">
        <v>15</v>
      </c>
      <c r="L1288" t="s">
        <v>84</v>
      </c>
      <c r="N1288" s="1">
        <v>250</v>
      </c>
      <c r="O1288" s="60">
        <f>IF(B1288="DEPARTAMENTO",N1288*(100%-VLOOKUP(A1288,'Condiciones Comerciales'!B:M,4,FALSE)),N1288)</f>
        <v>250</v>
      </c>
      <c r="P1288" s="60">
        <f t="shared" si="20"/>
        <v>281.25</v>
      </c>
      <c r="Q1288" s="62"/>
    </row>
    <row r="1289" spans="1:17" x14ac:dyDescent="0.3">
      <c r="A1289" s="1" t="s">
        <v>30</v>
      </c>
      <c r="B1289" t="s">
        <v>16</v>
      </c>
      <c r="C1289" t="s">
        <v>16</v>
      </c>
      <c r="D1289" s="63">
        <v>430</v>
      </c>
      <c r="E1289" s="5">
        <v>-4</v>
      </c>
      <c r="G1289" s="64">
        <v>12.5</v>
      </c>
      <c r="H1289" s="64">
        <v>0</v>
      </c>
      <c r="I1289" t="s">
        <v>14</v>
      </c>
      <c r="J1289" t="s">
        <v>14</v>
      </c>
      <c r="K1289" t="s">
        <v>15</v>
      </c>
      <c r="N1289" s="1">
        <v>250</v>
      </c>
      <c r="O1289" s="60">
        <f>IF(B1289="DEPARTAMENTO",N1289*(100%-VLOOKUP(A1289,'Condiciones Comerciales'!B:M,4,FALSE)),N1289)</f>
        <v>250</v>
      </c>
      <c r="P1289" s="60">
        <f t="shared" si="20"/>
        <v>281.25</v>
      </c>
      <c r="Q1289" s="62"/>
    </row>
    <row r="1290" spans="1:17" x14ac:dyDescent="0.3">
      <c r="A1290" s="1" t="s">
        <v>30</v>
      </c>
      <c r="B1290" t="s">
        <v>16</v>
      </c>
      <c r="C1290" t="s">
        <v>16</v>
      </c>
      <c r="D1290" s="63">
        <v>431</v>
      </c>
      <c r="E1290" s="5">
        <v>-4</v>
      </c>
      <c r="G1290" s="64">
        <v>12.5</v>
      </c>
      <c r="H1290" s="64">
        <v>0</v>
      </c>
      <c r="I1290" t="s">
        <v>14</v>
      </c>
      <c r="J1290" t="s">
        <v>14</v>
      </c>
      <c r="K1290" t="s">
        <v>507</v>
      </c>
      <c r="M1290" t="s">
        <v>66</v>
      </c>
      <c r="N1290" s="1">
        <v>250</v>
      </c>
      <c r="O1290" s="60">
        <f>IF(B1290="DEPARTAMENTO",N1290*(100%-VLOOKUP(A1290,'Condiciones Comerciales'!B:M,4,FALSE)),N1290)</f>
        <v>250</v>
      </c>
      <c r="P1290" s="60">
        <f t="shared" si="20"/>
        <v>281.25</v>
      </c>
      <c r="Q1290" s="62"/>
    </row>
    <row r="1291" spans="1:17" x14ac:dyDescent="0.3">
      <c r="A1291" s="1" t="s">
        <v>30</v>
      </c>
      <c r="B1291" t="s">
        <v>16</v>
      </c>
      <c r="C1291" t="s">
        <v>16</v>
      </c>
      <c r="D1291" s="63">
        <v>432</v>
      </c>
      <c r="E1291" s="5">
        <v>-4</v>
      </c>
      <c r="G1291" s="64">
        <v>12.5</v>
      </c>
      <c r="H1291" s="64">
        <v>0</v>
      </c>
      <c r="I1291" t="s">
        <v>14</v>
      </c>
      <c r="J1291" t="s">
        <v>14</v>
      </c>
      <c r="K1291" t="s">
        <v>507</v>
      </c>
      <c r="M1291" t="s">
        <v>85</v>
      </c>
      <c r="N1291" s="1">
        <v>250</v>
      </c>
      <c r="O1291" s="60">
        <f>IF(B1291="DEPARTAMENTO",N1291*(100%-VLOOKUP(A1291,'Condiciones Comerciales'!B:M,4,FALSE)),N1291)</f>
        <v>250</v>
      </c>
      <c r="P1291" s="60">
        <f t="shared" si="20"/>
        <v>281.25</v>
      </c>
      <c r="Q1291" s="62"/>
    </row>
    <row r="1292" spans="1:17" x14ac:dyDescent="0.3">
      <c r="A1292" s="1" t="s">
        <v>30</v>
      </c>
      <c r="B1292" t="s">
        <v>16</v>
      </c>
      <c r="C1292" t="s">
        <v>16</v>
      </c>
      <c r="D1292" s="63">
        <v>433</v>
      </c>
      <c r="E1292" s="5">
        <v>-4</v>
      </c>
      <c r="G1292" s="64">
        <v>12.5</v>
      </c>
      <c r="H1292" s="64">
        <v>0</v>
      </c>
      <c r="I1292" t="s">
        <v>14</v>
      </c>
      <c r="J1292" t="s">
        <v>14</v>
      </c>
      <c r="K1292" t="s">
        <v>507</v>
      </c>
      <c r="M1292" t="s">
        <v>158</v>
      </c>
      <c r="N1292" s="1">
        <v>250</v>
      </c>
      <c r="O1292" s="60">
        <f>IF(B1292="DEPARTAMENTO",N1292*(100%-VLOOKUP(A1292,'Condiciones Comerciales'!B:M,4,FALSE)),N1292)</f>
        <v>250</v>
      </c>
      <c r="P1292" s="60">
        <f t="shared" si="20"/>
        <v>281.25</v>
      </c>
      <c r="Q1292" s="62"/>
    </row>
    <row r="1293" spans="1:17" x14ac:dyDescent="0.3">
      <c r="A1293" s="1" t="s">
        <v>30</v>
      </c>
      <c r="B1293" t="s">
        <v>16</v>
      </c>
      <c r="C1293" t="s">
        <v>16</v>
      </c>
      <c r="D1293" s="63">
        <v>434</v>
      </c>
      <c r="E1293" s="5">
        <v>-4</v>
      </c>
      <c r="G1293" s="64">
        <v>12.5</v>
      </c>
      <c r="H1293" s="64">
        <v>0</v>
      </c>
      <c r="I1293" t="s">
        <v>29</v>
      </c>
      <c r="J1293" t="s">
        <v>29</v>
      </c>
      <c r="K1293" t="s">
        <v>507</v>
      </c>
      <c r="M1293" t="s">
        <v>102</v>
      </c>
      <c r="N1293" s="1">
        <v>250</v>
      </c>
      <c r="O1293" s="60">
        <f>IF(B1293="DEPARTAMENTO",N1293*(100%-VLOOKUP(A1293,'Condiciones Comerciales'!B:M,4,FALSE)),N1293)</f>
        <v>250</v>
      </c>
      <c r="P1293" s="60">
        <f t="shared" si="20"/>
        <v>281.25</v>
      </c>
      <c r="Q1293" s="62"/>
    </row>
    <row r="1294" spans="1:17" x14ac:dyDescent="0.3">
      <c r="A1294" s="1" t="s">
        <v>30</v>
      </c>
      <c r="B1294" t="s">
        <v>16</v>
      </c>
      <c r="C1294" t="s">
        <v>16</v>
      </c>
      <c r="D1294" s="63">
        <v>435</v>
      </c>
      <c r="E1294" s="5">
        <v>-4</v>
      </c>
      <c r="G1294" s="64">
        <v>12.5</v>
      </c>
      <c r="H1294" s="64">
        <v>0</v>
      </c>
      <c r="I1294" t="s">
        <v>29</v>
      </c>
      <c r="J1294" t="s">
        <v>29</v>
      </c>
      <c r="K1294" t="s">
        <v>507</v>
      </c>
      <c r="M1294" t="s">
        <v>166</v>
      </c>
      <c r="N1294" s="1">
        <v>250</v>
      </c>
      <c r="O1294" s="60">
        <f>IF(B1294="DEPARTAMENTO",N1294*(100%-VLOOKUP(A1294,'Condiciones Comerciales'!B:M,4,FALSE)),N1294)</f>
        <v>250</v>
      </c>
      <c r="P1294" s="60">
        <f t="shared" si="20"/>
        <v>281.25</v>
      </c>
      <c r="Q1294" s="62"/>
    </row>
    <row r="1295" spans="1:17" x14ac:dyDescent="0.3">
      <c r="A1295" s="1" t="s">
        <v>196</v>
      </c>
      <c r="B1295" t="s">
        <v>18</v>
      </c>
      <c r="C1295" t="s">
        <v>70</v>
      </c>
      <c r="D1295" s="63">
        <v>110</v>
      </c>
      <c r="E1295" s="5">
        <v>1</v>
      </c>
      <c r="F1295" s="5" t="s">
        <v>20</v>
      </c>
      <c r="G1295" s="64">
        <v>31.07</v>
      </c>
      <c r="H1295" s="64">
        <v>2.86</v>
      </c>
      <c r="I1295" t="s">
        <v>24</v>
      </c>
      <c r="J1295" t="s">
        <v>14</v>
      </c>
      <c r="K1295" t="s">
        <v>508</v>
      </c>
      <c r="N1295" s="1">
        <v>2407</v>
      </c>
      <c r="O1295" s="60">
        <f>IF(B1295="DEPARTAMENTO",N1295*(100%-VLOOKUP(A1295,'Condiciones Comerciales'!B:M,4,FALSE)),N1295)</f>
        <v>2166.3000000000002</v>
      </c>
      <c r="P1295" s="60">
        <f t="shared" si="20"/>
        <v>2437.0875000000001</v>
      </c>
      <c r="Q1295" s="62"/>
    </row>
    <row r="1296" spans="1:17" x14ac:dyDescent="0.3">
      <c r="A1296" s="1" t="s">
        <v>196</v>
      </c>
      <c r="B1296" t="s">
        <v>18</v>
      </c>
      <c r="C1296" t="s">
        <v>70</v>
      </c>
      <c r="D1296" s="63">
        <v>111</v>
      </c>
      <c r="E1296" s="5">
        <v>1</v>
      </c>
      <c r="F1296" s="5" t="s">
        <v>20</v>
      </c>
      <c r="G1296" s="64">
        <v>31.07</v>
      </c>
      <c r="H1296" s="64">
        <v>2.86</v>
      </c>
      <c r="I1296" t="s">
        <v>24</v>
      </c>
      <c r="J1296" t="s">
        <v>14</v>
      </c>
      <c r="K1296" t="s">
        <v>15</v>
      </c>
      <c r="N1296" s="1">
        <v>2407</v>
      </c>
      <c r="O1296" s="60">
        <f>IF(B1296="DEPARTAMENTO",N1296*(100%-VLOOKUP(A1296,'Condiciones Comerciales'!B:M,4,FALSE)),N1296)</f>
        <v>2166.3000000000002</v>
      </c>
      <c r="P1296" s="60">
        <f t="shared" si="20"/>
        <v>2437.0875000000001</v>
      </c>
      <c r="Q1296" s="62"/>
    </row>
    <row r="1297" spans="1:17" x14ac:dyDescent="0.3">
      <c r="A1297" s="1" t="s">
        <v>196</v>
      </c>
      <c r="B1297" t="s">
        <v>18</v>
      </c>
      <c r="C1297" t="s">
        <v>70</v>
      </c>
      <c r="D1297" s="63">
        <v>202</v>
      </c>
      <c r="E1297" s="5">
        <v>2</v>
      </c>
      <c r="F1297" s="5" t="s">
        <v>20</v>
      </c>
      <c r="G1297" s="64">
        <v>31.07</v>
      </c>
      <c r="H1297" s="64">
        <v>2.86</v>
      </c>
      <c r="I1297" t="s">
        <v>39</v>
      </c>
      <c r="J1297" t="s">
        <v>14</v>
      </c>
      <c r="K1297" t="s">
        <v>15</v>
      </c>
      <c r="N1297" s="1">
        <v>2487</v>
      </c>
      <c r="O1297" s="60">
        <f>IF(B1297="DEPARTAMENTO",N1297*(100%-VLOOKUP(A1297,'Condiciones Comerciales'!B:M,4,FALSE)),N1297)</f>
        <v>2238.3000000000002</v>
      </c>
      <c r="P1297" s="60">
        <f t="shared" si="20"/>
        <v>2518.0875000000001</v>
      </c>
      <c r="Q1297" s="62"/>
    </row>
    <row r="1298" spans="1:17" x14ac:dyDescent="0.3">
      <c r="A1298" s="1" t="s">
        <v>196</v>
      </c>
      <c r="B1298" t="s">
        <v>18</v>
      </c>
      <c r="C1298" t="s">
        <v>70</v>
      </c>
      <c r="D1298" s="63">
        <v>216</v>
      </c>
      <c r="E1298" s="5">
        <v>2</v>
      </c>
      <c r="F1298" s="5" t="s">
        <v>20</v>
      </c>
      <c r="G1298" s="64">
        <v>31.07</v>
      </c>
      <c r="H1298" s="64">
        <v>2.86</v>
      </c>
      <c r="I1298" t="s">
        <v>39</v>
      </c>
      <c r="J1298" t="s">
        <v>14</v>
      </c>
      <c r="K1298" t="s">
        <v>15</v>
      </c>
      <c r="N1298" s="1">
        <v>2487</v>
      </c>
      <c r="O1298" s="60">
        <f>IF(B1298="DEPARTAMENTO",N1298*(100%-VLOOKUP(A1298,'Condiciones Comerciales'!B:M,4,FALSE)),N1298)</f>
        <v>2238.3000000000002</v>
      </c>
      <c r="P1298" s="60">
        <f t="shared" si="20"/>
        <v>2518.0875000000001</v>
      </c>
      <c r="Q1298" s="62"/>
    </row>
    <row r="1299" spans="1:17" x14ac:dyDescent="0.3">
      <c r="A1299" s="1" t="s">
        <v>196</v>
      </c>
      <c r="B1299" t="s">
        <v>18</v>
      </c>
      <c r="C1299" t="s">
        <v>70</v>
      </c>
      <c r="D1299" s="63">
        <v>217</v>
      </c>
      <c r="E1299" s="5">
        <v>2</v>
      </c>
      <c r="F1299" s="5" t="s">
        <v>20</v>
      </c>
      <c r="G1299" s="64">
        <v>31.07</v>
      </c>
      <c r="H1299" s="64">
        <v>2.86</v>
      </c>
      <c r="I1299" t="s">
        <v>39</v>
      </c>
      <c r="J1299" t="s">
        <v>14</v>
      </c>
      <c r="K1299" t="s">
        <v>15</v>
      </c>
      <c r="N1299" s="1">
        <v>2487</v>
      </c>
      <c r="O1299" s="60">
        <f>IF(B1299="DEPARTAMENTO",N1299*(100%-VLOOKUP(A1299,'Condiciones Comerciales'!B:M,4,FALSE)),N1299)</f>
        <v>2238.3000000000002</v>
      </c>
      <c r="P1299" s="60">
        <f t="shared" si="20"/>
        <v>2518.0875000000001</v>
      </c>
      <c r="Q1299" s="62"/>
    </row>
    <row r="1300" spans="1:17" x14ac:dyDescent="0.3">
      <c r="A1300" s="1" t="s">
        <v>196</v>
      </c>
      <c r="B1300" t="s">
        <v>18</v>
      </c>
      <c r="C1300" t="s">
        <v>70</v>
      </c>
      <c r="D1300" s="63">
        <v>302</v>
      </c>
      <c r="E1300" s="5">
        <v>3</v>
      </c>
      <c r="F1300" s="5" t="s">
        <v>20</v>
      </c>
      <c r="G1300" s="64">
        <v>31.07</v>
      </c>
      <c r="H1300" s="64">
        <v>2.86</v>
      </c>
      <c r="I1300" t="s">
        <v>39</v>
      </c>
      <c r="J1300" t="s">
        <v>14</v>
      </c>
      <c r="K1300" t="s">
        <v>15</v>
      </c>
      <c r="N1300" s="1">
        <v>2498</v>
      </c>
      <c r="O1300" s="60">
        <f>IF(B1300="DEPARTAMENTO",N1300*(100%-VLOOKUP(A1300,'Condiciones Comerciales'!B:M,4,FALSE)),N1300)</f>
        <v>2248.2000000000003</v>
      </c>
      <c r="P1300" s="60">
        <f t="shared" si="20"/>
        <v>2529.2249999999999</v>
      </c>
      <c r="Q1300" s="62"/>
    </row>
    <row r="1301" spans="1:17" x14ac:dyDescent="0.3">
      <c r="A1301" s="1" t="s">
        <v>196</v>
      </c>
      <c r="B1301" t="s">
        <v>18</v>
      </c>
      <c r="C1301" t="s">
        <v>70</v>
      </c>
      <c r="D1301" s="63">
        <v>307</v>
      </c>
      <c r="E1301" s="5">
        <v>3</v>
      </c>
      <c r="F1301" s="5" t="s">
        <v>20</v>
      </c>
      <c r="G1301" s="64">
        <v>31.07</v>
      </c>
      <c r="H1301" s="64">
        <v>2.86</v>
      </c>
      <c r="I1301" t="s">
        <v>24</v>
      </c>
      <c r="J1301" t="s">
        <v>14</v>
      </c>
      <c r="K1301" t="s">
        <v>15</v>
      </c>
      <c r="N1301" s="1">
        <v>2475</v>
      </c>
      <c r="O1301" s="60">
        <f>IF(B1301="DEPARTAMENTO",N1301*(100%-VLOOKUP(A1301,'Condiciones Comerciales'!B:M,4,FALSE)),N1301)</f>
        <v>2227.5</v>
      </c>
      <c r="P1301" s="60">
        <f t="shared" si="20"/>
        <v>2505.9375</v>
      </c>
      <c r="Q1301" s="62"/>
    </row>
    <row r="1302" spans="1:17" x14ac:dyDescent="0.3">
      <c r="A1302" s="1" t="s">
        <v>196</v>
      </c>
      <c r="B1302" t="s">
        <v>18</v>
      </c>
      <c r="C1302" t="s">
        <v>70</v>
      </c>
      <c r="D1302" s="63">
        <v>311</v>
      </c>
      <c r="E1302" s="5">
        <v>3</v>
      </c>
      <c r="F1302" s="5" t="s">
        <v>20</v>
      </c>
      <c r="G1302" s="64">
        <v>31.07</v>
      </c>
      <c r="H1302" s="64">
        <v>2.86</v>
      </c>
      <c r="I1302" t="s">
        <v>24</v>
      </c>
      <c r="J1302" t="s">
        <v>14</v>
      </c>
      <c r="K1302" t="s">
        <v>15</v>
      </c>
      <c r="N1302" s="1">
        <v>2475</v>
      </c>
      <c r="O1302" s="60">
        <f>IF(B1302="DEPARTAMENTO",N1302*(100%-VLOOKUP(A1302,'Condiciones Comerciales'!B:M,4,FALSE)),N1302)</f>
        <v>2227.5</v>
      </c>
      <c r="P1302" s="60">
        <f t="shared" si="20"/>
        <v>2505.9375</v>
      </c>
      <c r="Q1302" s="62"/>
    </row>
    <row r="1303" spans="1:17" x14ac:dyDescent="0.3">
      <c r="A1303" s="1" t="s">
        <v>196</v>
      </c>
      <c r="B1303" t="s">
        <v>18</v>
      </c>
      <c r="C1303" t="s">
        <v>70</v>
      </c>
      <c r="D1303" s="63">
        <v>316</v>
      </c>
      <c r="E1303" s="5">
        <v>3</v>
      </c>
      <c r="F1303" s="5" t="s">
        <v>20</v>
      </c>
      <c r="G1303" s="64">
        <v>31.07</v>
      </c>
      <c r="H1303" s="64">
        <v>2.86</v>
      </c>
      <c r="I1303" t="s">
        <v>39</v>
      </c>
      <c r="J1303" t="s">
        <v>14</v>
      </c>
      <c r="K1303" t="s">
        <v>15</v>
      </c>
      <c r="N1303" s="1">
        <v>2498</v>
      </c>
      <c r="O1303" s="60">
        <f>IF(B1303="DEPARTAMENTO",N1303*(100%-VLOOKUP(A1303,'Condiciones Comerciales'!B:M,4,FALSE)),N1303)</f>
        <v>2248.2000000000003</v>
      </c>
      <c r="P1303" s="60">
        <f t="shared" si="20"/>
        <v>2529.2249999999999</v>
      </c>
      <c r="Q1303" s="62"/>
    </row>
    <row r="1304" spans="1:17" x14ac:dyDescent="0.3">
      <c r="A1304" s="1" t="s">
        <v>196</v>
      </c>
      <c r="B1304" t="s">
        <v>18</v>
      </c>
      <c r="C1304" t="s">
        <v>70</v>
      </c>
      <c r="D1304" s="63">
        <v>317</v>
      </c>
      <c r="E1304" s="5">
        <v>3</v>
      </c>
      <c r="F1304" s="5" t="s">
        <v>20</v>
      </c>
      <c r="G1304" s="64">
        <v>31.07</v>
      </c>
      <c r="H1304" s="64">
        <v>2.86</v>
      </c>
      <c r="I1304" t="s">
        <v>39</v>
      </c>
      <c r="J1304" t="s">
        <v>14</v>
      </c>
      <c r="K1304" t="s">
        <v>15</v>
      </c>
      <c r="N1304" s="1">
        <v>2498</v>
      </c>
      <c r="O1304" s="60">
        <f>IF(B1304="DEPARTAMENTO",N1304*(100%-VLOOKUP(A1304,'Condiciones Comerciales'!B:M,4,FALSE)),N1304)</f>
        <v>2248.2000000000003</v>
      </c>
      <c r="P1304" s="60">
        <f t="shared" si="20"/>
        <v>2529.2249999999999</v>
      </c>
      <c r="Q1304" s="62"/>
    </row>
    <row r="1305" spans="1:17" x14ac:dyDescent="0.3">
      <c r="A1305" s="1" t="s">
        <v>196</v>
      </c>
      <c r="B1305" t="s">
        <v>18</v>
      </c>
      <c r="C1305" t="s">
        <v>70</v>
      </c>
      <c r="D1305" s="63">
        <v>402</v>
      </c>
      <c r="E1305" s="5">
        <v>4</v>
      </c>
      <c r="F1305" s="5" t="s">
        <v>17</v>
      </c>
      <c r="G1305" s="64">
        <v>31.07</v>
      </c>
      <c r="H1305" s="64">
        <v>2.86</v>
      </c>
      <c r="I1305" t="s">
        <v>21</v>
      </c>
      <c r="J1305" t="s">
        <v>14</v>
      </c>
      <c r="K1305" t="s">
        <v>15</v>
      </c>
      <c r="N1305" s="1">
        <v>2533</v>
      </c>
      <c r="O1305" s="60">
        <f>IF(B1305="DEPARTAMENTO",N1305*(100%-VLOOKUP(A1305,'Condiciones Comerciales'!B:M,4,FALSE)),N1305)</f>
        <v>2279.7000000000003</v>
      </c>
      <c r="P1305" s="60">
        <f t="shared" si="20"/>
        <v>2564.6625000000004</v>
      </c>
      <c r="Q1305" s="62"/>
    </row>
    <row r="1306" spans="1:17" x14ac:dyDescent="0.3">
      <c r="A1306" s="1" t="s">
        <v>196</v>
      </c>
      <c r="B1306" t="s">
        <v>18</v>
      </c>
      <c r="C1306" t="s">
        <v>70</v>
      </c>
      <c r="D1306" s="63">
        <v>402</v>
      </c>
      <c r="E1306" s="5">
        <v>4</v>
      </c>
      <c r="F1306" s="5" t="s">
        <v>20</v>
      </c>
      <c r="G1306" s="64">
        <v>31.07</v>
      </c>
      <c r="H1306" s="64">
        <v>2.86</v>
      </c>
      <c r="I1306" t="s">
        <v>39</v>
      </c>
      <c r="J1306" t="s">
        <v>14</v>
      </c>
      <c r="K1306" t="s">
        <v>15</v>
      </c>
      <c r="N1306" s="1">
        <v>2510</v>
      </c>
      <c r="O1306" s="60">
        <f>IF(B1306="DEPARTAMENTO",N1306*(100%-VLOOKUP(A1306,'Condiciones Comerciales'!B:M,4,FALSE)),N1306)</f>
        <v>2259</v>
      </c>
      <c r="P1306" s="60">
        <f t="shared" si="20"/>
        <v>2541.3749999999995</v>
      </c>
      <c r="Q1306" s="62"/>
    </row>
    <row r="1307" spans="1:17" x14ac:dyDescent="0.3">
      <c r="A1307" s="1" t="s">
        <v>196</v>
      </c>
      <c r="B1307" t="s">
        <v>18</v>
      </c>
      <c r="C1307" t="s">
        <v>70</v>
      </c>
      <c r="D1307" s="63">
        <v>403</v>
      </c>
      <c r="E1307" s="5">
        <v>4</v>
      </c>
      <c r="F1307" s="5" t="s">
        <v>17</v>
      </c>
      <c r="G1307" s="64">
        <v>31.07</v>
      </c>
      <c r="H1307" s="64">
        <v>2.86</v>
      </c>
      <c r="I1307" t="s">
        <v>21</v>
      </c>
      <c r="J1307" t="s">
        <v>14</v>
      </c>
      <c r="K1307" t="s">
        <v>15</v>
      </c>
      <c r="N1307" s="1">
        <v>2533</v>
      </c>
      <c r="O1307" s="60">
        <f>IF(B1307="DEPARTAMENTO",N1307*(100%-VLOOKUP(A1307,'Condiciones Comerciales'!B:M,4,FALSE)),N1307)</f>
        <v>2279.7000000000003</v>
      </c>
      <c r="P1307" s="60">
        <f t="shared" si="20"/>
        <v>2564.6625000000004</v>
      </c>
      <c r="Q1307" s="62"/>
    </row>
    <row r="1308" spans="1:17" x14ac:dyDescent="0.3">
      <c r="A1308" s="1" t="s">
        <v>196</v>
      </c>
      <c r="B1308" t="s">
        <v>18</v>
      </c>
      <c r="C1308" t="s">
        <v>70</v>
      </c>
      <c r="D1308" s="63">
        <v>406</v>
      </c>
      <c r="E1308" s="5">
        <v>4</v>
      </c>
      <c r="F1308" s="5" t="s">
        <v>17</v>
      </c>
      <c r="G1308" s="64">
        <v>31.07</v>
      </c>
      <c r="H1308" s="64">
        <v>2.86</v>
      </c>
      <c r="I1308" t="s">
        <v>23</v>
      </c>
      <c r="J1308" t="s">
        <v>14</v>
      </c>
      <c r="K1308" t="s">
        <v>15</v>
      </c>
      <c r="N1308" s="1">
        <v>2453</v>
      </c>
      <c r="O1308" s="60">
        <f>IF(B1308="DEPARTAMENTO",N1308*(100%-VLOOKUP(A1308,'Condiciones Comerciales'!B:M,4,FALSE)),N1308)</f>
        <v>2207.7000000000003</v>
      </c>
      <c r="P1308" s="60">
        <f t="shared" si="20"/>
        <v>2483.6625000000004</v>
      </c>
      <c r="Q1308" s="62"/>
    </row>
    <row r="1309" spans="1:17" x14ac:dyDescent="0.3">
      <c r="A1309" s="1" t="s">
        <v>196</v>
      </c>
      <c r="B1309" t="s">
        <v>18</v>
      </c>
      <c r="C1309" t="s">
        <v>70</v>
      </c>
      <c r="D1309" s="63">
        <v>407</v>
      </c>
      <c r="E1309" s="5">
        <v>4</v>
      </c>
      <c r="F1309" s="5" t="s">
        <v>17</v>
      </c>
      <c r="G1309" s="64">
        <v>31.07</v>
      </c>
      <c r="H1309" s="64">
        <v>2.86</v>
      </c>
      <c r="I1309" t="s">
        <v>23</v>
      </c>
      <c r="J1309" t="s">
        <v>14</v>
      </c>
      <c r="K1309" t="s">
        <v>15</v>
      </c>
      <c r="N1309" s="1">
        <v>2453</v>
      </c>
      <c r="O1309" s="60">
        <f>IF(B1309="DEPARTAMENTO",IF(C1309="1D1B",N1309*(100%-13%),N1309*(100%-VLOOKUP(A1309,'Condiciones Comerciales'!B:M,4,FALSE))),N1309)</f>
        <v>2134.11</v>
      </c>
      <c r="P1309" s="60">
        <f t="shared" si="20"/>
        <v>2400.8737499999997</v>
      </c>
      <c r="Q1309" s="62"/>
    </row>
    <row r="1310" spans="1:17" x14ac:dyDescent="0.3">
      <c r="A1310" s="1" t="s">
        <v>196</v>
      </c>
      <c r="B1310" t="s">
        <v>18</v>
      </c>
      <c r="C1310" t="s">
        <v>70</v>
      </c>
      <c r="D1310" s="63">
        <v>410</v>
      </c>
      <c r="E1310" s="5">
        <v>4</v>
      </c>
      <c r="F1310" s="5" t="s">
        <v>20</v>
      </c>
      <c r="G1310" s="64">
        <v>31.07</v>
      </c>
      <c r="H1310" s="64">
        <v>2.86</v>
      </c>
      <c r="I1310" t="s">
        <v>24</v>
      </c>
      <c r="J1310" t="s">
        <v>14</v>
      </c>
      <c r="K1310" t="s">
        <v>508</v>
      </c>
      <c r="N1310" s="1">
        <v>2487</v>
      </c>
      <c r="O1310" s="60">
        <f>IF(B1310="DEPARTAMENTO",IF(C1310="1D1B",N1310*(100%-13%),N1310*(100%-VLOOKUP(A1310,'Condiciones Comerciales'!B:M,4,FALSE))),N1310)</f>
        <v>2163.69</v>
      </c>
      <c r="P1310" s="60">
        <f t="shared" si="20"/>
        <v>2434.1512499999999</v>
      </c>
      <c r="Q1310" s="62"/>
    </row>
    <row r="1311" spans="1:17" x14ac:dyDescent="0.3">
      <c r="A1311" s="1" t="s">
        <v>196</v>
      </c>
      <c r="B1311" t="s">
        <v>18</v>
      </c>
      <c r="C1311" t="s">
        <v>70</v>
      </c>
      <c r="D1311" s="63">
        <v>411</v>
      </c>
      <c r="E1311" s="5">
        <v>4</v>
      </c>
      <c r="F1311" s="5" t="s">
        <v>20</v>
      </c>
      <c r="G1311" s="64">
        <v>31.07</v>
      </c>
      <c r="H1311" s="64">
        <v>2.86</v>
      </c>
      <c r="I1311" t="s">
        <v>24</v>
      </c>
      <c r="J1311" t="s">
        <v>14</v>
      </c>
      <c r="K1311" t="s">
        <v>15</v>
      </c>
      <c r="N1311" s="1">
        <v>2487</v>
      </c>
      <c r="O1311" s="60">
        <f>IF(B1311="DEPARTAMENTO",IF(C1311="1D1B",N1311*(100%-13%),N1311*(100%-VLOOKUP(A1311,'Condiciones Comerciales'!B:M,4,FALSE))),N1311)</f>
        <v>2163.69</v>
      </c>
      <c r="P1311" s="60">
        <f t="shared" si="20"/>
        <v>2434.1512499999999</v>
      </c>
      <c r="Q1311" s="62"/>
    </row>
    <row r="1312" spans="1:17" x14ac:dyDescent="0.3">
      <c r="A1312" s="1" t="s">
        <v>196</v>
      </c>
      <c r="B1312" t="s">
        <v>18</v>
      </c>
      <c r="C1312" t="s">
        <v>70</v>
      </c>
      <c r="D1312" s="63">
        <v>416</v>
      </c>
      <c r="E1312" s="5">
        <v>4</v>
      </c>
      <c r="F1312" s="5" t="s">
        <v>20</v>
      </c>
      <c r="G1312" s="64">
        <v>31.07</v>
      </c>
      <c r="H1312" s="64">
        <v>2.86</v>
      </c>
      <c r="I1312" t="s">
        <v>39</v>
      </c>
      <c r="J1312" t="s">
        <v>14</v>
      </c>
      <c r="K1312" t="s">
        <v>15</v>
      </c>
      <c r="N1312" s="1">
        <v>2510</v>
      </c>
      <c r="O1312" s="60">
        <f>IF(B1312="DEPARTAMENTO",IF(C1312="1D1B",N1312*(100%-13%),N1312*(100%-VLOOKUP(A1312,'Condiciones Comerciales'!B:M,4,FALSE))),N1312)</f>
        <v>2183.6999999999998</v>
      </c>
      <c r="P1312" s="60">
        <f t="shared" si="20"/>
        <v>2456.6624999999999</v>
      </c>
      <c r="Q1312" s="62"/>
    </row>
    <row r="1313" spans="1:17" x14ac:dyDescent="0.3">
      <c r="A1313" s="1" t="s">
        <v>196</v>
      </c>
      <c r="B1313" t="s">
        <v>18</v>
      </c>
      <c r="C1313" t="s">
        <v>70</v>
      </c>
      <c r="D1313" s="63">
        <v>503</v>
      </c>
      <c r="E1313" s="5">
        <v>5</v>
      </c>
      <c r="F1313" s="5" t="s">
        <v>17</v>
      </c>
      <c r="G1313" s="64">
        <v>31.07</v>
      </c>
      <c r="H1313" s="64">
        <v>2.86</v>
      </c>
      <c r="I1313" t="s">
        <v>21</v>
      </c>
      <c r="J1313" t="s">
        <v>14</v>
      </c>
      <c r="K1313" t="s">
        <v>15</v>
      </c>
      <c r="N1313" s="1">
        <v>2544</v>
      </c>
      <c r="O1313" s="60">
        <f>IF(B1313="DEPARTAMENTO",IF(C1313="1D1B",N1313*(100%-13%),N1313*(100%-VLOOKUP(A1313,'Condiciones Comerciales'!B:M,4,FALSE))),N1313)</f>
        <v>2213.2800000000002</v>
      </c>
      <c r="P1313" s="60">
        <f t="shared" si="20"/>
        <v>2489.94</v>
      </c>
      <c r="Q1313" s="62"/>
    </row>
    <row r="1314" spans="1:17" x14ac:dyDescent="0.3">
      <c r="A1314" s="1" t="s">
        <v>196</v>
      </c>
      <c r="B1314" t="s">
        <v>18</v>
      </c>
      <c r="C1314" t="s">
        <v>70</v>
      </c>
      <c r="D1314" s="63">
        <v>507</v>
      </c>
      <c r="E1314" s="5">
        <v>5</v>
      </c>
      <c r="F1314" s="5" t="s">
        <v>17</v>
      </c>
      <c r="G1314" s="64">
        <v>31.07</v>
      </c>
      <c r="H1314" s="64">
        <v>2.86</v>
      </c>
      <c r="I1314" t="s">
        <v>23</v>
      </c>
      <c r="J1314" t="s">
        <v>14</v>
      </c>
      <c r="K1314" t="s">
        <v>15</v>
      </c>
      <c r="N1314" s="1">
        <v>2464</v>
      </c>
      <c r="O1314" s="60">
        <f>IF(B1314="DEPARTAMENTO",IF(C1314="1D1B",N1314*(100%-13%),N1314*(100%-VLOOKUP(A1314,'Condiciones Comerciales'!B:M,4,FALSE))),N1314)</f>
        <v>2143.6799999999998</v>
      </c>
      <c r="P1314" s="60">
        <f t="shared" si="20"/>
        <v>2411.64</v>
      </c>
      <c r="Q1314" s="62"/>
    </row>
    <row r="1315" spans="1:17" x14ac:dyDescent="0.3">
      <c r="A1315" s="1" t="s">
        <v>196</v>
      </c>
      <c r="B1315" t="s">
        <v>18</v>
      </c>
      <c r="C1315" t="s">
        <v>70</v>
      </c>
      <c r="D1315" s="63">
        <v>510</v>
      </c>
      <c r="E1315" s="5">
        <v>5</v>
      </c>
      <c r="F1315" s="5" t="s">
        <v>20</v>
      </c>
      <c r="G1315" s="64">
        <v>31.07</v>
      </c>
      <c r="H1315" s="64">
        <v>2.86</v>
      </c>
      <c r="I1315" t="s">
        <v>24</v>
      </c>
      <c r="J1315" t="s">
        <v>14</v>
      </c>
      <c r="K1315" t="s">
        <v>15</v>
      </c>
      <c r="N1315" s="1">
        <v>2498</v>
      </c>
      <c r="O1315" s="60">
        <f>IF(B1315="DEPARTAMENTO",IF(C1315="1D1B",N1315*(100%-13%),N1315*(100%-VLOOKUP(A1315,'Condiciones Comerciales'!B:M,4,FALSE))),N1315)</f>
        <v>2173.2599999999998</v>
      </c>
      <c r="P1315" s="60">
        <f t="shared" si="20"/>
        <v>2444.9174999999996</v>
      </c>
      <c r="Q1315" s="62"/>
    </row>
    <row r="1316" spans="1:17" x14ac:dyDescent="0.3">
      <c r="A1316" s="1" t="s">
        <v>196</v>
      </c>
      <c r="B1316" t="s">
        <v>18</v>
      </c>
      <c r="C1316" t="s">
        <v>70</v>
      </c>
      <c r="D1316" s="63">
        <v>511</v>
      </c>
      <c r="E1316" s="5">
        <v>5</v>
      </c>
      <c r="F1316" s="5" t="s">
        <v>20</v>
      </c>
      <c r="G1316" s="64">
        <v>31.07</v>
      </c>
      <c r="H1316" s="64">
        <v>2.86</v>
      </c>
      <c r="I1316" t="s">
        <v>24</v>
      </c>
      <c r="J1316" t="s">
        <v>14</v>
      </c>
      <c r="K1316" t="s">
        <v>15</v>
      </c>
      <c r="N1316" s="1">
        <v>2498</v>
      </c>
      <c r="O1316" s="60">
        <f>IF(B1316="DEPARTAMENTO",IF(C1316="1D1B",N1316*(100%-13%),N1316*(100%-VLOOKUP(A1316,'Condiciones Comerciales'!B:M,4,FALSE))),N1316)</f>
        <v>2173.2599999999998</v>
      </c>
      <c r="P1316" s="60">
        <f t="shared" si="20"/>
        <v>2444.9174999999996</v>
      </c>
      <c r="Q1316" s="62"/>
    </row>
    <row r="1317" spans="1:17" x14ac:dyDescent="0.3">
      <c r="A1317" s="1" t="s">
        <v>196</v>
      </c>
      <c r="B1317" t="s">
        <v>18</v>
      </c>
      <c r="C1317" t="s">
        <v>70</v>
      </c>
      <c r="D1317" s="63">
        <v>602</v>
      </c>
      <c r="E1317" s="5">
        <v>6</v>
      </c>
      <c r="F1317" s="5" t="s">
        <v>20</v>
      </c>
      <c r="G1317" s="64">
        <v>31.07</v>
      </c>
      <c r="H1317" s="64">
        <v>2.86</v>
      </c>
      <c r="I1317" t="s">
        <v>39</v>
      </c>
      <c r="J1317" t="s">
        <v>14</v>
      </c>
      <c r="K1317" t="s">
        <v>15</v>
      </c>
      <c r="N1317" s="1">
        <v>2533</v>
      </c>
      <c r="O1317" s="60">
        <f>IF(B1317="DEPARTAMENTO",IF(C1317="1D1B",N1317*(100%-13%),N1317*(100%-VLOOKUP(A1317,'Condiciones Comerciales'!B:M,4,FALSE))),N1317)</f>
        <v>2203.71</v>
      </c>
      <c r="P1317" s="60">
        <f t="shared" si="20"/>
        <v>2479.1737499999999</v>
      </c>
      <c r="Q1317" s="62"/>
    </row>
    <row r="1318" spans="1:17" x14ac:dyDescent="0.3">
      <c r="A1318" s="1" t="s">
        <v>196</v>
      </c>
      <c r="B1318" t="s">
        <v>18</v>
      </c>
      <c r="C1318" t="s">
        <v>70</v>
      </c>
      <c r="D1318" s="63">
        <v>603</v>
      </c>
      <c r="E1318" s="5">
        <v>6</v>
      </c>
      <c r="F1318" s="5" t="s">
        <v>17</v>
      </c>
      <c r="G1318" s="64">
        <v>31.07</v>
      </c>
      <c r="H1318" s="64">
        <v>2.86</v>
      </c>
      <c r="I1318" t="s">
        <v>21</v>
      </c>
      <c r="J1318" t="s">
        <v>14</v>
      </c>
      <c r="K1318" t="s">
        <v>15</v>
      </c>
      <c r="N1318" s="1">
        <v>2555</v>
      </c>
      <c r="O1318" s="60">
        <f>IF(B1318="DEPARTAMENTO",IF(C1318="1D1B",N1318*(100%-13%),N1318*(100%-VLOOKUP(A1318,'Condiciones Comerciales'!B:M,4,FALSE))),N1318)</f>
        <v>2222.85</v>
      </c>
      <c r="P1318" s="60">
        <f t="shared" si="20"/>
        <v>2500.7062499999997</v>
      </c>
      <c r="Q1318" s="62"/>
    </row>
    <row r="1319" spans="1:17" x14ac:dyDescent="0.3">
      <c r="A1319" s="1" t="s">
        <v>196</v>
      </c>
      <c r="B1319" t="s">
        <v>18</v>
      </c>
      <c r="C1319" t="s">
        <v>70</v>
      </c>
      <c r="D1319" s="63">
        <v>606</v>
      </c>
      <c r="E1319" s="5">
        <v>6</v>
      </c>
      <c r="F1319" s="5" t="s">
        <v>17</v>
      </c>
      <c r="G1319" s="64">
        <v>31.07</v>
      </c>
      <c r="H1319" s="64">
        <v>2.86</v>
      </c>
      <c r="I1319" t="s">
        <v>23</v>
      </c>
      <c r="J1319" t="s">
        <v>14</v>
      </c>
      <c r="K1319" t="s">
        <v>15</v>
      </c>
      <c r="N1319" s="1">
        <v>2475</v>
      </c>
      <c r="O1319" s="60">
        <f>IF(B1319="DEPARTAMENTO",IF(C1319="1D1B",N1319*(100%-13%),N1319*(100%-VLOOKUP(A1319,'Condiciones Comerciales'!B:M,4,FALSE))),N1319)</f>
        <v>2153.25</v>
      </c>
      <c r="P1319" s="60">
        <f t="shared" si="20"/>
        <v>2422.40625</v>
      </c>
      <c r="Q1319" s="62"/>
    </row>
    <row r="1320" spans="1:17" x14ac:dyDescent="0.3">
      <c r="A1320" s="1" t="s">
        <v>196</v>
      </c>
      <c r="B1320" t="s">
        <v>18</v>
      </c>
      <c r="C1320" t="s">
        <v>70</v>
      </c>
      <c r="D1320" s="63">
        <v>607</v>
      </c>
      <c r="E1320" s="5">
        <v>6</v>
      </c>
      <c r="F1320" s="5" t="s">
        <v>20</v>
      </c>
      <c r="G1320" s="64">
        <v>31.07</v>
      </c>
      <c r="H1320" s="64">
        <v>2.86</v>
      </c>
      <c r="I1320" t="s">
        <v>24</v>
      </c>
      <c r="J1320" t="s">
        <v>14</v>
      </c>
      <c r="K1320" t="s">
        <v>15</v>
      </c>
      <c r="N1320" s="1">
        <v>2510</v>
      </c>
      <c r="O1320" s="60">
        <f>IF(B1320="DEPARTAMENTO",IF(C1320="1D1B",N1320*(100%-13%),N1320*(100%-VLOOKUP(A1320,'Condiciones Comerciales'!B:M,4,FALSE))),N1320)</f>
        <v>2183.6999999999998</v>
      </c>
      <c r="P1320" s="60">
        <f t="shared" si="20"/>
        <v>2456.6624999999999</v>
      </c>
      <c r="Q1320" s="62"/>
    </row>
    <row r="1321" spans="1:17" x14ac:dyDescent="0.3">
      <c r="A1321" s="1" t="s">
        <v>196</v>
      </c>
      <c r="B1321" t="s">
        <v>18</v>
      </c>
      <c r="C1321" t="s">
        <v>70</v>
      </c>
      <c r="D1321" s="63">
        <v>611</v>
      </c>
      <c r="E1321" s="5">
        <v>6</v>
      </c>
      <c r="F1321" s="5" t="s">
        <v>20</v>
      </c>
      <c r="G1321" s="64">
        <v>31.07</v>
      </c>
      <c r="H1321" s="64">
        <v>2.86</v>
      </c>
      <c r="I1321" t="s">
        <v>24</v>
      </c>
      <c r="J1321" t="s">
        <v>14</v>
      </c>
      <c r="K1321" t="s">
        <v>15</v>
      </c>
      <c r="N1321" s="1">
        <v>2510</v>
      </c>
      <c r="O1321" s="60">
        <f>IF(B1321="DEPARTAMENTO",IF(C1321="1D1B",N1321*(100%-13%),N1321*(100%-VLOOKUP(A1321,'Condiciones Comerciales'!B:M,4,FALSE))),N1321)</f>
        <v>2183.6999999999998</v>
      </c>
      <c r="P1321" s="60">
        <f t="shared" si="20"/>
        <v>2456.6624999999999</v>
      </c>
      <c r="Q1321" s="62"/>
    </row>
    <row r="1322" spans="1:17" x14ac:dyDescent="0.3">
      <c r="A1322" s="1" t="s">
        <v>196</v>
      </c>
      <c r="B1322" t="s">
        <v>18</v>
      </c>
      <c r="C1322" t="s">
        <v>70</v>
      </c>
      <c r="D1322" s="63">
        <v>616</v>
      </c>
      <c r="E1322" s="5">
        <v>6</v>
      </c>
      <c r="F1322" s="5" t="s">
        <v>20</v>
      </c>
      <c r="G1322" s="64">
        <v>31.07</v>
      </c>
      <c r="H1322" s="64">
        <v>2.86</v>
      </c>
      <c r="I1322" t="s">
        <v>39</v>
      </c>
      <c r="J1322" t="s">
        <v>14</v>
      </c>
      <c r="K1322" t="s">
        <v>508</v>
      </c>
      <c r="N1322" s="1">
        <v>2533</v>
      </c>
      <c r="O1322" s="60">
        <f>IF(B1322="DEPARTAMENTO",IF(C1322="1D1B",N1322*(100%-13%),N1322*(100%-VLOOKUP(A1322,'Condiciones Comerciales'!B:M,4,FALSE))),N1322)</f>
        <v>2203.71</v>
      </c>
      <c r="P1322" s="60">
        <f t="shared" si="20"/>
        <v>2479.1737499999999</v>
      </c>
      <c r="Q1322" s="62"/>
    </row>
    <row r="1323" spans="1:17" x14ac:dyDescent="0.3">
      <c r="A1323" s="1" t="s">
        <v>196</v>
      </c>
      <c r="B1323" t="s">
        <v>18</v>
      </c>
      <c r="C1323" t="s">
        <v>70</v>
      </c>
      <c r="D1323" s="63">
        <v>617</v>
      </c>
      <c r="E1323" s="5">
        <v>6</v>
      </c>
      <c r="F1323" s="5" t="s">
        <v>20</v>
      </c>
      <c r="G1323" s="64">
        <v>31.07</v>
      </c>
      <c r="H1323" s="64">
        <v>2.86</v>
      </c>
      <c r="I1323" t="s">
        <v>39</v>
      </c>
      <c r="J1323" t="s">
        <v>14</v>
      </c>
      <c r="K1323" t="s">
        <v>15</v>
      </c>
      <c r="N1323" s="1">
        <v>2533</v>
      </c>
      <c r="O1323" s="60">
        <f>IF(B1323="DEPARTAMENTO",IF(C1323="1D1B",N1323*(100%-13%),N1323*(100%-VLOOKUP(A1323,'Condiciones Comerciales'!B:M,4,FALSE))),N1323)</f>
        <v>2203.71</v>
      </c>
      <c r="P1323" s="60">
        <f t="shared" si="20"/>
        <v>2479.1737499999999</v>
      </c>
      <c r="Q1323" s="62"/>
    </row>
    <row r="1324" spans="1:17" x14ac:dyDescent="0.3">
      <c r="A1324" s="1" t="s">
        <v>196</v>
      </c>
      <c r="B1324" t="s">
        <v>18</v>
      </c>
      <c r="C1324" t="s">
        <v>70</v>
      </c>
      <c r="D1324" s="63">
        <v>702</v>
      </c>
      <c r="E1324" s="5">
        <v>7</v>
      </c>
      <c r="F1324" s="5" t="s">
        <v>17</v>
      </c>
      <c r="G1324" s="64">
        <v>31.07</v>
      </c>
      <c r="H1324" s="64">
        <v>2.86</v>
      </c>
      <c r="I1324" t="s">
        <v>21</v>
      </c>
      <c r="J1324" t="s">
        <v>14</v>
      </c>
      <c r="K1324" t="s">
        <v>15</v>
      </c>
      <c r="N1324" s="1">
        <v>2567</v>
      </c>
      <c r="O1324" s="60">
        <f>IF(B1324="DEPARTAMENTO",IF(C1324="1D1B",N1324*(100%-13%),N1324*(100%-VLOOKUP(A1324,'Condiciones Comerciales'!B:M,4,FALSE))),N1324)</f>
        <v>2233.29</v>
      </c>
      <c r="P1324" s="60">
        <f t="shared" si="20"/>
        <v>2512.4512500000001</v>
      </c>
      <c r="Q1324" s="62"/>
    </row>
    <row r="1325" spans="1:17" x14ac:dyDescent="0.3">
      <c r="A1325" s="1" t="s">
        <v>196</v>
      </c>
      <c r="B1325" t="s">
        <v>18</v>
      </c>
      <c r="C1325" t="s">
        <v>70</v>
      </c>
      <c r="D1325" s="63">
        <v>702</v>
      </c>
      <c r="E1325" s="5">
        <v>7</v>
      </c>
      <c r="F1325" s="5" t="s">
        <v>20</v>
      </c>
      <c r="G1325" s="64">
        <v>31.07</v>
      </c>
      <c r="H1325" s="64">
        <v>2.86</v>
      </c>
      <c r="I1325" t="s">
        <v>39</v>
      </c>
      <c r="J1325" t="s">
        <v>14</v>
      </c>
      <c r="K1325" t="s">
        <v>508</v>
      </c>
      <c r="N1325" s="1">
        <v>2544</v>
      </c>
      <c r="O1325" s="60">
        <f>IF(B1325="DEPARTAMENTO",IF(C1325="1D1B",N1325*(100%-13%),N1325*(100%-VLOOKUP(A1325,'Condiciones Comerciales'!B:M,4,FALSE))),N1325)</f>
        <v>2213.2800000000002</v>
      </c>
      <c r="P1325" s="60">
        <f t="shared" si="20"/>
        <v>2489.94</v>
      </c>
      <c r="Q1325" s="62"/>
    </row>
    <row r="1326" spans="1:17" x14ac:dyDescent="0.3">
      <c r="A1326" s="1" t="s">
        <v>196</v>
      </c>
      <c r="B1326" t="s">
        <v>18</v>
      </c>
      <c r="C1326" t="s">
        <v>70</v>
      </c>
      <c r="D1326" s="63">
        <v>703</v>
      </c>
      <c r="E1326" s="5">
        <v>7</v>
      </c>
      <c r="F1326" s="5" t="s">
        <v>17</v>
      </c>
      <c r="G1326" s="64">
        <v>31.07</v>
      </c>
      <c r="H1326" s="64">
        <v>2.86</v>
      </c>
      <c r="I1326" t="s">
        <v>21</v>
      </c>
      <c r="J1326" t="s">
        <v>14</v>
      </c>
      <c r="K1326" t="s">
        <v>15</v>
      </c>
      <c r="N1326" s="1">
        <v>2567</v>
      </c>
      <c r="O1326" s="60">
        <f>IF(B1326="DEPARTAMENTO",IF(C1326="1D1B",N1326*(100%-13%),N1326*(100%-VLOOKUP(A1326,'Condiciones Comerciales'!B:M,4,FALSE))),N1326)</f>
        <v>2233.29</v>
      </c>
      <c r="P1326" s="60">
        <f t="shared" si="20"/>
        <v>2512.4512500000001</v>
      </c>
      <c r="Q1326" s="62"/>
    </row>
    <row r="1327" spans="1:17" x14ac:dyDescent="0.3">
      <c r="A1327" s="1" t="s">
        <v>196</v>
      </c>
      <c r="B1327" t="s">
        <v>18</v>
      </c>
      <c r="C1327" t="s">
        <v>70</v>
      </c>
      <c r="D1327" s="63">
        <v>711</v>
      </c>
      <c r="E1327" s="5">
        <v>7</v>
      </c>
      <c r="F1327" s="5" t="s">
        <v>20</v>
      </c>
      <c r="G1327" s="64">
        <v>31.07</v>
      </c>
      <c r="H1327" s="64">
        <v>2.86</v>
      </c>
      <c r="I1327" t="s">
        <v>24</v>
      </c>
      <c r="J1327" t="s">
        <v>14</v>
      </c>
      <c r="K1327" t="s">
        <v>15</v>
      </c>
      <c r="N1327" s="1">
        <v>2521</v>
      </c>
      <c r="O1327" s="60">
        <f>IF(B1327="DEPARTAMENTO",IF(C1327="1D1B",N1327*(100%-13%),N1327*(100%-VLOOKUP(A1327,'Condiciones Comerciales'!B:M,4,FALSE))),N1327)</f>
        <v>2193.27</v>
      </c>
      <c r="P1327" s="60">
        <f t="shared" si="20"/>
        <v>2467.42875</v>
      </c>
      <c r="Q1327" s="62"/>
    </row>
    <row r="1328" spans="1:17" x14ac:dyDescent="0.3">
      <c r="A1328" s="1" t="s">
        <v>196</v>
      </c>
      <c r="B1328" t="s">
        <v>18</v>
      </c>
      <c r="C1328" t="s">
        <v>70</v>
      </c>
      <c r="D1328" s="63">
        <v>716</v>
      </c>
      <c r="E1328" s="5">
        <v>7</v>
      </c>
      <c r="F1328" s="5" t="s">
        <v>20</v>
      </c>
      <c r="G1328" s="64">
        <v>31.07</v>
      </c>
      <c r="H1328" s="64">
        <v>2.86</v>
      </c>
      <c r="I1328" t="s">
        <v>39</v>
      </c>
      <c r="J1328" t="s">
        <v>14</v>
      </c>
      <c r="K1328" t="s">
        <v>15</v>
      </c>
      <c r="N1328" s="1">
        <v>2544</v>
      </c>
      <c r="O1328" s="60">
        <f>IF(B1328="DEPARTAMENTO",IF(C1328="1D1B",N1328*(100%-13%),N1328*(100%-VLOOKUP(A1328,'Condiciones Comerciales'!B:M,4,FALSE))),N1328)</f>
        <v>2213.2800000000002</v>
      </c>
      <c r="P1328" s="60">
        <f t="shared" si="20"/>
        <v>2489.94</v>
      </c>
      <c r="Q1328" s="62"/>
    </row>
    <row r="1329" spans="1:17" x14ac:dyDescent="0.3">
      <c r="A1329" s="1" t="s">
        <v>196</v>
      </c>
      <c r="B1329" t="s">
        <v>18</v>
      </c>
      <c r="C1329" t="s">
        <v>70</v>
      </c>
      <c r="D1329" s="63">
        <v>717</v>
      </c>
      <c r="E1329" s="5">
        <v>7</v>
      </c>
      <c r="F1329" s="5" t="s">
        <v>20</v>
      </c>
      <c r="G1329" s="64">
        <v>31.07</v>
      </c>
      <c r="H1329" s="64">
        <v>2.86</v>
      </c>
      <c r="I1329" t="s">
        <v>39</v>
      </c>
      <c r="J1329" t="s">
        <v>14</v>
      </c>
      <c r="K1329" t="s">
        <v>15</v>
      </c>
      <c r="N1329" s="1">
        <v>2544</v>
      </c>
      <c r="O1329" s="60">
        <f>IF(B1329="DEPARTAMENTO",IF(C1329="1D1B",N1329*(100%-13%),N1329*(100%-VLOOKUP(A1329,'Condiciones Comerciales'!B:M,4,FALSE))),N1329)</f>
        <v>2213.2800000000002</v>
      </c>
      <c r="P1329" s="60">
        <f t="shared" si="20"/>
        <v>2489.94</v>
      </c>
      <c r="Q1329" s="62"/>
    </row>
    <row r="1330" spans="1:17" x14ac:dyDescent="0.3">
      <c r="A1330" s="1" t="s">
        <v>196</v>
      </c>
      <c r="B1330" t="s">
        <v>18</v>
      </c>
      <c r="C1330" t="s">
        <v>70</v>
      </c>
      <c r="D1330" s="63">
        <v>802</v>
      </c>
      <c r="E1330" s="5">
        <v>8</v>
      </c>
      <c r="F1330" s="5" t="s">
        <v>17</v>
      </c>
      <c r="G1330" s="64">
        <v>31.07</v>
      </c>
      <c r="H1330" s="64">
        <v>2.86</v>
      </c>
      <c r="I1330" t="s">
        <v>21</v>
      </c>
      <c r="J1330" t="s">
        <v>14</v>
      </c>
      <c r="K1330" t="s">
        <v>15</v>
      </c>
      <c r="N1330" s="1">
        <v>2578</v>
      </c>
      <c r="O1330" s="60">
        <f>IF(B1330="DEPARTAMENTO",IF(C1330="1D1B",N1330*(100%-13%),N1330*(100%-VLOOKUP(A1330,'Condiciones Comerciales'!B:M,4,FALSE))),N1330)</f>
        <v>2242.86</v>
      </c>
      <c r="P1330" s="60">
        <f t="shared" si="20"/>
        <v>2523.2174999999997</v>
      </c>
      <c r="Q1330" s="62"/>
    </row>
    <row r="1331" spans="1:17" x14ac:dyDescent="0.3">
      <c r="A1331" s="1" t="s">
        <v>196</v>
      </c>
      <c r="B1331" t="s">
        <v>18</v>
      </c>
      <c r="C1331" t="s">
        <v>70</v>
      </c>
      <c r="D1331" s="63">
        <v>802</v>
      </c>
      <c r="E1331" s="5">
        <v>8</v>
      </c>
      <c r="F1331" s="5" t="s">
        <v>20</v>
      </c>
      <c r="G1331" s="64">
        <v>31.07</v>
      </c>
      <c r="H1331" s="64">
        <v>2.86</v>
      </c>
      <c r="I1331" t="s">
        <v>39</v>
      </c>
      <c r="J1331" t="s">
        <v>14</v>
      </c>
      <c r="K1331" t="s">
        <v>15</v>
      </c>
      <c r="N1331" s="1">
        <v>2555</v>
      </c>
      <c r="O1331" s="60">
        <f>IF(B1331="DEPARTAMENTO",IF(C1331="1D1B",N1331*(100%-13%),N1331*(100%-VLOOKUP(A1331,'Condiciones Comerciales'!B:M,4,FALSE))),N1331)</f>
        <v>2222.85</v>
      </c>
      <c r="P1331" s="60">
        <f t="shared" si="20"/>
        <v>2500.7062499999997</v>
      </c>
      <c r="Q1331" s="62"/>
    </row>
    <row r="1332" spans="1:17" x14ac:dyDescent="0.3">
      <c r="A1332" s="1" t="s">
        <v>196</v>
      </c>
      <c r="B1332" t="s">
        <v>18</v>
      </c>
      <c r="C1332" t="s">
        <v>70</v>
      </c>
      <c r="D1332" s="63">
        <v>803</v>
      </c>
      <c r="E1332" s="5">
        <v>8</v>
      </c>
      <c r="F1332" s="5" t="s">
        <v>17</v>
      </c>
      <c r="G1332" s="64">
        <v>31.07</v>
      </c>
      <c r="H1332" s="64">
        <v>2.86</v>
      </c>
      <c r="I1332" t="s">
        <v>21</v>
      </c>
      <c r="J1332" t="s">
        <v>14</v>
      </c>
      <c r="K1332" t="s">
        <v>15</v>
      </c>
      <c r="N1332" s="1">
        <v>2578</v>
      </c>
      <c r="O1332" s="60">
        <f>IF(B1332="DEPARTAMENTO",IF(C1332="1D1B",N1332*(100%-13%),N1332*(100%-VLOOKUP(A1332,'Condiciones Comerciales'!B:M,4,FALSE))),N1332)</f>
        <v>2242.86</v>
      </c>
      <c r="P1332" s="60">
        <f t="shared" si="20"/>
        <v>2523.2174999999997</v>
      </c>
      <c r="Q1332" s="62"/>
    </row>
    <row r="1333" spans="1:17" x14ac:dyDescent="0.3">
      <c r="A1333" s="1" t="s">
        <v>196</v>
      </c>
      <c r="B1333" t="s">
        <v>18</v>
      </c>
      <c r="C1333" t="s">
        <v>70</v>
      </c>
      <c r="D1333" s="63">
        <v>807</v>
      </c>
      <c r="E1333" s="5">
        <v>8</v>
      </c>
      <c r="F1333" s="5" t="s">
        <v>20</v>
      </c>
      <c r="G1333" s="64">
        <v>31.07</v>
      </c>
      <c r="H1333" s="64">
        <v>2.86</v>
      </c>
      <c r="I1333" t="s">
        <v>24</v>
      </c>
      <c r="J1333" t="s">
        <v>14</v>
      </c>
      <c r="K1333" t="s">
        <v>15</v>
      </c>
      <c r="N1333" s="1">
        <v>2533</v>
      </c>
      <c r="O1333" s="60">
        <f>IF(B1333="DEPARTAMENTO",IF(C1333="1D1B",N1333*(100%-13%),N1333*(100%-VLOOKUP(A1333,'Condiciones Comerciales'!B:M,4,FALSE))),N1333)</f>
        <v>2203.71</v>
      </c>
      <c r="P1333" s="60">
        <f t="shared" si="20"/>
        <v>2479.1737499999999</v>
      </c>
      <c r="Q1333" s="62"/>
    </row>
    <row r="1334" spans="1:17" x14ac:dyDescent="0.3">
      <c r="A1334" s="1" t="s">
        <v>196</v>
      </c>
      <c r="B1334" t="s">
        <v>18</v>
      </c>
      <c r="C1334" t="s">
        <v>70</v>
      </c>
      <c r="D1334" s="63">
        <v>810</v>
      </c>
      <c r="E1334" s="5">
        <v>8</v>
      </c>
      <c r="F1334" s="5" t="s">
        <v>20</v>
      </c>
      <c r="G1334" s="64">
        <v>31.07</v>
      </c>
      <c r="H1334" s="64">
        <v>2.86</v>
      </c>
      <c r="I1334" t="s">
        <v>24</v>
      </c>
      <c r="J1334" t="s">
        <v>14</v>
      </c>
      <c r="K1334" t="s">
        <v>15</v>
      </c>
      <c r="N1334" s="1">
        <v>2533</v>
      </c>
      <c r="O1334" s="60">
        <f>IF(B1334="DEPARTAMENTO",IF(C1334="1D1B",N1334*(100%-13%),N1334*(100%-VLOOKUP(A1334,'Condiciones Comerciales'!B:M,4,FALSE))),N1334)</f>
        <v>2203.71</v>
      </c>
      <c r="P1334" s="60">
        <f t="shared" si="20"/>
        <v>2479.1737499999999</v>
      </c>
      <c r="Q1334" s="62"/>
    </row>
    <row r="1335" spans="1:17" x14ac:dyDescent="0.3">
      <c r="A1335" s="1" t="s">
        <v>196</v>
      </c>
      <c r="B1335" t="s">
        <v>18</v>
      </c>
      <c r="C1335" t="s">
        <v>70</v>
      </c>
      <c r="D1335" s="63">
        <v>811</v>
      </c>
      <c r="E1335" s="5">
        <v>8</v>
      </c>
      <c r="F1335" s="5" t="s">
        <v>20</v>
      </c>
      <c r="G1335" s="64">
        <v>31.07</v>
      </c>
      <c r="H1335" s="64">
        <v>2.86</v>
      </c>
      <c r="I1335" t="s">
        <v>24</v>
      </c>
      <c r="J1335" t="s">
        <v>14</v>
      </c>
      <c r="K1335" t="s">
        <v>15</v>
      </c>
      <c r="N1335" s="1">
        <v>2533</v>
      </c>
      <c r="O1335" s="60">
        <f>IF(B1335="DEPARTAMENTO",IF(C1335="1D1B",N1335*(100%-13%),N1335*(100%-VLOOKUP(A1335,'Condiciones Comerciales'!B:M,4,FALSE))),N1335)</f>
        <v>2203.71</v>
      </c>
      <c r="P1335" s="60">
        <f t="shared" si="20"/>
        <v>2479.1737499999999</v>
      </c>
      <c r="Q1335" s="62"/>
    </row>
    <row r="1336" spans="1:17" x14ac:dyDescent="0.3">
      <c r="A1336" s="1" t="s">
        <v>196</v>
      </c>
      <c r="B1336" t="s">
        <v>18</v>
      </c>
      <c r="C1336" t="s">
        <v>70</v>
      </c>
      <c r="D1336" s="63">
        <v>816</v>
      </c>
      <c r="E1336" s="5">
        <v>8</v>
      </c>
      <c r="F1336" s="5" t="s">
        <v>20</v>
      </c>
      <c r="G1336" s="64">
        <v>31.07</v>
      </c>
      <c r="H1336" s="64">
        <v>2.86</v>
      </c>
      <c r="I1336" t="s">
        <v>39</v>
      </c>
      <c r="J1336" t="s">
        <v>14</v>
      </c>
      <c r="K1336" t="s">
        <v>15</v>
      </c>
      <c r="N1336" s="1">
        <v>2555</v>
      </c>
      <c r="O1336" s="60">
        <f>IF(B1336="DEPARTAMENTO",IF(C1336="1D1B",N1336*(100%-13%),N1336*(100%-VLOOKUP(A1336,'Condiciones Comerciales'!B:M,4,FALSE))),N1336)</f>
        <v>2222.85</v>
      </c>
      <c r="P1336" s="60">
        <f t="shared" si="20"/>
        <v>2500.7062499999997</v>
      </c>
      <c r="Q1336" s="62"/>
    </row>
    <row r="1337" spans="1:17" x14ac:dyDescent="0.3">
      <c r="A1337" s="1" t="s">
        <v>196</v>
      </c>
      <c r="B1337" t="s">
        <v>18</v>
      </c>
      <c r="C1337" t="s">
        <v>70</v>
      </c>
      <c r="D1337" s="63">
        <v>817</v>
      </c>
      <c r="E1337" s="5">
        <v>8</v>
      </c>
      <c r="F1337" s="5" t="s">
        <v>20</v>
      </c>
      <c r="G1337" s="64">
        <v>31.07</v>
      </c>
      <c r="H1337" s="64">
        <v>2.86</v>
      </c>
      <c r="I1337" t="s">
        <v>39</v>
      </c>
      <c r="J1337" t="s">
        <v>14</v>
      </c>
      <c r="K1337" t="s">
        <v>15</v>
      </c>
      <c r="N1337" s="1">
        <v>2555</v>
      </c>
      <c r="O1337" s="60">
        <f>IF(B1337="DEPARTAMENTO",IF(C1337="1D1B",N1337*(100%-13%),N1337*(100%-VLOOKUP(A1337,'Condiciones Comerciales'!B:M,4,FALSE))),N1337)</f>
        <v>2222.85</v>
      </c>
      <c r="P1337" s="60">
        <f t="shared" si="20"/>
        <v>2500.7062499999997</v>
      </c>
      <c r="Q1337" s="62"/>
    </row>
    <row r="1338" spans="1:17" x14ac:dyDescent="0.3">
      <c r="A1338" s="1" t="s">
        <v>196</v>
      </c>
      <c r="B1338" t="s">
        <v>18</v>
      </c>
      <c r="C1338" t="s">
        <v>70</v>
      </c>
      <c r="D1338" s="63">
        <v>902</v>
      </c>
      <c r="E1338" s="5">
        <v>9</v>
      </c>
      <c r="F1338" s="5" t="s">
        <v>20</v>
      </c>
      <c r="G1338" s="64">
        <v>31.07</v>
      </c>
      <c r="H1338" s="64">
        <v>2.86</v>
      </c>
      <c r="I1338" t="s">
        <v>39</v>
      </c>
      <c r="J1338" t="s">
        <v>14</v>
      </c>
      <c r="K1338" t="s">
        <v>15</v>
      </c>
      <c r="N1338" s="1">
        <v>2567</v>
      </c>
      <c r="O1338" s="60">
        <f>IF(B1338="DEPARTAMENTO",IF(C1338="1D1B",N1338*(100%-13%),N1338*(100%-VLOOKUP(A1338,'Condiciones Comerciales'!B:M,4,FALSE))),N1338)</f>
        <v>2233.29</v>
      </c>
      <c r="P1338" s="60">
        <f t="shared" si="20"/>
        <v>2512.4512500000001</v>
      </c>
      <c r="Q1338" s="62"/>
    </row>
    <row r="1339" spans="1:17" x14ac:dyDescent="0.3">
      <c r="A1339" s="1" t="s">
        <v>196</v>
      </c>
      <c r="B1339" t="s">
        <v>18</v>
      </c>
      <c r="C1339" t="s">
        <v>70</v>
      </c>
      <c r="D1339" s="63">
        <v>902</v>
      </c>
      <c r="E1339" s="5">
        <v>9</v>
      </c>
      <c r="F1339" s="5" t="s">
        <v>17</v>
      </c>
      <c r="G1339" s="64">
        <v>31.07</v>
      </c>
      <c r="H1339" s="64">
        <v>2.86</v>
      </c>
      <c r="I1339" t="s">
        <v>21</v>
      </c>
      <c r="J1339" t="s">
        <v>14</v>
      </c>
      <c r="K1339" t="s">
        <v>15</v>
      </c>
      <c r="N1339" s="1">
        <v>2590</v>
      </c>
      <c r="O1339" s="60">
        <f>IF(B1339="DEPARTAMENTO",IF(C1339="1D1B",N1339*(100%-13%),N1339*(100%-VLOOKUP(A1339,'Condiciones Comerciales'!B:M,4,FALSE))),N1339)</f>
        <v>2253.3000000000002</v>
      </c>
      <c r="P1339" s="60">
        <f t="shared" si="20"/>
        <v>2534.9625000000001</v>
      </c>
      <c r="Q1339" s="62"/>
    </row>
    <row r="1340" spans="1:17" x14ac:dyDescent="0.3">
      <c r="A1340" s="1" t="s">
        <v>196</v>
      </c>
      <c r="B1340" t="s">
        <v>18</v>
      </c>
      <c r="C1340" t="s">
        <v>70</v>
      </c>
      <c r="D1340" s="63">
        <v>903</v>
      </c>
      <c r="E1340" s="5">
        <v>9</v>
      </c>
      <c r="F1340" s="5" t="s">
        <v>17</v>
      </c>
      <c r="G1340" s="64">
        <v>31.07</v>
      </c>
      <c r="H1340" s="64">
        <v>2.86</v>
      </c>
      <c r="I1340" t="s">
        <v>21</v>
      </c>
      <c r="J1340" t="s">
        <v>14</v>
      </c>
      <c r="K1340" t="s">
        <v>15</v>
      </c>
      <c r="N1340" s="1">
        <v>2590</v>
      </c>
      <c r="O1340" s="60">
        <f>IF(B1340="DEPARTAMENTO",IF(C1340="1D1B",N1340*(100%-13%),N1340*(100%-VLOOKUP(A1340,'Condiciones Comerciales'!B:M,4,FALSE))),N1340)</f>
        <v>2253.3000000000002</v>
      </c>
      <c r="P1340" s="60">
        <f t="shared" si="20"/>
        <v>2534.9625000000001</v>
      </c>
      <c r="Q1340" s="62"/>
    </row>
    <row r="1341" spans="1:17" x14ac:dyDescent="0.3">
      <c r="A1341" s="1" t="s">
        <v>196</v>
      </c>
      <c r="B1341" t="s">
        <v>18</v>
      </c>
      <c r="C1341" t="s">
        <v>70</v>
      </c>
      <c r="D1341" s="63">
        <v>907</v>
      </c>
      <c r="E1341" s="5">
        <v>9</v>
      </c>
      <c r="F1341" s="5" t="s">
        <v>20</v>
      </c>
      <c r="G1341" s="64">
        <v>31.07</v>
      </c>
      <c r="H1341" s="64">
        <v>2.86</v>
      </c>
      <c r="I1341" t="s">
        <v>24</v>
      </c>
      <c r="J1341" t="s">
        <v>14</v>
      </c>
      <c r="K1341" t="s">
        <v>508</v>
      </c>
      <c r="N1341" s="1">
        <v>2544</v>
      </c>
      <c r="O1341" s="60">
        <f>IF(B1341="DEPARTAMENTO",IF(C1341="1D1B",N1341*(100%-13%),N1341*(100%-VLOOKUP(A1341,'Condiciones Comerciales'!B:M,4,FALSE))),N1341)</f>
        <v>2213.2800000000002</v>
      </c>
      <c r="P1341" s="60">
        <f t="shared" si="20"/>
        <v>2489.94</v>
      </c>
      <c r="Q1341" s="62"/>
    </row>
    <row r="1342" spans="1:17" x14ac:dyDescent="0.3">
      <c r="A1342" s="1" t="s">
        <v>196</v>
      </c>
      <c r="B1342" t="s">
        <v>18</v>
      </c>
      <c r="C1342" t="s">
        <v>70</v>
      </c>
      <c r="D1342" s="63">
        <v>910</v>
      </c>
      <c r="E1342" s="5">
        <v>9</v>
      </c>
      <c r="F1342" s="5" t="s">
        <v>20</v>
      </c>
      <c r="G1342" s="64">
        <v>31.07</v>
      </c>
      <c r="H1342" s="64">
        <v>2.86</v>
      </c>
      <c r="I1342" t="s">
        <v>24</v>
      </c>
      <c r="J1342" t="s">
        <v>14</v>
      </c>
      <c r="K1342" t="s">
        <v>508</v>
      </c>
      <c r="N1342" s="1">
        <v>2544</v>
      </c>
      <c r="O1342" s="60">
        <f>IF(B1342="DEPARTAMENTO",IF(C1342="1D1B",N1342*(100%-13%),N1342*(100%-VLOOKUP(A1342,'Condiciones Comerciales'!B:M,4,FALSE))),N1342)</f>
        <v>2213.2800000000002</v>
      </c>
      <c r="P1342" s="60">
        <f t="shared" si="20"/>
        <v>2489.94</v>
      </c>
      <c r="Q1342" s="62"/>
    </row>
    <row r="1343" spans="1:17" x14ac:dyDescent="0.3">
      <c r="A1343" s="1" t="s">
        <v>196</v>
      </c>
      <c r="B1343" t="s">
        <v>18</v>
      </c>
      <c r="C1343" t="s">
        <v>70</v>
      </c>
      <c r="D1343" s="63">
        <v>916</v>
      </c>
      <c r="E1343" s="5">
        <v>9</v>
      </c>
      <c r="F1343" s="5" t="s">
        <v>20</v>
      </c>
      <c r="G1343" s="64">
        <v>31.07</v>
      </c>
      <c r="H1343" s="64">
        <v>2.86</v>
      </c>
      <c r="I1343" t="s">
        <v>39</v>
      </c>
      <c r="J1343" t="s">
        <v>14</v>
      </c>
      <c r="K1343" t="s">
        <v>15</v>
      </c>
      <c r="N1343" s="1">
        <v>2567</v>
      </c>
      <c r="O1343" s="60">
        <f>IF(B1343="DEPARTAMENTO",IF(C1343="1D1B",N1343*(100%-13%),N1343*(100%-VLOOKUP(A1343,'Condiciones Comerciales'!B:M,4,FALSE))),N1343)</f>
        <v>2233.29</v>
      </c>
      <c r="P1343" s="60">
        <f t="shared" si="20"/>
        <v>2512.4512500000001</v>
      </c>
      <c r="Q1343" s="62"/>
    </row>
    <row r="1344" spans="1:17" x14ac:dyDescent="0.3">
      <c r="A1344" s="1" t="s">
        <v>196</v>
      </c>
      <c r="B1344" t="s">
        <v>18</v>
      </c>
      <c r="C1344" t="s">
        <v>70</v>
      </c>
      <c r="D1344" s="63">
        <v>917</v>
      </c>
      <c r="E1344" s="5">
        <v>9</v>
      </c>
      <c r="F1344" s="5" t="s">
        <v>20</v>
      </c>
      <c r="G1344" s="64">
        <v>31.07</v>
      </c>
      <c r="H1344" s="64">
        <v>2.86</v>
      </c>
      <c r="I1344" t="s">
        <v>39</v>
      </c>
      <c r="J1344" t="s">
        <v>14</v>
      </c>
      <c r="K1344" t="s">
        <v>15</v>
      </c>
      <c r="N1344" s="1">
        <v>2567</v>
      </c>
      <c r="O1344" s="60">
        <f>IF(B1344="DEPARTAMENTO",IF(C1344="1D1B",N1344*(100%-13%),N1344*(100%-VLOOKUP(A1344,'Condiciones Comerciales'!B:M,4,FALSE))),N1344)</f>
        <v>2233.29</v>
      </c>
      <c r="P1344" s="60">
        <f t="shared" si="20"/>
        <v>2512.4512500000001</v>
      </c>
      <c r="Q1344" s="62"/>
    </row>
    <row r="1345" spans="1:17" x14ac:dyDescent="0.3">
      <c r="A1345" s="1" t="s">
        <v>196</v>
      </c>
      <c r="B1345" t="s">
        <v>18</v>
      </c>
      <c r="C1345" t="s">
        <v>70</v>
      </c>
      <c r="D1345" s="63">
        <v>1002</v>
      </c>
      <c r="E1345" s="5">
        <v>10</v>
      </c>
      <c r="F1345" s="5" t="s">
        <v>20</v>
      </c>
      <c r="G1345" s="64">
        <v>31.07</v>
      </c>
      <c r="H1345" s="64">
        <v>2.86</v>
      </c>
      <c r="I1345" t="s">
        <v>39</v>
      </c>
      <c r="J1345" t="s">
        <v>14</v>
      </c>
      <c r="K1345" t="s">
        <v>15</v>
      </c>
      <c r="N1345" s="1">
        <v>2578</v>
      </c>
      <c r="O1345" s="60">
        <f>IF(B1345="DEPARTAMENTO",IF(C1345="1D1B",N1345*(100%-13%),N1345*(100%-VLOOKUP(A1345,'Condiciones Comerciales'!B:M,4,FALSE))),N1345)</f>
        <v>2242.86</v>
      </c>
      <c r="P1345" s="60">
        <f t="shared" si="20"/>
        <v>2523.2174999999997</v>
      </c>
      <c r="Q1345" s="62"/>
    </row>
    <row r="1346" spans="1:17" x14ac:dyDescent="0.3">
      <c r="A1346" s="1" t="s">
        <v>196</v>
      </c>
      <c r="B1346" t="s">
        <v>18</v>
      </c>
      <c r="C1346" t="s">
        <v>70</v>
      </c>
      <c r="D1346" s="63">
        <v>1002</v>
      </c>
      <c r="E1346" s="5">
        <v>10</v>
      </c>
      <c r="F1346" s="5" t="s">
        <v>17</v>
      </c>
      <c r="G1346" s="64">
        <v>31.07</v>
      </c>
      <c r="H1346" s="64">
        <v>2.86</v>
      </c>
      <c r="I1346" t="s">
        <v>21</v>
      </c>
      <c r="J1346" t="s">
        <v>14</v>
      </c>
      <c r="K1346" t="s">
        <v>15</v>
      </c>
      <c r="N1346" s="1">
        <v>2601</v>
      </c>
      <c r="O1346" s="60">
        <f>IF(B1346="DEPARTAMENTO",IF(C1346="1D1B",N1346*(100%-13%),N1346*(100%-VLOOKUP(A1346,'Condiciones Comerciales'!B:M,4,FALSE))),N1346)</f>
        <v>2262.87</v>
      </c>
      <c r="P1346" s="60">
        <f t="shared" ref="P1346:P1409" si="21">(O1346-10%*O1346)/80%</f>
        <v>2545.7287499999998</v>
      </c>
      <c r="Q1346" s="62"/>
    </row>
    <row r="1347" spans="1:17" x14ac:dyDescent="0.3">
      <c r="A1347" s="1" t="s">
        <v>196</v>
      </c>
      <c r="B1347" t="s">
        <v>18</v>
      </c>
      <c r="C1347" t="s">
        <v>70</v>
      </c>
      <c r="D1347" s="63">
        <v>1003</v>
      </c>
      <c r="E1347" s="5">
        <v>10</v>
      </c>
      <c r="F1347" s="5" t="s">
        <v>17</v>
      </c>
      <c r="G1347" s="64">
        <v>31.07</v>
      </c>
      <c r="H1347" s="64">
        <v>2.86</v>
      </c>
      <c r="I1347" t="s">
        <v>21</v>
      </c>
      <c r="J1347" t="s">
        <v>14</v>
      </c>
      <c r="K1347" t="s">
        <v>15</v>
      </c>
      <c r="N1347" s="1">
        <v>2601</v>
      </c>
      <c r="O1347" s="60">
        <f>IF(B1347="DEPARTAMENTO",IF(C1347="1D1B",N1347*(100%-13%),N1347*(100%-VLOOKUP(A1347,'Condiciones Comerciales'!B:M,4,FALSE))),N1347)</f>
        <v>2262.87</v>
      </c>
      <c r="P1347" s="60">
        <f t="shared" si="21"/>
        <v>2545.7287499999998</v>
      </c>
      <c r="Q1347" s="62"/>
    </row>
    <row r="1348" spans="1:17" x14ac:dyDescent="0.3">
      <c r="A1348" s="1" t="s">
        <v>196</v>
      </c>
      <c r="B1348" t="s">
        <v>18</v>
      </c>
      <c r="C1348" t="s">
        <v>70</v>
      </c>
      <c r="D1348" s="63">
        <v>1007</v>
      </c>
      <c r="E1348" s="5">
        <v>10</v>
      </c>
      <c r="F1348" s="5" t="s">
        <v>20</v>
      </c>
      <c r="G1348" s="64">
        <v>31.07</v>
      </c>
      <c r="H1348" s="64">
        <v>2.86</v>
      </c>
      <c r="I1348" t="s">
        <v>24</v>
      </c>
      <c r="J1348" t="s">
        <v>14</v>
      </c>
      <c r="K1348" t="s">
        <v>508</v>
      </c>
      <c r="N1348" s="1">
        <v>2555</v>
      </c>
      <c r="O1348" s="60">
        <f>IF(B1348="DEPARTAMENTO",IF(C1348="1D1B",N1348*(100%-13%),N1348*(100%-VLOOKUP(A1348,'Condiciones Comerciales'!B:M,4,FALSE))),N1348)</f>
        <v>2222.85</v>
      </c>
      <c r="P1348" s="60">
        <f t="shared" si="21"/>
        <v>2500.7062499999997</v>
      </c>
      <c r="Q1348" s="62"/>
    </row>
    <row r="1349" spans="1:17" x14ac:dyDescent="0.3">
      <c r="A1349" s="1" t="s">
        <v>196</v>
      </c>
      <c r="B1349" t="s">
        <v>18</v>
      </c>
      <c r="C1349" t="s">
        <v>33</v>
      </c>
      <c r="D1349" s="63">
        <v>112</v>
      </c>
      <c r="E1349" s="5">
        <v>1</v>
      </c>
      <c r="F1349" s="5" t="s">
        <v>20</v>
      </c>
      <c r="G1349" s="64">
        <v>36.9</v>
      </c>
      <c r="H1349" s="64">
        <v>2.2400000000000002</v>
      </c>
      <c r="I1349" t="s">
        <v>24</v>
      </c>
      <c r="J1349" t="s">
        <v>14</v>
      </c>
      <c r="K1349" t="s">
        <v>508</v>
      </c>
      <c r="N1349" s="1">
        <v>2520</v>
      </c>
      <c r="O1349" s="60">
        <f>IF(B1349="DEPARTAMENTO",IF(C1349="1D1B",N1349*(100%-13%),N1349*(100%-VLOOKUP(A1349,'Condiciones Comerciales'!B:M,4,FALSE))),N1349)</f>
        <v>2268</v>
      </c>
      <c r="P1349" s="60">
        <f t="shared" si="21"/>
        <v>2551.5</v>
      </c>
      <c r="Q1349" s="62"/>
    </row>
    <row r="1350" spans="1:17" x14ac:dyDescent="0.3">
      <c r="A1350" s="1" t="s">
        <v>196</v>
      </c>
      <c r="B1350" t="s">
        <v>18</v>
      </c>
      <c r="C1350" t="s">
        <v>33</v>
      </c>
      <c r="D1350" s="63">
        <v>306</v>
      </c>
      <c r="E1350" s="5">
        <v>3</v>
      </c>
      <c r="F1350" s="5" t="s">
        <v>20</v>
      </c>
      <c r="G1350" s="64">
        <v>36.9</v>
      </c>
      <c r="H1350" s="64">
        <v>2.2400000000000002</v>
      </c>
      <c r="I1350" t="s">
        <v>24</v>
      </c>
      <c r="J1350" t="s">
        <v>14</v>
      </c>
      <c r="K1350" t="s">
        <v>508</v>
      </c>
      <c r="N1350" s="1">
        <v>2589</v>
      </c>
      <c r="O1350" s="60">
        <f>IF(B1350="DEPARTAMENTO",IF(C1350="1D1B",N1350*(100%-13%),N1350*(100%-VLOOKUP(A1350,'Condiciones Comerciales'!B:M,4,FALSE))),N1350)</f>
        <v>2330.1</v>
      </c>
      <c r="P1350" s="60">
        <f t="shared" si="21"/>
        <v>2621.3625000000002</v>
      </c>
      <c r="Q1350" s="62"/>
    </row>
    <row r="1351" spans="1:17" x14ac:dyDescent="0.3">
      <c r="A1351" s="1" t="s">
        <v>196</v>
      </c>
      <c r="B1351" t="s">
        <v>18</v>
      </c>
      <c r="C1351" t="s">
        <v>33</v>
      </c>
      <c r="D1351" s="63">
        <v>406</v>
      </c>
      <c r="E1351" s="5">
        <v>4</v>
      </c>
      <c r="F1351" s="5" t="s">
        <v>20</v>
      </c>
      <c r="G1351" s="64">
        <v>36.9</v>
      </c>
      <c r="H1351" s="64">
        <v>2.2400000000000002</v>
      </c>
      <c r="I1351" t="s">
        <v>24</v>
      </c>
      <c r="J1351" t="s">
        <v>14</v>
      </c>
      <c r="K1351" t="s">
        <v>15</v>
      </c>
      <c r="N1351" s="1">
        <v>2600</v>
      </c>
      <c r="O1351" s="60">
        <f>IF(B1351="DEPARTAMENTO",IF(C1351="1D1B",N1351*(100%-13%),N1351*(100%-VLOOKUP(A1351,'Condiciones Comerciales'!B:M,4,FALSE))),N1351)</f>
        <v>2340</v>
      </c>
      <c r="P1351" s="60">
        <f t="shared" si="21"/>
        <v>2632.5</v>
      </c>
      <c r="Q1351" s="62"/>
    </row>
    <row r="1352" spans="1:17" x14ac:dyDescent="0.3">
      <c r="A1352" s="1" t="s">
        <v>196</v>
      </c>
      <c r="B1352" t="s">
        <v>18</v>
      </c>
      <c r="C1352" t="s">
        <v>33</v>
      </c>
      <c r="D1352" s="63">
        <v>906</v>
      </c>
      <c r="E1352" s="5">
        <v>9</v>
      </c>
      <c r="F1352" s="5" t="s">
        <v>20</v>
      </c>
      <c r="G1352" s="64">
        <v>36.9</v>
      </c>
      <c r="H1352" s="64">
        <v>2.2400000000000002</v>
      </c>
      <c r="I1352" t="s">
        <v>24</v>
      </c>
      <c r="J1352" t="s">
        <v>14</v>
      </c>
      <c r="K1352" t="s">
        <v>15</v>
      </c>
      <c r="N1352" s="1">
        <v>2657</v>
      </c>
      <c r="O1352" s="60">
        <f>IF(B1352="DEPARTAMENTO",IF(C1352="1D1B",N1352*(100%-13%),N1352*(100%-VLOOKUP(A1352,'Condiciones Comerciales'!B:M,4,FALSE))),N1352)</f>
        <v>2391.3000000000002</v>
      </c>
      <c r="P1352" s="60">
        <f t="shared" si="21"/>
        <v>2690.2125000000001</v>
      </c>
      <c r="Q1352" s="62"/>
    </row>
    <row r="1353" spans="1:17" x14ac:dyDescent="0.3">
      <c r="A1353" s="1" t="s">
        <v>196</v>
      </c>
      <c r="B1353" t="s">
        <v>18</v>
      </c>
      <c r="C1353" t="s">
        <v>33</v>
      </c>
      <c r="D1353" s="63">
        <v>912</v>
      </c>
      <c r="E1353" s="5">
        <v>9</v>
      </c>
      <c r="F1353" s="5" t="s">
        <v>20</v>
      </c>
      <c r="G1353" s="64">
        <v>36.9</v>
      </c>
      <c r="H1353" s="64">
        <v>2.2400000000000002</v>
      </c>
      <c r="I1353" t="s">
        <v>24</v>
      </c>
      <c r="J1353" t="s">
        <v>14</v>
      </c>
      <c r="K1353" t="s">
        <v>15</v>
      </c>
      <c r="N1353" s="1">
        <v>2657</v>
      </c>
      <c r="O1353" s="60">
        <f>IF(B1353="DEPARTAMENTO",IF(C1353="1D1B",N1353*(100%-13%),N1353*(100%-VLOOKUP(A1353,'Condiciones Comerciales'!B:M,4,FALSE))),N1353)</f>
        <v>2391.3000000000002</v>
      </c>
      <c r="P1353" s="60">
        <f t="shared" si="21"/>
        <v>2690.2125000000001</v>
      </c>
      <c r="Q1353" s="62"/>
    </row>
    <row r="1354" spans="1:17" x14ac:dyDescent="0.3">
      <c r="A1354" s="1" t="s">
        <v>196</v>
      </c>
      <c r="B1354" t="s">
        <v>18</v>
      </c>
      <c r="C1354" t="s">
        <v>33</v>
      </c>
      <c r="D1354" s="63">
        <v>1006</v>
      </c>
      <c r="E1354" s="5">
        <v>10</v>
      </c>
      <c r="F1354" s="5" t="s">
        <v>20</v>
      </c>
      <c r="G1354" s="64">
        <v>36.9</v>
      </c>
      <c r="H1354" s="64">
        <v>2.2400000000000002</v>
      </c>
      <c r="I1354" t="s">
        <v>24</v>
      </c>
      <c r="J1354" t="s">
        <v>14</v>
      </c>
      <c r="K1354" t="s">
        <v>15</v>
      </c>
      <c r="N1354" s="1">
        <v>2669</v>
      </c>
      <c r="O1354" s="60">
        <f>IF(B1354="DEPARTAMENTO",IF(C1354="1D1B",N1354*(100%-13%),N1354*(100%-VLOOKUP(A1354,'Condiciones Comerciales'!B:M,4,FALSE))),N1354)</f>
        <v>2402.1</v>
      </c>
      <c r="P1354" s="60">
        <f t="shared" si="21"/>
        <v>2702.3624999999997</v>
      </c>
      <c r="Q1354" s="62"/>
    </row>
    <row r="1355" spans="1:17" x14ac:dyDescent="0.3">
      <c r="A1355" s="1" t="s">
        <v>196</v>
      </c>
      <c r="B1355" t="s">
        <v>18</v>
      </c>
      <c r="C1355" t="s">
        <v>19</v>
      </c>
      <c r="D1355" s="63">
        <v>210</v>
      </c>
      <c r="E1355" s="5">
        <v>2</v>
      </c>
      <c r="F1355" s="5" t="s">
        <v>17</v>
      </c>
      <c r="G1355" s="64">
        <v>42.66</v>
      </c>
      <c r="H1355" s="64">
        <v>2.2200000000000002</v>
      </c>
      <c r="I1355" t="s">
        <v>23</v>
      </c>
      <c r="J1355" t="s">
        <v>14</v>
      </c>
      <c r="K1355" t="s">
        <v>15</v>
      </c>
      <c r="N1355" s="1">
        <v>2825</v>
      </c>
      <c r="O1355" s="60">
        <f>IF(B1355="DEPARTAMENTO",IF(C1355="1D1B",N1355*(100%-13%),N1355*(100%-VLOOKUP(A1355,'Condiciones Comerciales'!B:M,4,FALSE))),N1355)</f>
        <v>2542.5</v>
      </c>
      <c r="P1355" s="60">
        <f t="shared" si="21"/>
        <v>2860.3125</v>
      </c>
      <c r="Q1355" s="62"/>
    </row>
    <row r="1356" spans="1:17" x14ac:dyDescent="0.3">
      <c r="A1356" s="1" t="s">
        <v>196</v>
      </c>
      <c r="B1356" t="s">
        <v>18</v>
      </c>
      <c r="C1356" t="s">
        <v>19</v>
      </c>
      <c r="D1356" s="63">
        <v>310</v>
      </c>
      <c r="E1356" s="5">
        <v>3</v>
      </c>
      <c r="F1356" s="5" t="s">
        <v>17</v>
      </c>
      <c r="G1356" s="64">
        <v>42.66</v>
      </c>
      <c r="H1356" s="64">
        <v>2.2200000000000002</v>
      </c>
      <c r="I1356" t="s">
        <v>23</v>
      </c>
      <c r="J1356" t="s">
        <v>14</v>
      </c>
      <c r="K1356" t="s">
        <v>508</v>
      </c>
      <c r="N1356" s="1">
        <v>2837</v>
      </c>
      <c r="O1356" s="60">
        <f>IF(B1356="DEPARTAMENTO",IF(C1356="1D1B",N1356*(100%-13%),N1356*(100%-VLOOKUP(A1356,'Condiciones Comerciales'!B:M,4,FALSE))),N1356)</f>
        <v>2553.3000000000002</v>
      </c>
      <c r="P1356" s="60">
        <f t="shared" si="21"/>
        <v>2872.4625000000001</v>
      </c>
      <c r="Q1356" s="62"/>
    </row>
    <row r="1357" spans="1:17" x14ac:dyDescent="0.3">
      <c r="A1357" s="1" t="s">
        <v>196</v>
      </c>
      <c r="B1357" t="s">
        <v>18</v>
      </c>
      <c r="C1357" t="s">
        <v>19</v>
      </c>
      <c r="D1357" s="63">
        <v>508</v>
      </c>
      <c r="E1357" s="5">
        <v>5</v>
      </c>
      <c r="F1357" s="5" t="s">
        <v>20</v>
      </c>
      <c r="G1357" s="64">
        <v>42.66</v>
      </c>
      <c r="H1357" s="64">
        <v>2.2200000000000002</v>
      </c>
      <c r="I1357" t="s">
        <v>24</v>
      </c>
      <c r="J1357" t="s">
        <v>14</v>
      </c>
      <c r="K1357" t="s">
        <v>15</v>
      </c>
      <c r="N1357" s="1">
        <v>2894</v>
      </c>
      <c r="O1357" s="60">
        <f>IF(B1357="DEPARTAMENTO",IF(C1357="1D1B",N1357*(100%-13%),N1357*(100%-VLOOKUP(A1357,'Condiciones Comerciales'!B:M,4,FALSE))),N1357)</f>
        <v>2604.6</v>
      </c>
      <c r="P1357" s="60">
        <f t="shared" si="21"/>
        <v>2930.1749999999997</v>
      </c>
      <c r="Q1357" s="62"/>
    </row>
    <row r="1358" spans="1:17" x14ac:dyDescent="0.3">
      <c r="A1358" s="1" t="s">
        <v>196</v>
      </c>
      <c r="B1358" t="s">
        <v>18</v>
      </c>
      <c r="C1358" t="s">
        <v>19</v>
      </c>
      <c r="D1358" s="63">
        <v>710</v>
      </c>
      <c r="E1358" s="5">
        <v>7</v>
      </c>
      <c r="F1358" s="5" t="s">
        <v>17</v>
      </c>
      <c r="G1358" s="64">
        <v>42.66</v>
      </c>
      <c r="H1358" s="64">
        <v>2.2200000000000002</v>
      </c>
      <c r="I1358" t="s">
        <v>23</v>
      </c>
      <c r="J1358" t="s">
        <v>14</v>
      </c>
      <c r="K1358" t="s">
        <v>508</v>
      </c>
      <c r="N1358" s="1">
        <v>2882</v>
      </c>
      <c r="O1358" s="60">
        <f>IF(B1358="DEPARTAMENTO",IF(C1358="1D1B",N1358*(100%-13%),N1358*(100%-VLOOKUP(A1358,'Condiciones Comerciales'!B:M,4,FALSE))),N1358)</f>
        <v>2593.8000000000002</v>
      </c>
      <c r="P1358" s="60">
        <f t="shared" si="21"/>
        <v>2918.0250000000001</v>
      </c>
      <c r="Q1358" s="62"/>
    </row>
    <row r="1359" spans="1:17" x14ac:dyDescent="0.3">
      <c r="A1359" s="1" t="s">
        <v>196</v>
      </c>
      <c r="B1359" t="s">
        <v>18</v>
      </c>
      <c r="C1359" t="s">
        <v>19</v>
      </c>
      <c r="D1359" s="63">
        <v>810</v>
      </c>
      <c r="E1359" s="5">
        <v>8</v>
      </c>
      <c r="F1359" s="5" t="s">
        <v>17</v>
      </c>
      <c r="G1359" s="64">
        <v>42.66</v>
      </c>
      <c r="H1359" s="64">
        <v>2.2200000000000002</v>
      </c>
      <c r="I1359" t="s">
        <v>23</v>
      </c>
      <c r="J1359" t="s">
        <v>14</v>
      </c>
      <c r="K1359" t="s">
        <v>15</v>
      </c>
      <c r="N1359" s="1">
        <v>2894</v>
      </c>
      <c r="O1359" s="60">
        <f>IF(B1359="DEPARTAMENTO",IF(C1359="1D1B",N1359*(100%-13%),N1359*(100%-VLOOKUP(A1359,'Condiciones Comerciales'!B:M,4,FALSE))),N1359)</f>
        <v>2604.6</v>
      </c>
      <c r="P1359" s="60">
        <f t="shared" si="21"/>
        <v>2930.1749999999997</v>
      </c>
      <c r="Q1359" s="62"/>
    </row>
    <row r="1360" spans="1:17" x14ac:dyDescent="0.3">
      <c r="A1360" s="1" t="s">
        <v>196</v>
      </c>
      <c r="B1360" t="s">
        <v>18</v>
      </c>
      <c r="C1360" t="s">
        <v>19</v>
      </c>
      <c r="D1360" s="63">
        <v>901</v>
      </c>
      <c r="E1360" s="5">
        <v>9</v>
      </c>
      <c r="F1360" s="5" t="s">
        <v>20</v>
      </c>
      <c r="G1360" s="64">
        <v>42.66</v>
      </c>
      <c r="H1360" s="64">
        <v>2.2200000000000002</v>
      </c>
      <c r="I1360" t="s">
        <v>39</v>
      </c>
      <c r="J1360" t="s">
        <v>14</v>
      </c>
      <c r="K1360" t="s">
        <v>508</v>
      </c>
      <c r="N1360" s="1">
        <v>2962</v>
      </c>
      <c r="O1360" s="60">
        <f>IF(B1360="DEPARTAMENTO",IF(C1360="1D1B",N1360*(100%-13%),N1360*(100%-VLOOKUP(A1360,'Condiciones Comerciales'!B:M,4,FALSE))),N1360)</f>
        <v>2665.8</v>
      </c>
      <c r="P1360" s="60">
        <f t="shared" si="21"/>
        <v>2999.0250000000001</v>
      </c>
      <c r="Q1360" s="62"/>
    </row>
    <row r="1361" spans="1:17" x14ac:dyDescent="0.3">
      <c r="A1361" s="1" t="s">
        <v>196</v>
      </c>
      <c r="B1361" t="s">
        <v>18</v>
      </c>
      <c r="C1361" t="s">
        <v>37</v>
      </c>
      <c r="D1361" s="63">
        <v>113</v>
      </c>
      <c r="E1361" s="5">
        <v>1</v>
      </c>
      <c r="F1361" s="5" t="s">
        <v>20</v>
      </c>
      <c r="G1361" s="64">
        <v>43.36</v>
      </c>
      <c r="H1361" s="64">
        <v>2.2400000000000002</v>
      </c>
      <c r="I1361" t="s">
        <v>24</v>
      </c>
      <c r="J1361" t="s">
        <v>14</v>
      </c>
      <c r="K1361" t="s">
        <v>15</v>
      </c>
      <c r="N1361" s="1">
        <v>2749</v>
      </c>
      <c r="O1361" s="60">
        <f>IF(B1361="DEPARTAMENTO",IF(C1361="1D1B",N1361*(100%-13%),N1361*(100%-VLOOKUP(A1361,'Condiciones Comerciales'!B:M,4,FALSE))),N1361)</f>
        <v>2474.1</v>
      </c>
      <c r="P1361" s="60">
        <f t="shared" si="21"/>
        <v>2783.3624999999997</v>
      </c>
      <c r="Q1361" s="62"/>
    </row>
    <row r="1362" spans="1:17" x14ac:dyDescent="0.3">
      <c r="A1362" s="1" t="s">
        <v>196</v>
      </c>
      <c r="B1362" t="s">
        <v>18</v>
      </c>
      <c r="C1362" t="s">
        <v>37</v>
      </c>
      <c r="D1362" s="63">
        <v>204</v>
      </c>
      <c r="E1362" s="5">
        <v>2</v>
      </c>
      <c r="F1362" s="5" t="s">
        <v>20</v>
      </c>
      <c r="G1362" s="64">
        <v>43.22</v>
      </c>
      <c r="H1362" s="64">
        <v>2.2400000000000002</v>
      </c>
      <c r="I1362" t="s">
        <v>39</v>
      </c>
      <c r="J1362" t="s">
        <v>14</v>
      </c>
      <c r="K1362" t="s">
        <v>508</v>
      </c>
      <c r="N1362" s="1">
        <v>2829</v>
      </c>
      <c r="O1362" s="60">
        <f>IF(B1362="DEPARTAMENTO",IF(C1362="1D1B",N1362*(100%-13%),N1362*(100%-VLOOKUP(A1362,'Condiciones Comerciales'!B:M,4,FALSE))),N1362)</f>
        <v>2546.1</v>
      </c>
      <c r="P1362" s="60">
        <f t="shared" si="21"/>
        <v>2864.3624999999997</v>
      </c>
      <c r="Q1362" s="62"/>
    </row>
    <row r="1363" spans="1:17" x14ac:dyDescent="0.3">
      <c r="A1363" s="1" t="s">
        <v>196</v>
      </c>
      <c r="B1363" t="s">
        <v>18</v>
      </c>
      <c r="C1363" t="s">
        <v>37</v>
      </c>
      <c r="D1363" s="63">
        <v>214</v>
      </c>
      <c r="E1363" s="5">
        <v>2</v>
      </c>
      <c r="F1363" s="5" t="s">
        <v>20</v>
      </c>
      <c r="G1363" s="64">
        <v>43.22</v>
      </c>
      <c r="H1363" s="64">
        <v>2.2400000000000002</v>
      </c>
      <c r="I1363" t="s">
        <v>39</v>
      </c>
      <c r="J1363" t="s">
        <v>14</v>
      </c>
      <c r="K1363" t="s">
        <v>508</v>
      </c>
      <c r="N1363" s="1">
        <v>2829</v>
      </c>
      <c r="O1363" s="60">
        <f>IF(B1363="DEPARTAMENTO",IF(C1363="1D1B",N1363*(100%-13%),N1363*(100%-VLOOKUP(A1363,'Condiciones Comerciales'!B:M,4,FALSE))),N1363)</f>
        <v>2546.1</v>
      </c>
      <c r="P1363" s="60">
        <f t="shared" si="21"/>
        <v>2864.3624999999997</v>
      </c>
      <c r="Q1363" s="62"/>
    </row>
    <row r="1364" spans="1:17" x14ac:dyDescent="0.3">
      <c r="A1364" s="1" t="s">
        <v>196</v>
      </c>
      <c r="B1364" t="s">
        <v>18</v>
      </c>
      <c r="C1364" t="s">
        <v>37</v>
      </c>
      <c r="D1364" s="63">
        <v>314</v>
      </c>
      <c r="E1364" s="5">
        <v>3</v>
      </c>
      <c r="F1364" s="5" t="s">
        <v>17</v>
      </c>
      <c r="G1364" s="64">
        <v>42.82</v>
      </c>
      <c r="H1364" s="64">
        <v>2.2400000000000002</v>
      </c>
      <c r="I1364" t="s">
        <v>21</v>
      </c>
      <c r="J1364" t="s">
        <v>14</v>
      </c>
      <c r="K1364" t="s">
        <v>507</v>
      </c>
      <c r="M1364" t="s">
        <v>655</v>
      </c>
      <c r="N1364" s="1">
        <v>2880</v>
      </c>
      <c r="O1364" s="60">
        <f>IF(B1364="DEPARTAMENTO",IF(C1364="1D1B",N1364*(100%-13%),N1364*(100%-VLOOKUP(A1364,'Condiciones Comerciales'!B:M,4,FALSE))),N1364)</f>
        <v>2592</v>
      </c>
      <c r="P1364" s="60">
        <f t="shared" si="21"/>
        <v>2916</v>
      </c>
      <c r="Q1364" s="62"/>
    </row>
    <row r="1365" spans="1:17" x14ac:dyDescent="0.3">
      <c r="A1365" s="1" t="s">
        <v>196</v>
      </c>
      <c r="B1365" t="s">
        <v>18</v>
      </c>
      <c r="C1365" t="s">
        <v>37</v>
      </c>
      <c r="D1365" s="63">
        <v>404</v>
      </c>
      <c r="E1365" s="5">
        <v>4</v>
      </c>
      <c r="F1365" s="5" t="s">
        <v>20</v>
      </c>
      <c r="G1365" s="64">
        <v>43.22</v>
      </c>
      <c r="H1365" s="64">
        <v>2.2400000000000002</v>
      </c>
      <c r="I1365" t="s">
        <v>39</v>
      </c>
      <c r="J1365" t="s">
        <v>14</v>
      </c>
      <c r="K1365" t="s">
        <v>15</v>
      </c>
      <c r="N1365" s="1">
        <v>2851</v>
      </c>
      <c r="O1365" s="60">
        <f>IF(B1365="DEPARTAMENTO",IF(C1365="1D1B",N1365*(100%-13%),N1365*(100%-VLOOKUP(A1365,'Condiciones Comerciales'!B:M,4,FALSE))),N1365)</f>
        <v>2565.9</v>
      </c>
      <c r="P1365" s="60">
        <f t="shared" si="21"/>
        <v>2886.6374999999998</v>
      </c>
      <c r="Q1365" s="62"/>
    </row>
    <row r="1366" spans="1:17" x14ac:dyDescent="0.3">
      <c r="A1366" s="1" t="s">
        <v>196</v>
      </c>
      <c r="B1366" t="s">
        <v>18</v>
      </c>
      <c r="C1366" t="s">
        <v>37</v>
      </c>
      <c r="D1366" s="63">
        <v>501</v>
      </c>
      <c r="E1366" s="5">
        <v>5</v>
      </c>
      <c r="F1366" s="5" t="s">
        <v>17</v>
      </c>
      <c r="G1366" s="64">
        <v>42.82</v>
      </c>
      <c r="H1366" s="64">
        <v>2.2400000000000002</v>
      </c>
      <c r="I1366" t="s">
        <v>21</v>
      </c>
      <c r="J1366" t="s">
        <v>14</v>
      </c>
      <c r="K1366" t="s">
        <v>15</v>
      </c>
      <c r="N1366" s="1">
        <v>2886</v>
      </c>
      <c r="O1366" s="60">
        <f>IF(B1366="DEPARTAMENTO",IF(C1366="1D1B",N1366*(100%-13%),N1366*(100%-VLOOKUP(A1366,'Condiciones Comerciales'!B:M,4,FALSE))),N1366)</f>
        <v>2597.4</v>
      </c>
      <c r="P1366" s="60">
        <f t="shared" si="21"/>
        <v>2922.0749999999998</v>
      </c>
      <c r="Q1366" s="62"/>
    </row>
    <row r="1367" spans="1:17" x14ac:dyDescent="0.3">
      <c r="A1367" s="1" t="s">
        <v>196</v>
      </c>
      <c r="B1367" t="s">
        <v>18</v>
      </c>
      <c r="C1367" t="s">
        <v>37</v>
      </c>
      <c r="D1367" s="63">
        <v>601</v>
      </c>
      <c r="E1367" s="5">
        <v>6</v>
      </c>
      <c r="F1367" s="5" t="s">
        <v>17</v>
      </c>
      <c r="G1367" s="64">
        <v>42.82</v>
      </c>
      <c r="H1367" s="64">
        <v>2.2400000000000002</v>
      </c>
      <c r="I1367" t="s">
        <v>21</v>
      </c>
      <c r="J1367" t="s">
        <v>14</v>
      </c>
      <c r="K1367" t="s">
        <v>508</v>
      </c>
      <c r="N1367" s="1">
        <v>2897</v>
      </c>
      <c r="O1367" s="60">
        <f>IF(B1367="DEPARTAMENTO",IF(C1367="1D1B",N1367*(100%-13%),N1367*(100%-VLOOKUP(A1367,'Condiciones Comerciales'!B:M,4,FALSE))),N1367)</f>
        <v>2607.3000000000002</v>
      </c>
      <c r="P1367" s="60">
        <f t="shared" si="21"/>
        <v>2933.2125000000001</v>
      </c>
      <c r="Q1367" s="62"/>
    </row>
    <row r="1368" spans="1:17" x14ac:dyDescent="0.3">
      <c r="A1368" s="1" t="s">
        <v>196</v>
      </c>
      <c r="B1368" t="s">
        <v>18</v>
      </c>
      <c r="C1368" t="s">
        <v>37</v>
      </c>
      <c r="D1368" s="63">
        <v>705</v>
      </c>
      <c r="E1368" s="5">
        <v>7</v>
      </c>
      <c r="F1368" s="5" t="s">
        <v>20</v>
      </c>
      <c r="G1368" s="64">
        <v>43.22</v>
      </c>
      <c r="H1368" s="64">
        <v>2.2400000000000002</v>
      </c>
      <c r="I1368" t="s">
        <v>24</v>
      </c>
      <c r="J1368" t="s">
        <v>14</v>
      </c>
      <c r="K1368" t="s">
        <v>508</v>
      </c>
      <c r="N1368" s="1">
        <v>2863</v>
      </c>
      <c r="O1368" s="60">
        <f>IF(B1368="DEPARTAMENTO",IF(C1368="1D1B",N1368*(100%-13%),N1368*(100%-VLOOKUP(A1368,'Condiciones Comerciales'!B:M,4,FALSE))),N1368)</f>
        <v>2576.7000000000003</v>
      </c>
      <c r="P1368" s="60">
        <f t="shared" si="21"/>
        <v>2898.7874999999999</v>
      </c>
      <c r="Q1368" s="62"/>
    </row>
    <row r="1369" spans="1:17" x14ac:dyDescent="0.3">
      <c r="A1369" s="1" t="s">
        <v>196</v>
      </c>
      <c r="B1369" t="s">
        <v>18</v>
      </c>
      <c r="C1369" t="s">
        <v>37</v>
      </c>
      <c r="D1369" s="63">
        <v>713</v>
      </c>
      <c r="E1369" s="5">
        <v>7</v>
      </c>
      <c r="F1369" s="5" t="s">
        <v>20</v>
      </c>
      <c r="G1369" s="64">
        <v>43.22</v>
      </c>
      <c r="H1369" s="64">
        <v>2.2400000000000002</v>
      </c>
      <c r="I1369" t="s">
        <v>24</v>
      </c>
      <c r="J1369" t="s">
        <v>14</v>
      </c>
      <c r="K1369" t="s">
        <v>15</v>
      </c>
      <c r="N1369" s="1">
        <v>2863</v>
      </c>
      <c r="O1369" s="60">
        <f>IF(B1369="DEPARTAMENTO",IF(C1369="1D1B",N1369*(100%-13%),N1369*(100%-VLOOKUP(A1369,'Condiciones Comerciales'!B:M,4,FALSE))),N1369)</f>
        <v>2576.7000000000003</v>
      </c>
      <c r="P1369" s="60">
        <f t="shared" si="21"/>
        <v>2898.7874999999999</v>
      </c>
      <c r="Q1369" s="62"/>
    </row>
    <row r="1370" spans="1:17" x14ac:dyDescent="0.3">
      <c r="A1370" s="1" t="s">
        <v>196</v>
      </c>
      <c r="B1370" t="s">
        <v>18</v>
      </c>
      <c r="C1370" t="s">
        <v>34</v>
      </c>
      <c r="D1370" s="63">
        <v>109</v>
      </c>
      <c r="E1370" s="5">
        <v>1</v>
      </c>
      <c r="F1370" s="5" t="s">
        <v>20</v>
      </c>
      <c r="G1370" s="64">
        <v>46.18</v>
      </c>
      <c r="H1370" s="64">
        <v>2.2400000000000002</v>
      </c>
      <c r="I1370" t="s">
        <v>24</v>
      </c>
      <c r="J1370" t="s">
        <v>14</v>
      </c>
      <c r="K1370" t="s">
        <v>15</v>
      </c>
      <c r="N1370" s="1">
        <v>2872</v>
      </c>
      <c r="O1370" s="60">
        <f>IF(B1370="DEPARTAMENTO",IF(C1370="1D1B",N1370*(100%-13%),N1370*(100%-VLOOKUP(A1370,'Condiciones Comerciales'!B:M,4,FALSE))),N1370)</f>
        <v>2584.8000000000002</v>
      </c>
      <c r="P1370" s="60">
        <f t="shared" si="21"/>
        <v>2907.9</v>
      </c>
      <c r="Q1370" s="62"/>
    </row>
    <row r="1371" spans="1:17" x14ac:dyDescent="0.3">
      <c r="A1371" s="1" t="s">
        <v>196</v>
      </c>
      <c r="B1371" t="s">
        <v>18</v>
      </c>
      <c r="C1371" t="s">
        <v>34</v>
      </c>
      <c r="D1371" s="63">
        <v>404</v>
      </c>
      <c r="E1371" s="5">
        <v>4</v>
      </c>
      <c r="F1371" s="5" t="s">
        <v>17</v>
      </c>
      <c r="G1371" s="64">
        <v>46.58</v>
      </c>
      <c r="H1371" s="64">
        <v>2.2400000000000002</v>
      </c>
      <c r="I1371" t="s">
        <v>21</v>
      </c>
      <c r="J1371" t="s">
        <v>14</v>
      </c>
      <c r="K1371" t="s">
        <v>15</v>
      </c>
      <c r="N1371" s="1">
        <v>2998</v>
      </c>
      <c r="O1371" s="60">
        <f>IF(B1371="DEPARTAMENTO",IF(C1371="1D1B",N1371*(100%-13%),N1371*(100%-VLOOKUP(A1371,'Condiciones Comerciales'!B:M,4,FALSE))),N1371)</f>
        <v>2698.2000000000003</v>
      </c>
      <c r="P1371" s="60">
        <f t="shared" si="21"/>
        <v>3035.4749999999999</v>
      </c>
      <c r="Q1371" s="62"/>
    </row>
    <row r="1372" spans="1:17" x14ac:dyDescent="0.3">
      <c r="A1372" s="1" t="s">
        <v>196</v>
      </c>
      <c r="B1372" t="s">
        <v>18</v>
      </c>
      <c r="C1372" t="s">
        <v>34</v>
      </c>
      <c r="D1372" s="63">
        <v>709</v>
      </c>
      <c r="E1372" s="5">
        <v>7</v>
      </c>
      <c r="F1372" s="5" t="s">
        <v>20</v>
      </c>
      <c r="G1372" s="64">
        <v>46.18</v>
      </c>
      <c r="H1372" s="64">
        <v>2.2400000000000002</v>
      </c>
      <c r="I1372" t="s">
        <v>24</v>
      </c>
      <c r="J1372" t="s">
        <v>14</v>
      </c>
      <c r="K1372" t="s">
        <v>508</v>
      </c>
      <c r="N1372" s="1">
        <v>2986</v>
      </c>
      <c r="O1372" s="60">
        <f>IF(B1372="DEPARTAMENTO",IF(C1372="1D1B",N1372*(100%-13%),N1372*(100%-VLOOKUP(A1372,'Condiciones Comerciales'!B:M,4,FALSE))),N1372)</f>
        <v>2687.4</v>
      </c>
      <c r="P1372" s="60">
        <f t="shared" si="21"/>
        <v>3023.3249999999998</v>
      </c>
      <c r="Q1372" s="62"/>
    </row>
    <row r="1373" spans="1:17" x14ac:dyDescent="0.3">
      <c r="A1373" s="1" t="s">
        <v>196</v>
      </c>
      <c r="B1373" t="s">
        <v>18</v>
      </c>
      <c r="C1373" t="s">
        <v>34</v>
      </c>
      <c r="D1373" s="63">
        <v>812</v>
      </c>
      <c r="E1373" s="5">
        <v>8</v>
      </c>
      <c r="F1373" s="5" t="s">
        <v>17</v>
      </c>
      <c r="G1373" s="64">
        <v>46.58</v>
      </c>
      <c r="H1373" s="64">
        <v>2.2400000000000002</v>
      </c>
      <c r="I1373" t="s">
        <v>23</v>
      </c>
      <c r="J1373" t="s">
        <v>14</v>
      </c>
      <c r="K1373" t="s">
        <v>15</v>
      </c>
      <c r="N1373" s="1">
        <v>2963</v>
      </c>
      <c r="O1373" s="60">
        <f>IF(B1373="DEPARTAMENTO",IF(C1373="1D1B",N1373*(100%-13%),N1373*(100%-VLOOKUP(A1373,'Condiciones Comerciales'!B:M,4,FALSE))),N1373)</f>
        <v>2666.7000000000003</v>
      </c>
      <c r="P1373" s="60">
        <f t="shared" si="21"/>
        <v>3000.0374999999999</v>
      </c>
      <c r="Q1373" s="62"/>
    </row>
    <row r="1374" spans="1:17" x14ac:dyDescent="0.3">
      <c r="A1374" s="1" t="s">
        <v>196</v>
      </c>
      <c r="B1374" t="s">
        <v>13</v>
      </c>
      <c r="C1374" t="s">
        <v>13</v>
      </c>
      <c r="D1374" s="63">
        <v>3</v>
      </c>
      <c r="E1374" s="5">
        <v>-1</v>
      </c>
      <c r="F1374" s="5" t="s">
        <v>20</v>
      </c>
      <c r="G1374" s="64">
        <v>8.93</v>
      </c>
      <c r="H1374" s="64">
        <v>0</v>
      </c>
      <c r="I1374" t="s">
        <v>14</v>
      </c>
      <c r="J1374" t="s">
        <v>14</v>
      </c>
      <c r="K1374" t="s">
        <v>508</v>
      </c>
      <c r="L1374" t="s">
        <v>200</v>
      </c>
      <c r="N1374" s="1">
        <v>100</v>
      </c>
      <c r="O1374" s="60">
        <f>IF(B1374="DEPARTAMENTO",IF(C1374="1D1B",N1374*(100%-13%),N1374*(100%-VLOOKUP(A1374,'Condiciones Comerciales'!B:M,4,FALSE))),N1374)</f>
        <v>100</v>
      </c>
      <c r="P1374" s="60">
        <f t="shared" si="21"/>
        <v>112.5</v>
      </c>
      <c r="Q1374" s="62"/>
    </row>
    <row r="1375" spans="1:17" x14ac:dyDescent="0.3">
      <c r="A1375" s="1" t="s">
        <v>196</v>
      </c>
      <c r="B1375" t="s">
        <v>13</v>
      </c>
      <c r="C1375" t="s">
        <v>13</v>
      </c>
      <c r="D1375" s="63">
        <v>9</v>
      </c>
      <c r="E1375" s="5">
        <v>-1</v>
      </c>
      <c r="F1375" s="5" t="s">
        <v>20</v>
      </c>
      <c r="G1375" s="64">
        <v>4.84</v>
      </c>
      <c r="H1375" s="64">
        <v>0</v>
      </c>
      <c r="I1375" t="s">
        <v>14</v>
      </c>
      <c r="J1375" t="s">
        <v>14</v>
      </c>
      <c r="K1375" t="s">
        <v>15</v>
      </c>
      <c r="L1375" t="s">
        <v>727</v>
      </c>
      <c r="N1375" s="1">
        <v>70</v>
      </c>
      <c r="O1375" s="60">
        <f>IF(B1375="DEPARTAMENTO",IF(C1375="1D1B",N1375*(100%-13%),N1375*(100%-VLOOKUP(A1375,'Condiciones Comerciales'!B:M,4,FALSE))),N1375)</f>
        <v>70</v>
      </c>
      <c r="P1375" s="60">
        <f t="shared" si="21"/>
        <v>78.75</v>
      </c>
      <c r="Q1375" s="62"/>
    </row>
    <row r="1376" spans="1:17" x14ac:dyDescent="0.3">
      <c r="A1376" s="1" t="s">
        <v>196</v>
      </c>
      <c r="B1376" t="s">
        <v>13</v>
      </c>
      <c r="C1376" t="s">
        <v>13</v>
      </c>
      <c r="D1376" s="63">
        <v>15</v>
      </c>
      <c r="E1376" s="5">
        <v>-1</v>
      </c>
      <c r="F1376" s="5" t="s">
        <v>20</v>
      </c>
      <c r="G1376" s="64">
        <v>4.8899999999999997</v>
      </c>
      <c r="H1376" s="64">
        <v>0</v>
      </c>
      <c r="I1376" t="s">
        <v>14</v>
      </c>
      <c r="J1376" t="s">
        <v>14</v>
      </c>
      <c r="K1376" t="s">
        <v>15</v>
      </c>
      <c r="L1376" t="s">
        <v>747</v>
      </c>
      <c r="N1376" s="1">
        <v>100</v>
      </c>
      <c r="O1376" s="60">
        <f>IF(B1376="DEPARTAMENTO",IF(C1376="1D1B",N1376*(100%-13%),N1376*(100%-VLOOKUP(A1376,'Condiciones Comerciales'!B:M,4,FALSE))),N1376)</f>
        <v>100</v>
      </c>
      <c r="P1376" s="60">
        <f t="shared" si="21"/>
        <v>112.5</v>
      </c>
      <c r="Q1376" s="62"/>
    </row>
    <row r="1377" spans="1:17" x14ac:dyDescent="0.3">
      <c r="A1377" s="1" t="s">
        <v>196</v>
      </c>
      <c r="B1377" t="s">
        <v>13</v>
      </c>
      <c r="C1377" t="s">
        <v>13</v>
      </c>
      <c r="D1377" s="63">
        <v>21</v>
      </c>
      <c r="E1377" s="5">
        <v>-1</v>
      </c>
      <c r="F1377" s="5" t="s">
        <v>20</v>
      </c>
      <c r="G1377" s="64">
        <v>5.36</v>
      </c>
      <c r="H1377" s="64">
        <v>0</v>
      </c>
      <c r="I1377" t="s">
        <v>14</v>
      </c>
      <c r="J1377" t="s">
        <v>14</v>
      </c>
      <c r="K1377" t="s">
        <v>15</v>
      </c>
      <c r="L1377" t="s">
        <v>210</v>
      </c>
      <c r="N1377" s="1">
        <v>80</v>
      </c>
      <c r="O1377" s="60">
        <f>IF(B1377="DEPARTAMENTO",IF(C1377="1D1B",N1377*(100%-13%),N1377*(100%-VLOOKUP(A1377,'Condiciones Comerciales'!B:M,4,FALSE))),N1377)</f>
        <v>80</v>
      </c>
      <c r="P1377" s="60">
        <f t="shared" si="21"/>
        <v>90</v>
      </c>
      <c r="Q1377" s="62"/>
    </row>
    <row r="1378" spans="1:17" x14ac:dyDescent="0.3">
      <c r="A1378" s="1" t="s">
        <v>196</v>
      </c>
      <c r="B1378" t="s">
        <v>13</v>
      </c>
      <c r="C1378" t="s">
        <v>13</v>
      </c>
      <c r="D1378" s="63">
        <v>24</v>
      </c>
      <c r="E1378" s="5">
        <v>-1</v>
      </c>
      <c r="F1378" s="5" t="s">
        <v>20</v>
      </c>
      <c r="G1378" s="64">
        <v>3.6</v>
      </c>
      <c r="H1378" s="64">
        <v>0</v>
      </c>
      <c r="I1378" t="s">
        <v>14</v>
      </c>
      <c r="J1378" t="s">
        <v>14</v>
      </c>
      <c r="K1378" t="s">
        <v>508</v>
      </c>
      <c r="L1378" t="s">
        <v>217</v>
      </c>
      <c r="N1378" s="1">
        <v>50</v>
      </c>
      <c r="O1378" s="60">
        <f>IF(B1378="DEPARTAMENTO",IF(C1378="1D1B",N1378*(100%-13%),N1378*(100%-VLOOKUP(A1378,'Condiciones Comerciales'!B:M,4,FALSE))),N1378)</f>
        <v>50</v>
      </c>
      <c r="P1378" s="60">
        <f t="shared" si="21"/>
        <v>56.25</v>
      </c>
      <c r="Q1378" s="62"/>
    </row>
    <row r="1379" spans="1:17" x14ac:dyDescent="0.3">
      <c r="A1379" s="1" t="s">
        <v>196</v>
      </c>
      <c r="B1379" t="s">
        <v>13</v>
      </c>
      <c r="C1379" t="s">
        <v>13</v>
      </c>
      <c r="D1379" s="63">
        <v>25</v>
      </c>
      <c r="E1379" s="5">
        <v>-1</v>
      </c>
      <c r="F1379" s="5" t="s">
        <v>20</v>
      </c>
      <c r="G1379" s="64">
        <v>8.91</v>
      </c>
      <c r="H1379" s="64">
        <v>0</v>
      </c>
      <c r="I1379" t="s">
        <v>14</v>
      </c>
      <c r="J1379" t="s">
        <v>14</v>
      </c>
      <c r="K1379" t="s">
        <v>15</v>
      </c>
      <c r="L1379" t="s">
        <v>219</v>
      </c>
      <c r="N1379" s="1">
        <v>100</v>
      </c>
      <c r="O1379" s="60">
        <f>IF(B1379="DEPARTAMENTO",IF(C1379="1D1B",N1379*(100%-13%),N1379*(100%-VLOOKUP(A1379,'Condiciones Comerciales'!B:M,4,FALSE))),N1379)</f>
        <v>100</v>
      </c>
      <c r="P1379" s="60">
        <f t="shared" si="21"/>
        <v>112.5</v>
      </c>
      <c r="Q1379" s="62"/>
    </row>
    <row r="1380" spans="1:17" x14ac:dyDescent="0.3">
      <c r="A1380" s="1" t="s">
        <v>196</v>
      </c>
      <c r="B1380" t="s">
        <v>16</v>
      </c>
      <c r="C1380" t="s">
        <v>16</v>
      </c>
      <c r="D1380" s="63">
        <v>1</v>
      </c>
      <c r="E1380" s="5">
        <v>1</v>
      </c>
      <c r="F1380" s="5" t="s">
        <v>20</v>
      </c>
      <c r="G1380" s="64">
        <v>12.5</v>
      </c>
      <c r="H1380" s="64">
        <v>0</v>
      </c>
      <c r="I1380" t="s">
        <v>29</v>
      </c>
      <c r="J1380" t="s">
        <v>29</v>
      </c>
      <c r="K1380" t="s">
        <v>507</v>
      </c>
      <c r="M1380" t="s">
        <v>189</v>
      </c>
      <c r="N1380" s="1">
        <v>350</v>
      </c>
      <c r="O1380" s="60">
        <f>IF(B1380="DEPARTAMENTO",IF(C1380="1D1B",N1380*(100%-13%),N1380*(100%-VLOOKUP(A1380,'Condiciones Comerciales'!B:M,4,FALSE))),N1380)</f>
        <v>350</v>
      </c>
      <c r="P1380" s="60">
        <f t="shared" si="21"/>
        <v>393.75</v>
      </c>
      <c r="Q1380" s="62"/>
    </row>
    <row r="1381" spans="1:17" x14ac:dyDescent="0.3">
      <c r="A1381" s="1" t="s">
        <v>196</v>
      </c>
      <c r="B1381" t="s">
        <v>16</v>
      </c>
      <c r="C1381" t="s">
        <v>16</v>
      </c>
      <c r="D1381" s="63">
        <v>1</v>
      </c>
      <c r="E1381" s="5">
        <v>1</v>
      </c>
      <c r="F1381" s="5" t="s">
        <v>678</v>
      </c>
      <c r="G1381" s="64">
        <v>18</v>
      </c>
      <c r="H1381" s="64">
        <v>0</v>
      </c>
      <c r="I1381" t="s">
        <v>29</v>
      </c>
      <c r="J1381" t="s">
        <v>29</v>
      </c>
      <c r="K1381" t="s">
        <v>15</v>
      </c>
      <c r="N1381" s="1">
        <v>350</v>
      </c>
      <c r="O1381" s="60">
        <f>IF(B1381="DEPARTAMENTO",IF(C1381="1D1B",N1381*(100%-13%),N1381*(100%-VLOOKUP(A1381,'Condiciones Comerciales'!B:M,4,FALSE))),N1381)</f>
        <v>350</v>
      </c>
      <c r="P1381" s="60">
        <f t="shared" si="21"/>
        <v>393.75</v>
      </c>
      <c r="Q1381" s="62"/>
    </row>
    <row r="1382" spans="1:17" x14ac:dyDescent="0.3">
      <c r="A1382" s="1" t="s">
        <v>196</v>
      </c>
      <c r="B1382" t="s">
        <v>16</v>
      </c>
      <c r="C1382" t="s">
        <v>16</v>
      </c>
      <c r="D1382" s="63">
        <v>1</v>
      </c>
      <c r="E1382" s="5">
        <v>1</v>
      </c>
      <c r="F1382" s="5" t="s">
        <v>17</v>
      </c>
      <c r="G1382" s="64">
        <v>12.5</v>
      </c>
      <c r="H1382" s="64">
        <v>0</v>
      </c>
      <c r="I1382" t="s">
        <v>29</v>
      </c>
      <c r="J1382" t="s">
        <v>29</v>
      </c>
      <c r="K1382" t="s">
        <v>15</v>
      </c>
      <c r="N1382" s="1">
        <v>350</v>
      </c>
      <c r="O1382" s="60">
        <f>IF(B1382="DEPARTAMENTO",IF(C1382="1D1B",N1382*(100%-13%),N1382*(100%-VLOOKUP(A1382,'Condiciones Comerciales'!B:M,4,FALSE))),N1382)</f>
        <v>350</v>
      </c>
      <c r="P1382" s="60">
        <f t="shared" si="21"/>
        <v>393.75</v>
      </c>
      <c r="Q1382" s="62"/>
    </row>
    <row r="1383" spans="1:17" x14ac:dyDescent="0.3">
      <c r="A1383" s="1" t="s">
        <v>196</v>
      </c>
      <c r="B1383" t="s">
        <v>16</v>
      </c>
      <c r="C1383" t="s">
        <v>16</v>
      </c>
      <c r="D1383" s="63">
        <v>2</v>
      </c>
      <c r="E1383" s="5">
        <v>1</v>
      </c>
      <c r="F1383" s="5" t="s">
        <v>20</v>
      </c>
      <c r="G1383" s="64">
        <v>12.5</v>
      </c>
      <c r="H1383" s="64">
        <v>0</v>
      </c>
      <c r="I1383" t="s">
        <v>29</v>
      </c>
      <c r="J1383" t="s">
        <v>29</v>
      </c>
      <c r="K1383" t="s">
        <v>507</v>
      </c>
      <c r="M1383" t="s">
        <v>205</v>
      </c>
      <c r="N1383" s="1">
        <v>350</v>
      </c>
      <c r="O1383" s="60">
        <f>IF(B1383="DEPARTAMENTO",IF(C1383="1D1B",N1383*(100%-13%),N1383*(100%-VLOOKUP(A1383,'Condiciones Comerciales'!B:M,4,FALSE))),N1383)</f>
        <v>350</v>
      </c>
      <c r="P1383" s="60">
        <f t="shared" si="21"/>
        <v>393.75</v>
      </c>
      <c r="Q1383" s="62"/>
    </row>
    <row r="1384" spans="1:17" x14ac:dyDescent="0.3">
      <c r="A1384" s="1" t="s">
        <v>196</v>
      </c>
      <c r="B1384" t="s">
        <v>16</v>
      </c>
      <c r="C1384" t="s">
        <v>16</v>
      </c>
      <c r="D1384" s="63">
        <v>3</v>
      </c>
      <c r="E1384" s="5">
        <v>1</v>
      </c>
      <c r="F1384" s="5" t="s">
        <v>20</v>
      </c>
      <c r="G1384" s="64">
        <v>12.5</v>
      </c>
      <c r="H1384" s="64">
        <v>0</v>
      </c>
      <c r="I1384" t="s">
        <v>29</v>
      </c>
      <c r="J1384" t="s">
        <v>29</v>
      </c>
      <c r="K1384" t="s">
        <v>507</v>
      </c>
      <c r="M1384" t="s">
        <v>225</v>
      </c>
      <c r="N1384" s="1">
        <v>350</v>
      </c>
      <c r="O1384" s="60">
        <f>IF(B1384="DEPARTAMENTO",IF(C1384="1D1B",N1384*(100%-13%),N1384*(100%-VLOOKUP(A1384,'Condiciones Comerciales'!B:M,4,FALSE))),N1384)</f>
        <v>350</v>
      </c>
      <c r="P1384" s="60">
        <f t="shared" si="21"/>
        <v>393.75</v>
      </c>
      <c r="Q1384" s="62"/>
    </row>
    <row r="1385" spans="1:17" x14ac:dyDescent="0.3">
      <c r="A1385" s="1" t="s">
        <v>196</v>
      </c>
      <c r="B1385" t="s">
        <v>16</v>
      </c>
      <c r="C1385" t="s">
        <v>16</v>
      </c>
      <c r="D1385" s="63">
        <v>4</v>
      </c>
      <c r="E1385" s="5">
        <v>1</v>
      </c>
      <c r="F1385" s="5" t="s">
        <v>20</v>
      </c>
      <c r="G1385" s="64">
        <v>12.5</v>
      </c>
      <c r="H1385" s="64">
        <v>0</v>
      </c>
      <c r="I1385" t="s">
        <v>29</v>
      </c>
      <c r="J1385" t="s">
        <v>29</v>
      </c>
      <c r="K1385" t="s">
        <v>507</v>
      </c>
      <c r="M1385" t="s">
        <v>57</v>
      </c>
      <c r="N1385" s="1">
        <v>350</v>
      </c>
      <c r="O1385" s="60">
        <f>IF(B1385="DEPARTAMENTO",IF(C1385="1D1B",N1385*(100%-13%),N1385*(100%-VLOOKUP(A1385,'Condiciones Comerciales'!B:M,4,FALSE))),N1385)</f>
        <v>350</v>
      </c>
      <c r="P1385" s="60">
        <f t="shared" si="21"/>
        <v>393.75</v>
      </c>
      <c r="Q1385" s="62"/>
    </row>
    <row r="1386" spans="1:17" x14ac:dyDescent="0.3">
      <c r="A1386" s="1" t="s">
        <v>196</v>
      </c>
      <c r="B1386" t="s">
        <v>16</v>
      </c>
      <c r="C1386" t="s">
        <v>16</v>
      </c>
      <c r="D1386" s="63">
        <v>4</v>
      </c>
      <c r="E1386" s="5">
        <v>1</v>
      </c>
      <c r="F1386" s="5" t="s">
        <v>678</v>
      </c>
      <c r="G1386" s="64">
        <v>12.5</v>
      </c>
      <c r="H1386" s="64">
        <v>0</v>
      </c>
      <c r="I1386" t="s">
        <v>29</v>
      </c>
      <c r="J1386" t="s">
        <v>29</v>
      </c>
      <c r="K1386" t="s">
        <v>15</v>
      </c>
      <c r="N1386" s="1">
        <v>350</v>
      </c>
      <c r="O1386" s="60">
        <f>IF(B1386="DEPARTAMENTO",IF(C1386="1D1B",N1386*(100%-13%),N1386*(100%-VLOOKUP(A1386,'Condiciones Comerciales'!B:M,4,FALSE))),N1386)</f>
        <v>350</v>
      </c>
      <c r="P1386" s="60">
        <f t="shared" si="21"/>
        <v>393.75</v>
      </c>
      <c r="Q1386" s="62"/>
    </row>
    <row r="1387" spans="1:17" x14ac:dyDescent="0.3">
      <c r="A1387" s="1" t="s">
        <v>196</v>
      </c>
      <c r="B1387" t="s">
        <v>16</v>
      </c>
      <c r="C1387" t="s">
        <v>16</v>
      </c>
      <c r="D1387" s="63">
        <v>5</v>
      </c>
      <c r="E1387" s="5">
        <v>1</v>
      </c>
      <c r="F1387" s="5" t="s">
        <v>20</v>
      </c>
      <c r="G1387" s="64">
        <v>12.5</v>
      </c>
      <c r="H1387" s="64">
        <v>0</v>
      </c>
      <c r="I1387" t="s">
        <v>29</v>
      </c>
      <c r="J1387" t="s">
        <v>29</v>
      </c>
      <c r="K1387" t="s">
        <v>507</v>
      </c>
      <c r="M1387" t="s">
        <v>206</v>
      </c>
      <c r="N1387" s="1">
        <v>350</v>
      </c>
      <c r="O1387" s="60">
        <f>IF(B1387="DEPARTAMENTO",IF(C1387="1D1B",N1387*(100%-13%),N1387*(100%-VLOOKUP(A1387,'Condiciones Comerciales'!B:M,4,FALSE))),N1387)</f>
        <v>350</v>
      </c>
      <c r="P1387" s="60">
        <f t="shared" si="21"/>
        <v>393.75</v>
      </c>
      <c r="Q1387" s="62"/>
    </row>
    <row r="1388" spans="1:17" x14ac:dyDescent="0.3">
      <c r="A1388" s="1" t="s">
        <v>196</v>
      </c>
      <c r="B1388" t="s">
        <v>16</v>
      </c>
      <c r="C1388" t="s">
        <v>16</v>
      </c>
      <c r="D1388" s="63">
        <v>5</v>
      </c>
      <c r="E1388" s="5">
        <v>1</v>
      </c>
      <c r="F1388" s="5" t="s">
        <v>678</v>
      </c>
      <c r="G1388" s="64">
        <v>12.5</v>
      </c>
      <c r="H1388" s="64">
        <v>0</v>
      </c>
      <c r="I1388" t="s">
        <v>29</v>
      </c>
      <c r="J1388" t="s">
        <v>29</v>
      </c>
      <c r="K1388" t="s">
        <v>15</v>
      </c>
      <c r="N1388" s="1">
        <v>350</v>
      </c>
      <c r="O1388" s="60">
        <f>IF(B1388="DEPARTAMENTO",IF(C1388="1D1B",N1388*(100%-13%),N1388*(100%-VLOOKUP(A1388,'Condiciones Comerciales'!B:M,4,FALSE))),N1388)</f>
        <v>350</v>
      </c>
      <c r="P1388" s="60">
        <f t="shared" si="21"/>
        <v>393.75</v>
      </c>
      <c r="Q1388" s="62"/>
    </row>
    <row r="1389" spans="1:17" x14ac:dyDescent="0.3">
      <c r="A1389" s="1" t="s">
        <v>196</v>
      </c>
      <c r="B1389" t="s">
        <v>16</v>
      </c>
      <c r="C1389" t="s">
        <v>16</v>
      </c>
      <c r="D1389" s="63">
        <v>6</v>
      </c>
      <c r="E1389" s="5">
        <v>1</v>
      </c>
      <c r="F1389" s="5" t="s">
        <v>678</v>
      </c>
      <c r="G1389" s="64">
        <v>12.5</v>
      </c>
      <c r="H1389" s="64">
        <v>0</v>
      </c>
      <c r="I1389" t="s">
        <v>29</v>
      </c>
      <c r="J1389" t="s">
        <v>29</v>
      </c>
      <c r="K1389" t="s">
        <v>15</v>
      </c>
      <c r="N1389" s="1">
        <v>350</v>
      </c>
      <c r="O1389" s="60">
        <f>IF(B1389="DEPARTAMENTO",IF(C1389="1D1B",N1389*(100%-13%),N1389*(100%-VLOOKUP(A1389,'Condiciones Comerciales'!B:M,4,FALSE))),N1389)</f>
        <v>350</v>
      </c>
      <c r="P1389" s="60">
        <f t="shared" si="21"/>
        <v>393.75</v>
      </c>
      <c r="Q1389" s="62"/>
    </row>
    <row r="1390" spans="1:17" x14ac:dyDescent="0.3">
      <c r="A1390" s="1" t="s">
        <v>196</v>
      </c>
      <c r="B1390" t="s">
        <v>16</v>
      </c>
      <c r="C1390" t="s">
        <v>16</v>
      </c>
      <c r="D1390" s="63">
        <v>7</v>
      </c>
      <c r="E1390" s="5">
        <v>1</v>
      </c>
      <c r="F1390" s="5" t="s">
        <v>678</v>
      </c>
      <c r="G1390" s="64">
        <v>12.5</v>
      </c>
      <c r="H1390" s="64">
        <v>0</v>
      </c>
      <c r="I1390" t="s">
        <v>29</v>
      </c>
      <c r="J1390" t="s">
        <v>29</v>
      </c>
      <c r="K1390" t="s">
        <v>15</v>
      </c>
      <c r="N1390" s="1">
        <v>350</v>
      </c>
      <c r="O1390" s="60">
        <f>IF(B1390="DEPARTAMENTO",IF(C1390="1D1B",N1390*(100%-13%),N1390*(100%-VLOOKUP(A1390,'Condiciones Comerciales'!B:M,4,FALSE))),N1390)</f>
        <v>350</v>
      </c>
      <c r="P1390" s="60">
        <f t="shared" si="21"/>
        <v>393.75</v>
      </c>
      <c r="Q1390" s="62"/>
    </row>
    <row r="1391" spans="1:17" x14ac:dyDescent="0.3">
      <c r="A1391" s="1" t="s">
        <v>196</v>
      </c>
      <c r="B1391" t="s">
        <v>16</v>
      </c>
      <c r="C1391" t="s">
        <v>16</v>
      </c>
      <c r="D1391" s="63">
        <v>7</v>
      </c>
      <c r="E1391" s="5">
        <v>1</v>
      </c>
      <c r="F1391" s="5" t="s">
        <v>17</v>
      </c>
      <c r="G1391" s="64">
        <v>12.5</v>
      </c>
      <c r="H1391" s="64">
        <v>0</v>
      </c>
      <c r="I1391" t="s">
        <v>29</v>
      </c>
      <c r="J1391" t="s">
        <v>29</v>
      </c>
      <c r="K1391" t="s">
        <v>15</v>
      </c>
      <c r="N1391" s="1">
        <v>350</v>
      </c>
      <c r="O1391" s="60">
        <f>IF(B1391="DEPARTAMENTO",IF(C1391="1D1B",N1391*(100%-13%),N1391*(100%-VLOOKUP(A1391,'Condiciones Comerciales'!B:M,4,FALSE))),N1391)</f>
        <v>350</v>
      </c>
      <c r="P1391" s="60">
        <f t="shared" si="21"/>
        <v>393.75</v>
      </c>
      <c r="Q1391" s="62"/>
    </row>
    <row r="1392" spans="1:17" x14ac:dyDescent="0.3">
      <c r="A1392" s="1" t="s">
        <v>196</v>
      </c>
      <c r="B1392" t="s">
        <v>16</v>
      </c>
      <c r="C1392" t="s">
        <v>16</v>
      </c>
      <c r="D1392" s="63">
        <v>8</v>
      </c>
      <c r="E1392" s="5">
        <v>1</v>
      </c>
      <c r="F1392" s="5" t="s">
        <v>20</v>
      </c>
      <c r="G1392" s="64">
        <v>12.5</v>
      </c>
      <c r="H1392" s="64">
        <v>0</v>
      </c>
      <c r="I1392" t="s">
        <v>29</v>
      </c>
      <c r="J1392" t="s">
        <v>29</v>
      </c>
      <c r="K1392" t="s">
        <v>507</v>
      </c>
      <c r="M1392" t="s">
        <v>213</v>
      </c>
      <c r="N1392" s="1">
        <v>350</v>
      </c>
      <c r="O1392" s="60">
        <f>IF(B1392="DEPARTAMENTO",IF(C1392="1D1B",N1392*(100%-13%),N1392*(100%-VLOOKUP(A1392,'Condiciones Comerciales'!B:M,4,FALSE))),N1392)</f>
        <v>350</v>
      </c>
      <c r="P1392" s="60">
        <f t="shared" si="21"/>
        <v>393.75</v>
      </c>
      <c r="Q1392" s="62"/>
    </row>
    <row r="1393" spans="1:17" x14ac:dyDescent="0.3">
      <c r="A1393" s="1" t="s">
        <v>196</v>
      </c>
      <c r="B1393" t="s">
        <v>16</v>
      </c>
      <c r="C1393" t="s">
        <v>16</v>
      </c>
      <c r="D1393" s="63">
        <v>9</v>
      </c>
      <c r="E1393" s="5">
        <v>1</v>
      </c>
      <c r="F1393" s="5" t="s">
        <v>20</v>
      </c>
      <c r="G1393" s="64">
        <v>12.5</v>
      </c>
      <c r="H1393" s="64">
        <v>0</v>
      </c>
      <c r="I1393" t="s">
        <v>29</v>
      </c>
      <c r="J1393" t="s">
        <v>29</v>
      </c>
      <c r="K1393" t="s">
        <v>507</v>
      </c>
      <c r="M1393" t="s">
        <v>228</v>
      </c>
      <c r="N1393" s="1">
        <v>350</v>
      </c>
      <c r="O1393" s="60">
        <f>IF(B1393="DEPARTAMENTO",IF(C1393="1D1B",N1393*(100%-13%),N1393*(100%-VLOOKUP(A1393,'Condiciones Comerciales'!B:M,4,FALSE))),N1393)</f>
        <v>350</v>
      </c>
      <c r="P1393" s="60">
        <f t="shared" si="21"/>
        <v>393.75</v>
      </c>
      <c r="Q1393" s="62"/>
    </row>
    <row r="1394" spans="1:17" x14ac:dyDescent="0.3">
      <c r="A1394" s="1" t="s">
        <v>196</v>
      </c>
      <c r="B1394" t="s">
        <v>16</v>
      </c>
      <c r="C1394" t="s">
        <v>16</v>
      </c>
      <c r="D1394" s="63">
        <v>11</v>
      </c>
      <c r="E1394" s="5">
        <v>1</v>
      </c>
      <c r="F1394" s="5" t="s">
        <v>17</v>
      </c>
      <c r="G1394" s="64">
        <v>12.5</v>
      </c>
      <c r="H1394" s="64">
        <v>0</v>
      </c>
      <c r="I1394" t="s">
        <v>29</v>
      </c>
      <c r="J1394" t="s">
        <v>29</v>
      </c>
      <c r="K1394" t="s">
        <v>15</v>
      </c>
      <c r="N1394" s="1">
        <v>350</v>
      </c>
      <c r="O1394" s="60">
        <f>IF(B1394="DEPARTAMENTO",IF(C1394="1D1B",N1394*(100%-13%),N1394*(100%-VLOOKUP(A1394,'Condiciones Comerciales'!B:M,4,FALSE))),N1394)</f>
        <v>350</v>
      </c>
      <c r="P1394" s="60">
        <f t="shared" si="21"/>
        <v>393.75</v>
      </c>
      <c r="Q1394" s="62"/>
    </row>
    <row r="1395" spans="1:17" x14ac:dyDescent="0.3">
      <c r="A1395" s="1" t="s">
        <v>196</v>
      </c>
      <c r="B1395" t="s">
        <v>16</v>
      </c>
      <c r="C1395" t="s">
        <v>16</v>
      </c>
      <c r="D1395" s="63">
        <v>12</v>
      </c>
      <c r="E1395" s="5">
        <v>1</v>
      </c>
      <c r="F1395" s="5" t="s">
        <v>17</v>
      </c>
      <c r="G1395" s="64">
        <v>12.5</v>
      </c>
      <c r="H1395" s="64">
        <v>0</v>
      </c>
      <c r="I1395" t="s">
        <v>29</v>
      </c>
      <c r="J1395" t="s">
        <v>29</v>
      </c>
      <c r="K1395" t="s">
        <v>15</v>
      </c>
      <c r="N1395" s="1">
        <v>350</v>
      </c>
      <c r="O1395" s="60">
        <f>IF(B1395="DEPARTAMENTO",IF(C1395="1D1B",N1395*(100%-13%),N1395*(100%-VLOOKUP(A1395,'Condiciones Comerciales'!B:M,4,FALSE))),N1395)</f>
        <v>350</v>
      </c>
      <c r="P1395" s="60">
        <f t="shared" si="21"/>
        <v>393.75</v>
      </c>
      <c r="Q1395" s="62"/>
    </row>
    <row r="1396" spans="1:17" x14ac:dyDescent="0.3">
      <c r="A1396" s="1" t="s">
        <v>196</v>
      </c>
      <c r="B1396" t="s">
        <v>16</v>
      </c>
      <c r="C1396" t="s">
        <v>16</v>
      </c>
      <c r="D1396" s="63">
        <v>13</v>
      </c>
      <c r="E1396" s="5">
        <v>1</v>
      </c>
      <c r="F1396" s="5" t="s">
        <v>20</v>
      </c>
      <c r="G1396" s="64">
        <v>12.5</v>
      </c>
      <c r="H1396" s="64">
        <v>0</v>
      </c>
      <c r="I1396" t="s">
        <v>29</v>
      </c>
      <c r="J1396" t="s">
        <v>29</v>
      </c>
      <c r="K1396" t="s">
        <v>507</v>
      </c>
      <c r="M1396" t="s">
        <v>201</v>
      </c>
      <c r="N1396" s="1">
        <v>350</v>
      </c>
      <c r="O1396" s="60">
        <f>IF(B1396="DEPARTAMENTO",IF(C1396="1D1B",N1396*(100%-13%),N1396*(100%-VLOOKUP(A1396,'Condiciones Comerciales'!B:M,4,FALSE))),N1396)</f>
        <v>350</v>
      </c>
      <c r="P1396" s="60">
        <f t="shared" si="21"/>
        <v>393.75</v>
      </c>
      <c r="Q1396" s="62"/>
    </row>
    <row r="1397" spans="1:17" x14ac:dyDescent="0.3">
      <c r="A1397" s="1" t="s">
        <v>196</v>
      </c>
      <c r="B1397" t="s">
        <v>16</v>
      </c>
      <c r="C1397" t="s">
        <v>16</v>
      </c>
      <c r="D1397" s="63">
        <v>13</v>
      </c>
      <c r="E1397" s="5">
        <v>1</v>
      </c>
      <c r="F1397" s="5" t="s">
        <v>17</v>
      </c>
      <c r="G1397" s="64">
        <v>12.5</v>
      </c>
      <c r="H1397" s="64">
        <v>0</v>
      </c>
      <c r="I1397" t="s">
        <v>29</v>
      </c>
      <c r="J1397" t="s">
        <v>29</v>
      </c>
      <c r="K1397" t="s">
        <v>15</v>
      </c>
      <c r="N1397" s="1">
        <v>350</v>
      </c>
      <c r="O1397" s="60">
        <f>IF(B1397="DEPARTAMENTO",IF(C1397="1D1B",N1397*(100%-13%),N1397*(100%-VLOOKUP(A1397,'Condiciones Comerciales'!B:M,4,FALSE))),N1397)</f>
        <v>350</v>
      </c>
      <c r="P1397" s="60">
        <f t="shared" si="21"/>
        <v>393.75</v>
      </c>
      <c r="Q1397" s="62"/>
    </row>
    <row r="1398" spans="1:17" x14ac:dyDescent="0.3">
      <c r="A1398" s="1" t="s">
        <v>196</v>
      </c>
      <c r="B1398" t="s">
        <v>16</v>
      </c>
      <c r="C1398" t="s">
        <v>16</v>
      </c>
      <c r="D1398" s="63">
        <v>14</v>
      </c>
      <c r="E1398" s="5">
        <v>1</v>
      </c>
      <c r="F1398" s="5" t="s">
        <v>20</v>
      </c>
      <c r="G1398" s="64">
        <v>12.5</v>
      </c>
      <c r="H1398" s="64">
        <v>0</v>
      </c>
      <c r="I1398" t="s">
        <v>29</v>
      </c>
      <c r="J1398" t="s">
        <v>29</v>
      </c>
      <c r="K1398" t="s">
        <v>507</v>
      </c>
      <c r="M1398" t="s">
        <v>221</v>
      </c>
      <c r="N1398" s="1">
        <v>350</v>
      </c>
      <c r="O1398" s="60">
        <f>IF(B1398="DEPARTAMENTO",IF(C1398="1D1B",N1398*(100%-13%),N1398*(100%-VLOOKUP(A1398,'Condiciones Comerciales'!B:M,4,FALSE))),N1398)</f>
        <v>350</v>
      </c>
      <c r="P1398" s="60">
        <f t="shared" si="21"/>
        <v>393.75</v>
      </c>
      <c r="Q1398" s="62"/>
    </row>
    <row r="1399" spans="1:17" x14ac:dyDescent="0.3">
      <c r="A1399" s="1" t="s">
        <v>196</v>
      </c>
      <c r="B1399" t="s">
        <v>16</v>
      </c>
      <c r="C1399" t="s">
        <v>16</v>
      </c>
      <c r="D1399" s="63">
        <v>14</v>
      </c>
      <c r="E1399" s="5">
        <v>1</v>
      </c>
      <c r="F1399" s="5" t="s">
        <v>17</v>
      </c>
      <c r="G1399" s="64">
        <v>12.5</v>
      </c>
      <c r="H1399" s="64">
        <v>0</v>
      </c>
      <c r="I1399" t="s">
        <v>29</v>
      </c>
      <c r="J1399" t="s">
        <v>29</v>
      </c>
      <c r="K1399" t="s">
        <v>15</v>
      </c>
      <c r="N1399" s="1">
        <v>350</v>
      </c>
      <c r="O1399" s="60">
        <f>IF(B1399="DEPARTAMENTO",IF(C1399="1D1B",N1399*(100%-13%),N1399*(100%-VLOOKUP(A1399,'Condiciones Comerciales'!B:M,4,FALSE))),N1399)</f>
        <v>350</v>
      </c>
      <c r="P1399" s="60">
        <f t="shared" si="21"/>
        <v>393.75</v>
      </c>
      <c r="Q1399" s="62"/>
    </row>
    <row r="1400" spans="1:17" x14ac:dyDescent="0.3">
      <c r="A1400" s="1" t="s">
        <v>196</v>
      </c>
      <c r="B1400" t="s">
        <v>16</v>
      </c>
      <c r="C1400" t="s">
        <v>16</v>
      </c>
      <c r="D1400" s="63">
        <v>15</v>
      </c>
      <c r="E1400" s="5">
        <v>1</v>
      </c>
      <c r="F1400" s="5" t="s">
        <v>20</v>
      </c>
      <c r="G1400" s="64">
        <v>12.5</v>
      </c>
      <c r="H1400" s="64">
        <v>0</v>
      </c>
      <c r="I1400" t="s">
        <v>29</v>
      </c>
      <c r="J1400" t="s">
        <v>29</v>
      </c>
      <c r="K1400" t="s">
        <v>507</v>
      </c>
      <c r="M1400" t="s">
        <v>229</v>
      </c>
      <c r="N1400" s="1">
        <v>350</v>
      </c>
      <c r="O1400" s="60">
        <f>IF(B1400="DEPARTAMENTO",IF(C1400="1D1B",N1400*(100%-13%),N1400*(100%-VLOOKUP(A1400,'Condiciones Comerciales'!B:M,4,FALSE))),N1400)</f>
        <v>350</v>
      </c>
      <c r="P1400" s="60">
        <f t="shared" si="21"/>
        <v>393.75</v>
      </c>
      <c r="Q1400" s="62"/>
    </row>
    <row r="1401" spans="1:17" x14ac:dyDescent="0.3">
      <c r="A1401" s="1" t="s">
        <v>196</v>
      </c>
      <c r="B1401" t="s">
        <v>16</v>
      </c>
      <c r="C1401" t="s">
        <v>16</v>
      </c>
      <c r="D1401" s="63">
        <v>15</v>
      </c>
      <c r="E1401" s="5">
        <v>1</v>
      </c>
      <c r="F1401" s="5" t="s">
        <v>17</v>
      </c>
      <c r="G1401" s="64">
        <v>12.5</v>
      </c>
      <c r="H1401" s="64">
        <v>0</v>
      </c>
      <c r="I1401" t="s">
        <v>29</v>
      </c>
      <c r="J1401" t="s">
        <v>29</v>
      </c>
      <c r="K1401" t="s">
        <v>15</v>
      </c>
      <c r="N1401" s="1">
        <v>350</v>
      </c>
      <c r="O1401" s="60">
        <f>IF(B1401="DEPARTAMENTO",IF(C1401="1D1B",N1401*(100%-13%),N1401*(100%-VLOOKUP(A1401,'Condiciones Comerciales'!B:M,4,FALSE))),N1401)</f>
        <v>350</v>
      </c>
      <c r="P1401" s="60">
        <f t="shared" si="21"/>
        <v>393.75</v>
      </c>
      <c r="Q1401" s="62"/>
    </row>
    <row r="1402" spans="1:17" x14ac:dyDescent="0.3">
      <c r="A1402" s="1" t="s">
        <v>196</v>
      </c>
      <c r="B1402" t="s">
        <v>16</v>
      </c>
      <c r="C1402" t="s">
        <v>16</v>
      </c>
      <c r="D1402" s="63">
        <v>16</v>
      </c>
      <c r="E1402" s="5">
        <v>1</v>
      </c>
      <c r="F1402" s="5" t="s">
        <v>20</v>
      </c>
      <c r="G1402" s="64">
        <v>12.5</v>
      </c>
      <c r="H1402" s="64">
        <v>0</v>
      </c>
      <c r="I1402" t="s">
        <v>29</v>
      </c>
      <c r="J1402" t="s">
        <v>29</v>
      </c>
      <c r="K1402" t="s">
        <v>507</v>
      </c>
      <c r="M1402" t="s">
        <v>202</v>
      </c>
      <c r="N1402" s="1">
        <v>350</v>
      </c>
      <c r="O1402" s="60">
        <f>IF(B1402="DEPARTAMENTO",IF(C1402="1D1B",N1402*(100%-13%),N1402*(100%-VLOOKUP(A1402,'Condiciones Comerciales'!B:M,4,FALSE))),N1402)</f>
        <v>350</v>
      </c>
      <c r="P1402" s="60">
        <f t="shared" si="21"/>
        <v>393.75</v>
      </c>
      <c r="Q1402" s="62"/>
    </row>
    <row r="1403" spans="1:17" x14ac:dyDescent="0.3">
      <c r="A1403" s="1" t="s">
        <v>196</v>
      </c>
      <c r="B1403" t="s">
        <v>16</v>
      </c>
      <c r="C1403" t="s">
        <v>16</v>
      </c>
      <c r="D1403" s="63">
        <v>16</v>
      </c>
      <c r="E1403" s="5">
        <v>1</v>
      </c>
      <c r="F1403" s="5" t="s">
        <v>17</v>
      </c>
      <c r="G1403" s="64">
        <v>12.5</v>
      </c>
      <c r="H1403" s="64">
        <v>0</v>
      </c>
      <c r="I1403" t="s">
        <v>29</v>
      </c>
      <c r="J1403" t="s">
        <v>29</v>
      </c>
      <c r="K1403" t="s">
        <v>15</v>
      </c>
      <c r="N1403" s="1">
        <v>350</v>
      </c>
      <c r="O1403" s="60">
        <f>IF(B1403="DEPARTAMENTO",IF(C1403="1D1B",N1403*(100%-13%),N1403*(100%-VLOOKUP(A1403,'Condiciones Comerciales'!B:M,4,FALSE))),N1403)</f>
        <v>350</v>
      </c>
      <c r="P1403" s="60">
        <f t="shared" si="21"/>
        <v>393.75</v>
      </c>
      <c r="Q1403" s="62"/>
    </row>
    <row r="1404" spans="1:17" x14ac:dyDescent="0.3">
      <c r="A1404" s="1" t="s">
        <v>196</v>
      </c>
      <c r="B1404" t="s">
        <v>16</v>
      </c>
      <c r="C1404" t="s">
        <v>16</v>
      </c>
      <c r="D1404" s="63">
        <v>17</v>
      </c>
      <c r="E1404" s="5">
        <v>1</v>
      </c>
      <c r="F1404" s="5" t="s">
        <v>20</v>
      </c>
      <c r="G1404" s="64">
        <v>12.5</v>
      </c>
      <c r="H1404" s="64">
        <v>0</v>
      </c>
      <c r="I1404" t="s">
        <v>29</v>
      </c>
      <c r="J1404" t="s">
        <v>29</v>
      </c>
      <c r="K1404" t="s">
        <v>507</v>
      </c>
      <c r="M1404" t="s">
        <v>222</v>
      </c>
      <c r="N1404" s="1">
        <v>350</v>
      </c>
      <c r="O1404" s="60">
        <f>IF(B1404="DEPARTAMENTO",IF(C1404="1D1B",N1404*(100%-13%),N1404*(100%-VLOOKUP(A1404,'Condiciones Comerciales'!B:M,4,FALSE))),N1404)</f>
        <v>350</v>
      </c>
      <c r="P1404" s="60">
        <f t="shared" si="21"/>
        <v>393.75</v>
      </c>
      <c r="Q1404" s="62"/>
    </row>
    <row r="1405" spans="1:17" x14ac:dyDescent="0.3">
      <c r="A1405" s="1" t="s">
        <v>196</v>
      </c>
      <c r="B1405" t="s">
        <v>16</v>
      </c>
      <c r="C1405" t="s">
        <v>16</v>
      </c>
      <c r="D1405" s="63">
        <v>17</v>
      </c>
      <c r="E1405" s="5">
        <v>1</v>
      </c>
      <c r="F1405" s="5" t="s">
        <v>17</v>
      </c>
      <c r="G1405" s="64">
        <v>12.5</v>
      </c>
      <c r="H1405" s="64">
        <v>0</v>
      </c>
      <c r="I1405" t="s">
        <v>29</v>
      </c>
      <c r="J1405" t="s">
        <v>29</v>
      </c>
      <c r="K1405" t="s">
        <v>15</v>
      </c>
      <c r="N1405" s="1">
        <v>350</v>
      </c>
      <c r="O1405" s="60">
        <f>IF(B1405="DEPARTAMENTO",IF(C1405="1D1B",N1405*(100%-13%),N1405*(100%-VLOOKUP(A1405,'Condiciones Comerciales'!B:M,4,FALSE))),N1405)</f>
        <v>350</v>
      </c>
      <c r="P1405" s="60">
        <f t="shared" si="21"/>
        <v>393.75</v>
      </c>
      <c r="Q1405" s="62"/>
    </row>
    <row r="1406" spans="1:17" x14ac:dyDescent="0.3">
      <c r="A1406" s="1" t="s">
        <v>196</v>
      </c>
      <c r="B1406" t="s">
        <v>16</v>
      </c>
      <c r="C1406" t="s">
        <v>16</v>
      </c>
      <c r="D1406" s="63">
        <v>18</v>
      </c>
      <c r="E1406" s="5">
        <v>1</v>
      </c>
      <c r="F1406" s="5" t="s">
        <v>17</v>
      </c>
      <c r="G1406" s="64">
        <v>12.5</v>
      </c>
      <c r="H1406" s="64">
        <v>0</v>
      </c>
      <c r="I1406" t="s">
        <v>29</v>
      </c>
      <c r="J1406" t="s">
        <v>29</v>
      </c>
      <c r="K1406" t="s">
        <v>15</v>
      </c>
      <c r="N1406" s="1">
        <v>350</v>
      </c>
      <c r="O1406" s="60">
        <f>IF(B1406="DEPARTAMENTO",IF(C1406="1D1B",N1406*(100%-13%),N1406*(100%-VLOOKUP(A1406,'Condiciones Comerciales'!B:M,4,FALSE))),N1406)</f>
        <v>350</v>
      </c>
      <c r="P1406" s="60">
        <f t="shared" si="21"/>
        <v>393.75</v>
      </c>
      <c r="Q1406" s="62"/>
    </row>
    <row r="1407" spans="1:17" x14ac:dyDescent="0.3">
      <c r="A1407" s="1" t="s">
        <v>196</v>
      </c>
      <c r="B1407" t="s">
        <v>16</v>
      </c>
      <c r="C1407" t="s">
        <v>16</v>
      </c>
      <c r="D1407" s="63">
        <v>19</v>
      </c>
      <c r="E1407" s="5">
        <v>1</v>
      </c>
      <c r="F1407" s="5" t="s">
        <v>17</v>
      </c>
      <c r="G1407" s="64">
        <v>12.5</v>
      </c>
      <c r="H1407" s="64">
        <v>0</v>
      </c>
      <c r="I1407" t="s">
        <v>29</v>
      </c>
      <c r="J1407" t="s">
        <v>29</v>
      </c>
      <c r="K1407" t="s">
        <v>15</v>
      </c>
      <c r="N1407" s="1">
        <v>350</v>
      </c>
      <c r="O1407" s="60">
        <f>IF(B1407="DEPARTAMENTO",IF(C1407="1D1B",N1407*(100%-13%),N1407*(100%-VLOOKUP(A1407,'Condiciones Comerciales'!B:M,4,FALSE))),N1407)</f>
        <v>350</v>
      </c>
      <c r="P1407" s="60">
        <f t="shared" si="21"/>
        <v>393.75</v>
      </c>
      <c r="Q1407" s="62"/>
    </row>
    <row r="1408" spans="1:17" x14ac:dyDescent="0.3">
      <c r="A1408" s="1" t="s">
        <v>196</v>
      </c>
      <c r="B1408" t="s">
        <v>16</v>
      </c>
      <c r="C1408" t="s">
        <v>16</v>
      </c>
      <c r="D1408" s="63">
        <v>20</v>
      </c>
      <c r="E1408" s="5">
        <v>1</v>
      </c>
      <c r="F1408" s="5" t="s">
        <v>20</v>
      </c>
      <c r="G1408" s="64">
        <v>12.5</v>
      </c>
      <c r="H1408" s="64">
        <v>0</v>
      </c>
      <c r="I1408" t="s">
        <v>29</v>
      </c>
      <c r="J1408" t="s">
        <v>29</v>
      </c>
      <c r="K1408" t="s">
        <v>507</v>
      </c>
      <c r="M1408" t="s">
        <v>223</v>
      </c>
      <c r="N1408" s="1">
        <v>350</v>
      </c>
      <c r="O1408" s="60">
        <f>IF(B1408="DEPARTAMENTO",IF(C1408="1D1B",N1408*(100%-13%),N1408*(100%-VLOOKUP(A1408,'Condiciones Comerciales'!B:M,4,FALSE))),N1408)</f>
        <v>350</v>
      </c>
      <c r="P1408" s="60">
        <f t="shared" si="21"/>
        <v>393.75</v>
      </c>
      <c r="Q1408" s="62"/>
    </row>
    <row r="1409" spans="1:17" x14ac:dyDescent="0.3">
      <c r="A1409" s="1" t="s">
        <v>196</v>
      </c>
      <c r="B1409" t="s">
        <v>16</v>
      </c>
      <c r="C1409" t="s">
        <v>16</v>
      </c>
      <c r="D1409" s="63">
        <v>20</v>
      </c>
      <c r="E1409" s="5">
        <v>1</v>
      </c>
      <c r="F1409" s="5" t="s">
        <v>17</v>
      </c>
      <c r="G1409" s="64">
        <v>12.5</v>
      </c>
      <c r="H1409" s="64">
        <v>0</v>
      </c>
      <c r="I1409" t="s">
        <v>29</v>
      </c>
      <c r="J1409" t="s">
        <v>29</v>
      </c>
      <c r="K1409" t="s">
        <v>15</v>
      </c>
      <c r="N1409" s="1">
        <v>350</v>
      </c>
      <c r="O1409" s="60">
        <f>IF(B1409="DEPARTAMENTO",IF(C1409="1D1B",N1409*(100%-13%),N1409*(100%-VLOOKUP(A1409,'Condiciones Comerciales'!B:M,4,FALSE))),N1409)</f>
        <v>350</v>
      </c>
      <c r="P1409" s="60">
        <f t="shared" si="21"/>
        <v>393.75</v>
      </c>
      <c r="Q1409" s="62"/>
    </row>
    <row r="1410" spans="1:17" x14ac:dyDescent="0.3">
      <c r="A1410" s="1" t="s">
        <v>196</v>
      </c>
      <c r="B1410" t="s">
        <v>16</v>
      </c>
      <c r="C1410" t="s">
        <v>16</v>
      </c>
      <c r="D1410" s="63">
        <v>21</v>
      </c>
      <c r="E1410" s="5">
        <v>1</v>
      </c>
      <c r="F1410" s="5" t="s">
        <v>17</v>
      </c>
      <c r="G1410" s="64">
        <v>12.5</v>
      </c>
      <c r="H1410" s="64">
        <v>0</v>
      </c>
      <c r="I1410" t="s">
        <v>29</v>
      </c>
      <c r="J1410" t="s">
        <v>29</v>
      </c>
      <c r="K1410" t="s">
        <v>15</v>
      </c>
      <c r="N1410" s="1">
        <v>350</v>
      </c>
      <c r="O1410" s="60">
        <f>IF(B1410="DEPARTAMENTO",IF(C1410="1D1B",N1410*(100%-13%),N1410*(100%-VLOOKUP(A1410,'Condiciones Comerciales'!B:M,4,FALSE))),N1410)</f>
        <v>350</v>
      </c>
      <c r="P1410" s="60">
        <f t="shared" ref="P1410:P1473" si="22">(O1410-10%*O1410)/80%</f>
        <v>393.75</v>
      </c>
      <c r="Q1410" s="62"/>
    </row>
    <row r="1411" spans="1:17" x14ac:dyDescent="0.3">
      <c r="A1411" s="1" t="s">
        <v>196</v>
      </c>
      <c r="B1411" t="s">
        <v>16</v>
      </c>
      <c r="C1411" t="s">
        <v>16</v>
      </c>
      <c r="D1411" s="63">
        <v>22</v>
      </c>
      <c r="E1411" s="5">
        <v>1</v>
      </c>
      <c r="F1411" s="5" t="s">
        <v>20</v>
      </c>
      <c r="G1411" s="64">
        <v>12.5</v>
      </c>
      <c r="H1411" s="64">
        <v>0</v>
      </c>
      <c r="I1411" t="s">
        <v>29</v>
      </c>
      <c r="J1411" t="s">
        <v>29</v>
      </c>
      <c r="K1411" t="s">
        <v>507</v>
      </c>
      <c r="M1411" t="s">
        <v>207</v>
      </c>
      <c r="N1411" s="1">
        <v>350</v>
      </c>
      <c r="O1411" s="60">
        <f>IF(B1411="DEPARTAMENTO",IF(C1411="1D1B",N1411*(100%-13%),N1411*(100%-VLOOKUP(A1411,'Condiciones Comerciales'!B:M,4,FALSE))),N1411)</f>
        <v>350</v>
      </c>
      <c r="P1411" s="60">
        <f t="shared" si="22"/>
        <v>393.75</v>
      </c>
      <c r="Q1411" s="62"/>
    </row>
    <row r="1412" spans="1:17" x14ac:dyDescent="0.3">
      <c r="A1412" s="1" t="s">
        <v>196</v>
      </c>
      <c r="B1412" t="s">
        <v>16</v>
      </c>
      <c r="C1412" t="s">
        <v>16</v>
      </c>
      <c r="D1412" s="63">
        <v>22</v>
      </c>
      <c r="E1412" s="5">
        <v>1</v>
      </c>
      <c r="F1412" s="5" t="s">
        <v>17</v>
      </c>
      <c r="G1412" s="64">
        <v>12.5</v>
      </c>
      <c r="H1412" s="64">
        <v>0</v>
      </c>
      <c r="I1412" t="s">
        <v>29</v>
      </c>
      <c r="J1412" t="s">
        <v>29</v>
      </c>
      <c r="K1412" t="s">
        <v>15</v>
      </c>
      <c r="N1412" s="1">
        <v>350</v>
      </c>
      <c r="O1412" s="60">
        <f>IF(B1412="DEPARTAMENTO",IF(C1412="1D1B",N1412*(100%-13%),N1412*(100%-VLOOKUP(A1412,'Condiciones Comerciales'!B:M,4,FALSE))),N1412)</f>
        <v>350</v>
      </c>
      <c r="P1412" s="60">
        <f t="shared" si="22"/>
        <v>393.75</v>
      </c>
      <c r="Q1412" s="62"/>
    </row>
    <row r="1413" spans="1:17" x14ac:dyDescent="0.3">
      <c r="A1413" s="1" t="s">
        <v>196</v>
      </c>
      <c r="B1413" t="s">
        <v>16</v>
      </c>
      <c r="C1413" t="s">
        <v>16</v>
      </c>
      <c r="D1413" s="63">
        <v>23</v>
      </c>
      <c r="E1413" s="5">
        <v>1</v>
      </c>
      <c r="F1413" s="5" t="s">
        <v>20</v>
      </c>
      <c r="G1413" s="64">
        <v>12.5</v>
      </c>
      <c r="H1413" s="64">
        <v>0</v>
      </c>
      <c r="I1413" t="s">
        <v>29</v>
      </c>
      <c r="J1413" t="s">
        <v>29</v>
      </c>
      <c r="K1413" t="s">
        <v>507</v>
      </c>
      <c r="M1413" t="s">
        <v>218</v>
      </c>
      <c r="N1413" s="1">
        <v>350</v>
      </c>
      <c r="O1413" s="60">
        <f>IF(B1413="DEPARTAMENTO",IF(C1413="1D1B",N1413*(100%-13%),N1413*(100%-VLOOKUP(A1413,'Condiciones Comerciales'!B:M,4,FALSE))),N1413)</f>
        <v>350</v>
      </c>
      <c r="P1413" s="60">
        <f t="shared" si="22"/>
        <v>393.75</v>
      </c>
      <c r="Q1413" s="62"/>
    </row>
    <row r="1414" spans="1:17" x14ac:dyDescent="0.3">
      <c r="A1414" s="1" t="s">
        <v>196</v>
      </c>
      <c r="B1414" t="s">
        <v>16</v>
      </c>
      <c r="C1414" t="s">
        <v>16</v>
      </c>
      <c r="D1414" s="63">
        <v>23</v>
      </c>
      <c r="E1414" s="5">
        <v>1</v>
      </c>
      <c r="F1414" s="5" t="s">
        <v>17</v>
      </c>
      <c r="G1414" s="64">
        <v>12.5</v>
      </c>
      <c r="H1414" s="64">
        <v>0</v>
      </c>
      <c r="I1414" t="s">
        <v>29</v>
      </c>
      <c r="J1414" t="s">
        <v>29</v>
      </c>
      <c r="K1414" t="s">
        <v>15</v>
      </c>
      <c r="N1414" s="1">
        <v>350</v>
      </c>
      <c r="O1414" s="60">
        <f>IF(B1414="DEPARTAMENTO",IF(C1414="1D1B",N1414*(100%-13%),N1414*(100%-VLOOKUP(A1414,'Condiciones Comerciales'!B:M,4,FALSE))),N1414)</f>
        <v>350</v>
      </c>
      <c r="P1414" s="60">
        <f t="shared" si="22"/>
        <v>393.75</v>
      </c>
      <c r="Q1414" s="62"/>
    </row>
    <row r="1415" spans="1:17" x14ac:dyDescent="0.3">
      <c r="A1415" s="1" t="s">
        <v>196</v>
      </c>
      <c r="B1415" t="s">
        <v>16</v>
      </c>
      <c r="C1415" t="s">
        <v>16</v>
      </c>
      <c r="D1415" s="63">
        <v>24</v>
      </c>
      <c r="E1415" s="5">
        <v>1</v>
      </c>
      <c r="F1415" s="5" t="s">
        <v>20</v>
      </c>
      <c r="G1415" s="64">
        <v>12.5</v>
      </c>
      <c r="H1415" s="64">
        <v>0</v>
      </c>
      <c r="I1415" t="s">
        <v>29</v>
      </c>
      <c r="J1415" t="s">
        <v>29</v>
      </c>
      <c r="K1415" t="s">
        <v>507</v>
      </c>
      <c r="M1415" t="s">
        <v>197</v>
      </c>
      <c r="N1415" s="1">
        <v>350</v>
      </c>
      <c r="O1415" s="60">
        <f>IF(B1415="DEPARTAMENTO",IF(C1415="1D1B",N1415*(100%-13%),N1415*(100%-VLOOKUP(A1415,'Condiciones Comerciales'!B:M,4,FALSE))),N1415)</f>
        <v>350</v>
      </c>
      <c r="P1415" s="60">
        <f t="shared" si="22"/>
        <v>393.75</v>
      </c>
      <c r="Q1415" s="62"/>
    </row>
    <row r="1416" spans="1:17" x14ac:dyDescent="0.3">
      <c r="A1416" s="1" t="s">
        <v>196</v>
      </c>
      <c r="B1416" t="s">
        <v>16</v>
      </c>
      <c r="C1416" t="s">
        <v>16</v>
      </c>
      <c r="D1416" s="63">
        <v>25</v>
      </c>
      <c r="E1416" s="5">
        <v>1</v>
      </c>
      <c r="F1416" s="5" t="s">
        <v>20</v>
      </c>
      <c r="G1416" s="64">
        <v>12.5</v>
      </c>
      <c r="H1416" s="64">
        <v>0</v>
      </c>
      <c r="I1416" t="s">
        <v>29</v>
      </c>
      <c r="J1416" t="s">
        <v>29</v>
      </c>
      <c r="K1416" t="s">
        <v>507</v>
      </c>
      <c r="M1416" t="s">
        <v>208</v>
      </c>
      <c r="N1416" s="1">
        <v>350</v>
      </c>
      <c r="O1416" s="60">
        <f>IF(B1416="DEPARTAMENTO",IF(C1416="1D1B",N1416*(100%-13%),N1416*(100%-VLOOKUP(A1416,'Condiciones Comerciales'!B:M,4,FALSE))),N1416)</f>
        <v>350</v>
      </c>
      <c r="P1416" s="60">
        <f t="shared" si="22"/>
        <v>393.75</v>
      </c>
      <c r="Q1416" s="62"/>
    </row>
    <row r="1417" spans="1:17" x14ac:dyDescent="0.3">
      <c r="A1417" s="1" t="s">
        <v>196</v>
      </c>
      <c r="B1417" t="s">
        <v>16</v>
      </c>
      <c r="C1417" t="s">
        <v>16</v>
      </c>
      <c r="D1417" s="63">
        <v>26</v>
      </c>
      <c r="E1417" s="5">
        <v>1</v>
      </c>
      <c r="F1417" s="5" t="s">
        <v>20</v>
      </c>
      <c r="G1417" s="64">
        <v>12.5</v>
      </c>
      <c r="H1417" s="64">
        <v>0</v>
      </c>
      <c r="I1417" t="s">
        <v>29</v>
      </c>
      <c r="J1417" t="s">
        <v>29</v>
      </c>
      <c r="K1417" t="s">
        <v>507</v>
      </c>
      <c r="M1417" t="s">
        <v>227</v>
      </c>
      <c r="N1417" s="1">
        <v>350</v>
      </c>
      <c r="O1417" s="60">
        <f>IF(B1417="DEPARTAMENTO",IF(C1417="1D1B",N1417*(100%-13%),N1417*(100%-VLOOKUP(A1417,'Condiciones Comerciales'!B:M,4,FALSE))),N1417)</f>
        <v>350</v>
      </c>
      <c r="P1417" s="60">
        <f t="shared" si="22"/>
        <v>393.75</v>
      </c>
      <c r="Q1417" s="62"/>
    </row>
    <row r="1418" spans="1:17" x14ac:dyDescent="0.3">
      <c r="A1418" s="1" t="s">
        <v>196</v>
      </c>
      <c r="B1418" t="s">
        <v>16</v>
      </c>
      <c r="C1418" t="s">
        <v>16</v>
      </c>
      <c r="D1418" s="63">
        <v>27</v>
      </c>
      <c r="E1418" s="5">
        <v>1</v>
      </c>
      <c r="F1418" s="5" t="s">
        <v>20</v>
      </c>
      <c r="G1418" s="64">
        <v>12.5</v>
      </c>
      <c r="H1418" s="64">
        <v>0</v>
      </c>
      <c r="I1418" t="s">
        <v>29</v>
      </c>
      <c r="J1418" t="s">
        <v>29</v>
      </c>
      <c r="K1418" t="s">
        <v>507</v>
      </c>
      <c r="M1418" t="s">
        <v>198</v>
      </c>
      <c r="N1418" s="1">
        <v>350</v>
      </c>
      <c r="O1418" s="60">
        <f>IF(B1418="DEPARTAMENTO",IF(C1418="1D1B",N1418*(100%-13%),N1418*(100%-VLOOKUP(A1418,'Condiciones Comerciales'!B:M,4,FALSE))),N1418)</f>
        <v>350</v>
      </c>
      <c r="P1418" s="60">
        <f t="shared" si="22"/>
        <v>393.75</v>
      </c>
      <c r="Q1418" s="62"/>
    </row>
    <row r="1419" spans="1:17" x14ac:dyDescent="0.3">
      <c r="A1419" s="1" t="s">
        <v>196</v>
      </c>
      <c r="B1419" t="s">
        <v>16</v>
      </c>
      <c r="C1419" t="s">
        <v>16</v>
      </c>
      <c r="D1419" s="63">
        <v>28</v>
      </c>
      <c r="E1419" s="5">
        <v>1</v>
      </c>
      <c r="F1419" s="5" t="s">
        <v>20</v>
      </c>
      <c r="G1419" s="64">
        <v>12.5</v>
      </c>
      <c r="H1419" s="64">
        <v>0</v>
      </c>
      <c r="I1419" t="s">
        <v>29</v>
      </c>
      <c r="J1419" t="s">
        <v>29</v>
      </c>
      <c r="K1419" t="s">
        <v>507</v>
      </c>
      <c r="M1419" t="s">
        <v>214</v>
      </c>
      <c r="N1419" s="1">
        <v>350</v>
      </c>
      <c r="O1419" s="60">
        <f>IF(B1419="DEPARTAMENTO",IF(C1419="1D1B",N1419*(100%-13%),N1419*(100%-VLOOKUP(A1419,'Condiciones Comerciales'!B:M,4,FALSE))),N1419)</f>
        <v>350</v>
      </c>
      <c r="P1419" s="60">
        <f t="shared" si="22"/>
        <v>393.75</v>
      </c>
      <c r="Q1419" s="62"/>
    </row>
    <row r="1420" spans="1:17" x14ac:dyDescent="0.3">
      <c r="A1420" s="1" t="s">
        <v>196</v>
      </c>
      <c r="B1420" t="s">
        <v>16</v>
      </c>
      <c r="C1420" t="s">
        <v>16</v>
      </c>
      <c r="D1420" s="63">
        <v>29</v>
      </c>
      <c r="E1420" s="5">
        <v>1</v>
      </c>
      <c r="F1420" s="5" t="s">
        <v>20</v>
      </c>
      <c r="G1420" s="64">
        <v>12.5</v>
      </c>
      <c r="H1420" s="64">
        <v>0</v>
      </c>
      <c r="I1420" t="s">
        <v>29</v>
      </c>
      <c r="J1420" t="s">
        <v>29</v>
      </c>
      <c r="K1420" t="s">
        <v>507</v>
      </c>
      <c r="M1420" t="s">
        <v>224</v>
      </c>
      <c r="N1420" s="1">
        <v>350</v>
      </c>
      <c r="O1420" s="60">
        <f>IF(B1420="DEPARTAMENTO",IF(C1420="1D1B",N1420*(100%-13%),N1420*(100%-VLOOKUP(A1420,'Condiciones Comerciales'!B:M,4,FALSE))),N1420)</f>
        <v>350</v>
      </c>
      <c r="P1420" s="60">
        <f t="shared" si="22"/>
        <v>393.75</v>
      </c>
      <c r="Q1420" s="62"/>
    </row>
    <row r="1421" spans="1:17" x14ac:dyDescent="0.3">
      <c r="A1421" s="1" t="s">
        <v>196</v>
      </c>
      <c r="B1421" t="s">
        <v>16</v>
      </c>
      <c r="C1421" t="s">
        <v>16</v>
      </c>
      <c r="D1421" s="63">
        <v>31</v>
      </c>
      <c r="E1421" s="5">
        <v>1</v>
      </c>
      <c r="F1421" s="5" t="s">
        <v>20</v>
      </c>
      <c r="G1421" s="64">
        <v>12.5</v>
      </c>
      <c r="H1421" s="64">
        <v>0</v>
      </c>
      <c r="I1421" t="s">
        <v>29</v>
      </c>
      <c r="J1421" t="s">
        <v>29</v>
      </c>
      <c r="K1421" t="s">
        <v>507</v>
      </c>
      <c r="M1421" t="s">
        <v>215</v>
      </c>
      <c r="N1421" s="1">
        <v>350</v>
      </c>
      <c r="O1421" s="60">
        <f>IF(B1421="DEPARTAMENTO",IF(C1421="1D1B",N1421*(100%-13%),N1421*(100%-VLOOKUP(A1421,'Condiciones Comerciales'!B:M,4,FALSE))),N1421)</f>
        <v>350</v>
      </c>
      <c r="P1421" s="60">
        <f t="shared" si="22"/>
        <v>393.75</v>
      </c>
      <c r="Q1421" s="62"/>
    </row>
    <row r="1422" spans="1:17" x14ac:dyDescent="0.3">
      <c r="A1422" s="1" t="s">
        <v>196</v>
      </c>
      <c r="B1422" t="s">
        <v>16</v>
      </c>
      <c r="C1422" t="s">
        <v>16</v>
      </c>
      <c r="D1422" s="63">
        <v>36</v>
      </c>
      <c r="E1422" s="5">
        <v>-1</v>
      </c>
      <c r="F1422" s="5" t="s">
        <v>20</v>
      </c>
      <c r="G1422" s="64">
        <v>12.5</v>
      </c>
      <c r="H1422" s="64">
        <v>0</v>
      </c>
      <c r="I1422" t="s">
        <v>14</v>
      </c>
      <c r="J1422" t="s">
        <v>14</v>
      </c>
      <c r="K1422" t="s">
        <v>507</v>
      </c>
      <c r="M1422" t="s">
        <v>203</v>
      </c>
      <c r="N1422" s="1">
        <v>350</v>
      </c>
      <c r="O1422" s="60">
        <f>IF(B1422="DEPARTAMENTO",IF(C1422="1D1B",N1422*(100%-13%),N1422*(100%-VLOOKUP(A1422,'Condiciones Comerciales'!B:M,4,FALSE))),N1422)</f>
        <v>350</v>
      </c>
      <c r="P1422" s="60">
        <f t="shared" si="22"/>
        <v>393.75</v>
      </c>
      <c r="Q1422" s="62"/>
    </row>
    <row r="1423" spans="1:17" x14ac:dyDescent="0.3">
      <c r="A1423" s="1" t="s">
        <v>196</v>
      </c>
      <c r="B1423" t="s">
        <v>16</v>
      </c>
      <c r="C1423" t="s">
        <v>16</v>
      </c>
      <c r="D1423" s="63">
        <v>40</v>
      </c>
      <c r="E1423" s="5">
        <v>-1</v>
      </c>
      <c r="F1423" s="5" t="s">
        <v>17</v>
      </c>
      <c r="G1423" s="64">
        <v>12.5</v>
      </c>
      <c r="H1423" s="64">
        <v>0</v>
      </c>
      <c r="I1423" t="s">
        <v>14</v>
      </c>
      <c r="J1423" t="s">
        <v>14</v>
      </c>
      <c r="K1423" t="s">
        <v>508</v>
      </c>
      <c r="N1423" s="1">
        <v>350</v>
      </c>
      <c r="O1423" s="60">
        <f>IF(B1423="DEPARTAMENTO",IF(C1423="1D1B",N1423*(100%-13%),N1423*(100%-VLOOKUP(A1423,'Condiciones Comerciales'!B:M,4,FALSE))),N1423)</f>
        <v>350</v>
      </c>
      <c r="P1423" s="60">
        <f t="shared" si="22"/>
        <v>393.75</v>
      </c>
      <c r="Q1423" s="62"/>
    </row>
    <row r="1424" spans="1:17" x14ac:dyDescent="0.3">
      <c r="A1424" s="1" t="s">
        <v>196</v>
      </c>
      <c r="B1424" t="s">
        <v>16</v>
      </c>
      <c r="C1424" t="s">
        <v>16</v>
      </c>
      <c r="D1424" s="63">
        <v>42</v>
      </c>
      <c r="E1424" s="5">
        <v>-1</v>
      </c>
      <c r="F1424" s="5" t="s">
        <v>17</v>
      </c>
      <c r="G1424" s="64">
        <v>12.5</v>
      </c>
      <c r="H1424" s="64">
        <v>0</v>
      </c>
      <c r="I1424" t="s">
        <v>14</v>
      </c>
      <c r="J1424" t="s">
        <v>14</v>
      </c>
      <c r="K1424" t="s">
        <v>15</v>
      </c>
      <c r="N1424" s="1">
        <v>350</v>
      </c>
      <c r="O1424" s="60">
        <f>IF(B1424="DEPARTAMENTO",IF(C1424="1D1B",N1424*(100%-13%),N1424*(100%-VLOOKUP(A1424,'Condiciones Comerciales'!B:M,4,FALSE))),N1424)</f>
        <v>350</v>
      </c>
      <c r="P1424" s="60">
        <f t="shared" si="22"/>
        <v>393.75</v>
      </c>
      <c r="Q1424" s="62"/>
    </row>
    <row r="1425" spans="1:17" x14ac:dyDescent="0.3">
      <c r="A1425" s="1" t="s">
        <v>196</v>
      </c>
      <c r="B1425" t="s">
        <v>16</v>
      </c>
      <c r="C1425" t="s">
        <v>16</v>
      </c>
      <c r="D1425" s="63">
        <v>44</v>
      </c>
      <c r="E1425" s="5">
        <v>-1</v>
      </c>
      <c r="F1425" s="5" t="s">
        <v>20</v>
      </c>
      <c r="G1425" s="64">
        <v>12.5</v>
      </c>
      <c r="H1425" s="64">
        <v>0</v>
      </c>
      <c r="I1425" t="s">
        <v>14</v>
      </c>
      <c r="J1425" t="s">
        <v>14</v>
      </c>
      <c r="K1425" t="s">
        <v>507</v>
      </c>
      <c r="M1425" t="s">
        <v>211</v>
      </c>
      <c r="N1425" s="1">
        <v>350</v>
      </c>
      <c r="O1425" s="60">
        <f>IF(B1425="DEPARTAMENTO",IF(C1425="1D1B",N1425*(100%-13%),N1425*(100%-VLOOKUP(A1425,'Condiciones Comerciales'!B:M,4,FALSE))),N1425)</f>
        <v>350</v>
      </c>
      <c r="P1425" s="60">
        <f t="shared" si="22"/>
        <v>393.75</v>
      </c>
      <c r="Q1425" s="62"/>
    </row>
    <row r="1426" spans="1:17" x14ac:dyDescent="0.3">
      <c r="A1426" s="1" t="s">
        <v>196</v>
      </c>
      <c r="B1426" t="s">
        <v>16</v>
      </c>
      <c r="C1426" t="s">
        <v>16</v>
      </c>
      <c r="D1426" s="63">
        <v>45</v>
      </c>
      <c r="E1426" s="5">
        <v>-1</v>
      </c>
      <c r="F1426" s="5" t="s">
        <v>20</v>
      </c>
      <c r="G1426" s="64">
        <v>12.5</v>
      </c>
      <c r="H1426" s="64">
        <v>0</v>
      </c>
      <c r="I1426" t="s">
        <v>14</v>
      </c>
      <c r="J1426" t="s">
        <v>14</v>
      </c>
      <c r="K1426" t="s">
        <v>507</v>
      </c>
      <c r="M1426" t="s">
        <v>209</v>
      </c>
      <c r="N1426" s="1">
        <v>350</v>
      </c>
      <c r="O1426" s="60">
        <f>IF(B1426="DEPARTAMENTO",IF(C1426="1D1B",N1426*(100%-13%),N1426*(100%-VLOOKUP(A1426,'Condiciones Comerciales'!B:M,4,FALSE))),N1426)</f>
        <v>350</v>
      </c>
      <c r="P1426" s="60">
        <f t="shared" si="22"/>
        <v>393.75</v>
      </c>
      <c r="Q1426" s="62"/>
    </row>
    <row r="1427" spans="1:17" x14ac:dyDescent="0.3">
      <c r="A1427" s="1" t="s">
        <v>196</v>
      </c>
      <c r="B1427" t="s">
        <v>16</v>
      </c>
      <c r="C1427" t="s">
        <v>16</v>
      </c>
      <c r="D1427" s="63">
        <v>46</v>
      </c>
      <c r="E1427" s="5">
        <v>-1</v>
      </c>
      <c r="F1427" s="5" t="s">
        <v>17</v>
      </c>
      <c r="G1427" s="64">
        <v>12.5</v>
      </c>
      <c r="H1427" s="64">
        <v>0</v>
      </c>
      <c r="I1427" t="s">
        <v>14</v>
      </c>
      <c r="J1427" t="s">
        <v>14</v>
      </c>
      <c r="K1427" t="s">
        <v>508</v>
      </c>
      <c r="N1427" s="1">
        <v>350</v>
      </c>
      <c r="O1427" s="60">
        <f>IF(B1427="DEPARTAMENTO",IF(C1427="1D1B",N1427*(100%-13%),N1427*(100%-VLOOKUP(A1427,'Condiciones Comerciales'!B:M,4,FALSE))),N1427)</f>
        <v>350</v>
      </c>
      <c r="P1427" s="60">
        <f t="shared" si="22"/>
        <v>393.75</v>
      </c>
      <c r="Q1427" s="62"/>
    </row>
    <row r="1428" spans="1:17" x14ac:dyDescent="0.3">
      <c r="A1428" s="1" t="s">
        <v>196</v>
      </c>
      <c r="B1428" t="s">
        <v>16</v>
      </c>
      <c r="C1428" t="s">
        <v>16</v>
      </c>
      <c r="D1428" s="63">
        <v>47</v>
      </c>
      <c r="E1428" s="5">
        <v>-1</v>
      </c>
      <c r="F1428" s="5" t="s">
        <v>20</v>
      </c>
      <c r="G1428" s="64">
        <v>12.5</v>
      </c>
      <c r="H1428" s="64">
        <v>0</v>
      </c>
      <c r="I1428" t="s">
        <v>14</v>
      </c>
      <c r="J1428" t="s">
        <v>14</v>
      </c>
      <c r="K1428" t="s">
        <v>508</v>
      </c>
      <c r="N1428" s="1">
        <v>350</v>
      </c>
      <c r="O1428" s="60">
        <f>IF(B1428="DEPARTAMENTO",IF(C1428="1D1B",N1428*(100%-13%),N1428*(100%-VLOOKUP(A1428,'Condiciones Comerciales'!B:M,4,FALSE))),N1428)</f>
        <v>350</v>
      </c>
      <c r="P1428" s="60">
        <f t="shared" si="22"/>
        <v>393.75</v>
      </c>
      <c r="Q1428" s="62"/>
    </row>
    <row r="1429" spans="1:17" x14ac:dyDescent="0.3">
      <c r="A1429" s="1" t="s">
        <v>196</v>
      </c>
      <c r="B1429" t="s">
        <v>16</v>
      </c>
      <c r="C1429" t="s">
        <v>16</v>
      </c>
      <c r="D1429" s="63">
        <v>48</v>
      </c>
      <c r="E1429" s="5">
        <v>-1</v>
      </c>
      <c r="F1429" s="5" t="s">
        <v>20</v>
      </c>
      <c r="G1429" s="64">
        <v>12.5</v>
      </c>
      <c r="H1429" s="64">
        <v>0</v>
      </c>
      <c r="I1429" t="s">
        <v>14</v>
      </c>
      <c r="J1429" t="s">
        <v>14</v>
      </c>
      <c r="K1429" t="s">
        <v>507</v>
      </c>
      <c r="M1429" t="s">
        <v>216</v>
      </c>
      <c r="N1429" s="1">
        <v>350</v>
      </c>
      <c r="O1429" s="60">
        <f>IF(B1429="DEPARTAMENTO",IF(C1429="1D1B",N1429*(100%-13%),N1429*(100%-VLOOKUP(A1429,'Condiciones Comerciales'!B:M,4,FALSE))),N1429)</f>
        <v>350</v>
      </c>
      <c r="P1429" s="60">
        <f t="shared" si="22"/>
        <v>393.75</v>
      </c>
      <c r="Q1429" s="62"/>
    </row>
    <row r="1430" spans="1:17" x14ac:dyDescent="0.3">
      <c r="A1430" s="1" t="s">
        <v>196</v>
      </c>
      <c r="B1430" t="s">
        <v>16</v>
      </c>
      <c r="C1430" t="s">
        <v>16</v>
      </c>
      <c r="D1430" s="63">
        <v>49</v>
      </c>
      <c r="E1430" s="5">
        <v>-1</v>
      </c>
      <c r="F1430" s="5" t="s">
        <v>20</v>
      </c>
      <c r="G1430" s="64">
        <v>12.5</v>
      </c>
      <c r="H1430" s="64">
        <v>0</v>
      </c>
      <c r="I1430" t="s">
        <v>14</v>
      </c>
      <c r="J1430" t="s">
        <v>14</v>
      </c>
      <c r="K1430" t="s">
        <v>507</v>
      </c>
      <c r="M1430" t="s">
        <v>226</v>
      </c>
      <c r="N1430" s="1">
        <v>350</v>
      </c>
      <c r="O1430" s="60">
        <f>IF(B1430="DEPARTAMENTO",IF(C1430="1D1B",N1430*(100%-13%),N1430*(100%-VLOOKUP(A1430,'Condiciones Comerciales'!B:M,4,FALSE))),N1430)</f>
        <v>350</v>
      </c>
      <c r="P1430" s="60">
        <f t="shared" si="22"/>
        <v>393.75</v>
      </c>
      <c r="Q1430" s="62"/>
    </row>
    <row r="1431" spans="1:17" x14ac:dyDescent="0.3">
      <c r="A1431" s="1" t="s">
        <v>196</v>
      </c>
      <c r="B1431" t="s">
        <v>16</v>
      </c>
      <c r="C1431" t="s">
        <v>16</v>
      </c>
      <c r="D1431" s="63">
        <v>50</v>
      </c>
      <c r="E1431" s="5">
        <v>-1</v>
      </c>
      <c r="F1431" s="5" t="s">
        <v>20</v>
      </c>
      <c r="G1431" s="64">
        <v>12.5</v>
      </c>
      <c r="H1431" s="64">
        <v>0</v>
      </c>
      <c r="I1431" t="s">
        <v>14</v>
      </c>
      <c r="J1431" t="s">
        <v>14</v>
      </c>
      <c r="K1431" t="s">
        <v>15</v>
      </c>
      <c r="N1431" s="1">
        <v>350</v>
      </c>
      <c r="O1431" s="60">
        <f>IF(B1431="DEPARTAMENTO",IF(C1431="1D1B",N1431*(100%-13%),N1431*(100%-VLOOKUP(A1431,'Condiciones Comerciales'!B:M,4,FALSE))),N1431)</f>
        <v>350</v>
      </c>
      <c r="P1431" s="60">
        <f t="shared" si="22"/>
        <v>393.75</v>
      </c>
      <c r="Q1431" s="62"/>
    </row>
    <row r="1432" spans="1:17" x14ac:dyDescent="0.3">
      <c r="A1432" s="1" t="s">
        <v>196</v>
      </c>
      <c r="B1432" t="s">
        <v>16</v>
      </c>
      <c r="C1432" t="s">
        <v>16</v>
      </c>
      <c r="D1432" s="63">
        <v>52</v>
      </c>
      <c r="E1432" s="5">
        <v>-1</v>
      </c>
      <c r="F1432" s="5" t="s">
        <v>20</v>
      </c>
      <c r="G1432" s="64">
        <v>12.5</v>
      </c>
      <c r="H1432" s="64">
        <v>0</v>
      </c>
      <c r="I1432" t="s">
        <v>14</v>
      </c>
      <c r="J1432" t="s">
        <v>14</v>
      </c>
      <c r="K1432" t="s">
        <v>507</v>
      </c>
      <c r="M1432" t="s">
        <v>231</v>
      </c>
      <c r="N1432" s="1">
        <v>350</v>
      </c>
      <c r="O1432" s="60">
        <f>IF(B1432="DEPARTAMENTO",IF(C1432="1D1B",N1432*(100%-13%),N1432*(100%-VLOOKUP(A1432,'Condiciones Comerciales'!B:M,4,FALSE))),N1432)</f>
        <v>350</v>
      </c>
      <c r="P1432" s="60">
        <f t="shared" si="22"/>
        <v>393.75</v>
      </c>
      <c r="Q1432" s="62"/>
    </row>
    <row r="1433" spans="1:17" x14ac:dyDescent="0.3">
      <c r="A1433" s="1" t="s">
        <v>196</v>
      </c>
      <c r="B1433" t="s">
        <v>16</v>
      </c>
      <c r="C1433" t="s">
        <v>16</v>
      </c>
      <c r="D1433" s="63">
        <v>53</v>
      </c>
      <c r="E1433" s="5">
        <v>-1</v>
      </c>
      <c r="F1433" s="5" t="s">
        <v>20</v>
      </c>
      <c r="G1433" s="64">
        <v>12.5</v>
      </c>
      <c r="H1433" s="64">
        <v>0</v>
      </c>
      <c r="I1433" t="s">
        <v>14</v>
      </c>
      <c r="J1433" t="s">
        <v>14</v>
      </c>
      <c r="K1433" t="s">
        <v>15</v>
      </c>
      <c r="N1433" s="1">
        <v>350</v>
      </c>
      <c r="O1433" s="60">
        <f>IF(B1433="DEPARTAMENTO",IF(C1433="1D1B",N1433*(100%-13%),N1433*(100%-VLOOKUP(A1433,'Condiciones Comerciales'!B:M,4,FALSE))),N1433)</f>
        <v>350</v>
      </c>
      <c r="P1433" s="60">
        <f t="shared" si="22"/>
        <v>393.75</v>
      </c>
      <c r="Q1433" s="62"/>
    </row>
    <row r="1434" spans="1:17" x14ac:dyDescent="0.3">
      <c r="A1434" s="1" t="s">
        <v>196</v>
      </c>
      <c r="B1434" t="s">
        <v>16</v>
      </c>
      <c r="C1434" t="s">
        <v>16</v>
      </c>
      <c r="D1434" s="63">
        <v>55</v>
      </c>
      <c r="E1434" s="5">
        <v>-1</v>
      </c>
      <c r="F1434" s="5" t="s">
        <v>20</v>
      </c>
      <c r="G1434" s="64">
        <v>12.5</v>
      </c>
      <c r="H1434" s="64">
        <v>0</v>
      </c>
      <c r="I1434" t="s">
        <v>14</v>
      </c>
      <c r="J1434" t="s">
        <v>14</v>
      </c>
      <c r="K1434" t="s">
        <v>508</v>
      </c>
      <c r="L1434" t="s">
        <v>220</v>
      </c>
      <c r="N1434" s="1">
        <v>350</v>
      </c>
      <c r="O1434" s="60">
        <f>IF(B1434="DEPARTAMENTO",IF(C1434="1D1B",N1434*(100%-13%),N1434*(100%-VLOOKUP(A1434,'Condiciones Comerciales'!B:M,4,FALSE))),N1434)</f>
        <v>350</v>
      </c>
      <c r="P1434" s="60">
        <f t="shared" si="22"/>
        <v>393.75</v>
      </c>
      <c r="Q1434" s="62"/>
    </row>
    <row r="1435" spans="1:17" x14ac:dyDescent="0.3">
      <c r="A1435" s="1" t="s">
        <v>196</v>
      </c>
      <c r="B1435" t="s">
        <v>16</v>
      </c>
      <c r="C1435" t="s">
        <v>16</v>
      </c>
      <c r="D1435" s="63">
        <v>58</v>
      </c>
      <c r="E1435" s="5">
        <v>-1</v>
      </c>
      <c r="F1435" s="5" t="s">
        <v>20</v>
      </c>
      <c r="G1435" s="64">
        <v>12.5</v>
      </c>
      <c r="H1435" s="64">
        <v>0</v>
      </c>
      <c r="I1435" t="s">
        <v>14</v>
      </c>
      <c r="J1435" t="s">
        <v>14</v>
      </c>
      <c r="K1435" t="s">
        <v>15</v>
      </c>
      <c r="N1435" s="1">
        <v>350</v>
      </c>
      <c r="O1435" s="60">
        <f>IF(B1435="DEPARTAMENTO",IF(C1435="1D1B",N1435*(100%-13%),N1435*(100%-VLOOKUP(A1435,'Condiciones Comerciales'!B:M,4,FALSE))),N1435)</f>
        <v>350</v>
      </c>
      <c r="P1435" s="60">
        <f t="shared" si="22"/>
        <v>393.75</v>
      </c>
      <c r="Q1435" s="62"/>
    </row>
    <row r="1436" spans="1:17" x14ac:dyDescent="0.3">
      <c r="A1436" s="1" t="s">
        <v>196</v>
      </c>
      <c r="B1436" t="s">
        <v>16</v>
      </c>
      <c r="C1436" t="s">
        <v>16</v>
      </c>
      <c r="D1436" s="63">
        <v>59</v>
      </c>
      <c r="E1436" s="5">
        <v>-1</v>
      </c>
      <c r="F1436" s="5" t="s">
        <v>20</v>
      </c>
      <c r="G1436" s="64">
        <v>12.5</v>
      </c>
      <c r="H1436" s="64">
        <v>0</v>
      </c>
      <c r="I1436" t="s">
        <v>14</v>
      </c>
      <c r="J1436" t="s">
        <v>14</v>
      </c>
      <c r="K1436" t="s">
        <v>15</v>
      </c>
      <c r="N1436" s="1">
        <v>350</v>
      </c>
      <c r="O1436" s="60">
        <f>IF(B1436="DEPARTAMENTO",IF(C1436="1D1B",N1436*(100%-13%),N1436*(100%-VLOOKUP(A1436,'Condiciones Comerciales'!B:M,4,FALSE))),N1436)</f>
        <v>350</v>
      </c>
      <c r="P1436" s="60">
        <f t="shared" si="22"/>
        <v>393.75</v>
      </c>
      <c r="Q1436" s="62"/>
    </row>
    <row r="1437" spans="1:17" x14ac:dyDescent="0.3">
      <c r="A1437" s="1" t="s">
        <v>196</v>
      </c>
      <c r="B1437" t="s">
        <v>16</v>
      </c>
      <c r="C1437" t="s">
        <v>16</v>
      </c>
      <c r="D1437" s="63">
        <v>62</v>
      </c>
      <c r="E1437" s="5">
        <v>-1</v>
      </c>
      <c r="F1437" s="5" t="s">
        <v>20</v>
      </c>
      <c r="G1437" s="64">
        <v>12.5</v>
      </c>
      <c r="H1437" s="64">
        <v>0</v>
      </c>
      <c r="I1437" t="s">
        <v>23</v>
      </c>
      <c r="J1437" t="s">
        <v>14</v>
      </c>
      <c r="K1437" t="s">
        <v>15</v>
      </c>
      <c r="N1437" s="1">
        <v>350</v>
      </c>
      <c r="O1437" s="60">
        <f>IF(B1437="DEPARTAMENTO",IF(C1437="1D1B",N1437*(100%-13%),N1437*(100%-VLOOKUP(A1437,'Condiciones Comerciales'!B:M,4,FALSE))),N1437)</f>
        <v>350</v>
      </c>
      <c r="P1437" s="60">
        <f t="shared" si="22"/>
        <v>393.75</v>
      </c>
      <c r="Q1437" s="62"/>
    </row>
    <row r="1438" spans="1:17" x14ac:dyDescent="0.3">
      <c r="A1438" s="1" t="s">
        <v>196</v>
      </c>
      <c r="B1438" t="s">
        <v>16</v>
      </c>
      <c r="C1438" t="s">
        <v>16</v>
      </c>
      <c r="D1438" s="63">
        <v>63</v>
      </c>
      <c r="E1438" s="5">
        <v>-1</v>
      </c>
      <c r="F1438" s="5" t="s">
        <v>20</v>
      </c>
      <c r="G1438" s="64">
        <v>12.5</v>
      </c>
      <c r="H1438" s="64">
        <v>0</v>
      </c>
      <c r="I1438" t="s">
        <v>14</v>
      </c>
      <c r="J1438" t="s">
        <v>14</v>
      </c>
      <c r="K1438" t="s">
        <v>15</v>
      </c>
      <c r="L1438" t="s">
        <v>748</v>
      </c>
      <c r="N1438" s="1">
        <v>350</v>
      </c>
      <c r="O1438" s="60">
        <f>IF(B1438="DEPARTAMENTO",IF(C1438="1D1B",N1438*(100%-13%),N1438*(100%-VLOOKUP(A1438,'Condiciones Comerciales'!B:M,4,FALSE))),N1438)</f>
        <v>350</v>
      </c>
      <c r="P1438" s="60">
        <f t="shared" si="22"/>
        <v>393.75</v>
      </c>
      <c r="Q1438" s="62"/>
    </row>
    <row r="1439" spans="1:17" x14ac:dyDescent="0.3">
      <c r="A1439" s="1" t="s">
        <v>196</v>
      </c>
      <c r="B1439" t="s">
        <v>16</v>
      </c>
      <c r="C1439" t="s">
        <v>16</v>
      </c>
      <c r="D1439" s="63">
        <v>66</v>
      </c>
      <c r="E1439" s="5">
        <v>-1</v>
      </c>
      <c r="F1439" s="5" t="s">
        <v>20</v>
      </c>
      <c r="G1439" s="64">
        <v>12.5</v>
      </c>
      <c r="H1439" s="64">
        <v>0</v>
      </c>
      <c r="I1439" t="s">
        <v>14</v>
      </c>
      <c r="J1439" t="s">
        <v>14</v>
      </c>
      <c r="K1439" t="s">
        <v>15</v>
      </c>
      <c r="N1439" s="1">
        <v>394</v>
      </c>
      <c r="O1439" s="60">
        <f>IF(B1439="DEPARTAMENTO",IF(C1439="1D1B",N1439*(100%-13%),N1439*(100%-VLOOKUP(A1439,'Condiciones Comerciales'!B:M,4,FALSE))),N1439)</f>
        <v>394</v>
      </c>
      <c r="P1439" s="60">
        <f t="shared" si="22"/>
        <v>443.25</v>
      </c>
      <c r="Q1439" s="62"/>
    </row>
    <row r="1440" spans="1:17" x14ac:dyDescent="0.3">
      <c r="A1440" s="1" t="s">
        <v>196</v>
      </c>
      <c r="B1440" t="s">
        <v>16</v>
      </c>
      <c r="C1440" t="s">
        <v>16</v>
      </c>
      <c r="D1440" s="63">
        <v>68</v>
      </c>
      <c r="E1440" s="5">
        <v>-1</v>
      </c>
      <c r="F1440" s="5" t="s">
        <v>20</v>
      </c>
      <c r="G1440" s="64">
        <v>12.5</v>
      </c>
      <c r="H1440" s="64">
        <v>0</v>
      </c>
      <c r="I1440" t="s">
        <v>14</v>
      </c>
      <c r="J1440" t="s">
        <v>14</v>
      </c>
      <c r="K1440" t="s">
        <v>15</v>
      </c>
      <c r="N1440" s="1">
        <v>350</v>
      </c>
      <c r="O1440" s="60">
        <f>IF(B1440="DEPARTAMENTO",IF(C1440="1D1B",N1440*(100%-13%),N1440*(100%-VLOOKUP(A1440,'Condiciones Comerciales'!B:M,4,FALSE))),N1440)</f>
        <v>350</v>
      </c>
      <c r="P1440" s="60">
        <f t="shared" si="22"/>
        <v>393.75</v>
      </c>
      <c r="Q1440" s="62"/>
    </row>
    <row r="1441" spans="1:17" x14ac:dyDescent="0.3">
      <c r="A1441" s="1" t="s">
        <v>196</v>
      </c>
      <c r="B1441" t="s">
        <v>16</v>
      </c>
      <c r="C1441" t="s">
        <v>16</v>
      </c>
      <c r="D1441" s="63">
        <v>69</v>
      </c>
      <c r="E1441" s="5">
        <v>-1</v>
      </c>
      <c r="F1441" s="5" t="s">
        <v>20</v>
      </c>
      <c r="G1441" s="64">
        <v>12.5</v>
      </c>
      <c r="H1441" s="64">
        <v>0</v>
      </c>
      <c r="I1441" t="s">
        <v>14</v>
      </c>
      <c r="J1441" t="s">
        <v>14</v>
      </c>
      <c r="K1441" t="s">
        <v>15</v>
      </c>
      <c r="N1441" s="1">
        <v>350</v>
      </c>
      <c r="O1441" s="60">
        <f>IF(B1441="DEPARTAMENTO",IF(C1441="1D1B",N1441*(100%-13%),N1441*(100%-VLOOKUP(A1441,'Condiciones Comerciales'!B:M,4,FALSE))),N1441)</f>
        <v>350</v>
      </c>
      <c r="P1441" s="60">
        <f t="shared" si="22"/>
        <v>393.75</v>
      </c>
      <c r="Q1441" s="62"/>
    </row>
    <row r="1442" spans="1:17" x14ac:dyDescent="0.3">
      <c r="A1442" s="1" t="s">
        <v>196</v>
      </c>
      <c r="B1442" t="s">
        <v>16</v>
      </c>
      <c r="C1442" t="s">
        <v>16</v>
      </c>
      <c r="D1442" s="63">
        <v>70</v>
      </c>
      <c r="E1442" s="5">
        <v>-1</v>
      </c>
      <c r="F1442" s="5" t="s">
        <v>20</v>
      </c>
      <c r="G1442" s="64">
        <v>12.5</v>
      </c>
      <c r="H1442" s="64">
        <v>0</v>
      </c>
      <c r="I1442" t="s">
        <v>14</v>
      </c>
      <c r="J1442" t="s">
        <v>14</v>
      </c>
      <c r="K1442" t="s">
        <v>15</v>
      </c>
      <c r="L1442" t="s">
        <v>728</v>
      </c>
      <c r="N1442" s="1">
        <v>350</v>
      </c>
      <c r="O1442" s="60">
        <f>IF(B1442="DEPARTAMENTO",IF(C1442="1D1B",N1442*(100%-13%),N1442*(100%-VLOOKUP(A1442,'Condiciones Comerciales'!B:M,4,FALSE))),N1442)</f>
        <v>350</v>
      </c>
      <c r="P1442" s="60">
        <f t="shared" si="22"/>
        <v>393.75</v>
      </c>
      <c r="Q1442" s="62"/>
    </row>
    <row r="1443" spans="1:17" x14ac:dyDescent="0.3">
      <c r="A1443" s="1" t="s">
        <v>196</v>
      </c>
      <c r="B1443" t="s">
        <v>16</v>
      </c>
      <c r="C1443" t="s">
        <v>16</v>
      </c>
      <c r="D1443" s="63">
        <v>74</v>
      </c>
      <c r="E1443" s="5">
        <v>-1</v>
      </c>
      <c r="F1443" s="5" t="s">
        <v>20</v>
      </c>
      <c r="G1443" s="64">
        <v>12.5</v>
      </c>
      <c r="H1443" s="64">
        <v>0</v>
      </c>
      <c r="I1443" t="s">
        <v>14</v>
      </c>
      <c r="J1443" t="s">
        <v>14</v>
      </c>
      <c r="K1443" t="s">
        <v>15</v>
      </c>
      <c r="N1443" s="1">
        <v>350</v>
      </c>
      <c r="O1443" s="60">
        <f>IF(B1443="DEPARTAMENTO",IF(C1443="1D1B",N1443*(100%-13%),N1443*(100%-VLOOKUP(A1443,'Condiciones Comerciales'!B:M,4,FALSE))),N1443)</f>
        <v>350</v>
      </c>
      <c r="P1443" s="60">
        <f t="shared" si="22"/>
        <v>393.75</v>
      </c>
      <c r="Q1443" s="62"/>
    </row>
    <row r="1444" spans="1:17" x14ac:dyDescent="0.3">
      <c r="A1444" s="1" t="s">
        <v>196</v>
      </c>
      <c r="B1444" t="s">
        <v>16</v>
      </c>
      <c r="C1444" t="s">
        <v>16</v>
      </c>
      <c r="D1444" s="63">
        <v>75</v>
      </c>
      <c r="E1444" s="5">
        <v>-1</v>
      </c>
      <c r="F1444" s="5" t="s">
        <v>20</v>
      </c>
      <c r="G1444" s="64">
        <v>12.5</v>
      </c>
      <c r="H1444" s="64">
        <v>0</v>
      </c>
      <c r="I1444" t="s">
        <v>14</v>
      </c>
      <c r="J1444" t="s">
        <v>14</v>
      </c>
      <c r="K1444" t="s">
        <v>508</v>
      </c>
      <c r="L1444" t="s">
        <v>230</v>
      </c>
      <c r="N1444" s="1">
        <v>350</v>
      </c>
      <c r="O1444" s="60">
        <f>IF(B1444="DEPARTAMENTO",IF(C1444="1D1B",N1444*(100%-13%),N1444*(100%-VLOOKUP(A1444,'Condiciones Comerciales'!B:M,4,FALSE))),N1444)</f>
        <v>350</v>
      </c>
      <c r="P1444" s="60">
        <f t="shared" si="22"/>
        <v>393.75</v>
      </c>
      <c r="Q1444" s="62"/>
    </row>
    <row r="1445" spans="1:17" x14ac:dyDescent="0.3">
      <c r="A1445" s="1" t="s">
        <v>196</v>
      </c>
      <c r="B1445" t="s">
        <v>16</v>
      </c>
      <c r="C1445" t="s">
        <v>16</v>
      </c>
      <c r="D1445" s="63">
        <v>76</v>
      </c>
      <c r="E1445" s="5">
        <v>-1</v>
      </c>
      <c r="F1445" s="5" t="s">
        <v>20</v>
      </c>
      <c r="G1445" s="64">
        <v>12.5</v>
      </c>
      <c r="H1445" s="64">
        <v>0</v>
      </c>
      <c r="I1445" t="s">
        <v>14</v>
      </c>
      <c r="J1445" t="s">
        <v>14</v>
      </c>
      <c r="K1445" t="s">
        <v>15</v>
      </c>
      <c r="N1445" s="1">
        <v>350</v>
      </c>
      <c r="O1445" s="60">
        <f>IF(B1445="DEPARTAMENTO",IF(C1445="1D1B",N1445*(100%-13%),N1445*(100%-VLOOKUP(A1445,'Condiciones Comerciales'!B:M,4,FALSE))),N1445)</f>
        <v>350</v>
      </c>
      <c r="P1445" s="60">
        <f t="shared" si="22"/>
        <v>393.75</v>
      </c>
      <c r="Q1445" s="62"/>
    </row>
    <row r="1446" spans="1:17" x14ac:dyDescent="0.3">
      <c r="A1446" s="1" t="s">
        <v>196</v>
      </c>
      <c r="B1446" t="s">
        <v>16</v>
      </c>
      <c r="C1446" t="s">
        <v>16</v>
      </c>
      <c r="D1446" s="63">
        <v>81</v>
      </c>
      <c r="E1446" s="5">
        <v>-1</v>
      </c>
      <c r="F1446" s="5" t="s">
        <v>20</v>
      </c>
      <c r="G1446" s="64">
        <v>12.5</v>
      </c>
      <c r="H1446" s="64">
        <v>0</v>
      </c>
      <c r="I1446" t="s">
        <v>14</v>
      </c>
      <c r="J1446" t="s">
        <v>14</v>
      </c>
      <c r="K1446" t="s">
        <v>15</v>
      </c>
      <c r="N1446" s="1">
        <v>350</v>
      </c>
      <c r="O1446" s="60">
        <f>IF(B1446="DEPARTAMENTO",IF(C1446="1D1B",N1446*(100%-13%),N1446*(100%-VLOOKUP(A1446,'Condiciones Comerciales'!B:M,4,FALSE))),N1446)</f>
        <v>350</v>
      </c>
      <c r="P1446" s="60">
        <f t="shared" si="22"/>
        <v>393.75</v>
      </c>
      <c r="Q1446" s="62"/>
    </row>
    <row r="1447" spans="1:17" x14ac:dyDescent="0.3">
      <c r="A1447" s="1" t="s">
        <v>196</v>
      </c>
      <c r="B1447" t="s">
        <v>16</v>
      </c>
      <c r="C1447" t="s">
        <v>16</v>
      </c>
      <c r="D1447" s="63">
        <v>84</v>
      </c>
      <c r="E1447" s="5">
        <v>-1</v>
      </c>
      <c r="F1447" s="5" t="s">
        <v>20</v>
      </c>
      <c r="G1447" s="64">
        <v>12.5</v>
      </c>
      <c r="H1447" s="64">
        <v>0</v>
      </c>
      <c r="I1447" t="s">
        <v>23</v>
      </c>
      <c r="J1447" t="s">
        <v>14</v>
      </c>
      <c r="K1447" t="s">
        <v>15</v>
      </c>
      <c r="N1447" s="1">
        <v>350</v>
      </c>
      <c r="O1447" s="60">
        <f>IF(B1447="DEPARTAMENTO",IF(C1447="1D1B",N1447*(100%-13%),N1447*(100%-VLOOKUP(A1447,'Condiciones Comerciales'!B:M,4,FALSE))),N1447)</f>
        <v>350</v>
      </c>
      <c r="P1447" s="60">
        <f t="shared" si="22"/>
        <v>393.75</v>
      </c>
      <c r="Q1447" s="62"/>
    </row>
    <row r="1448" spans="1:17" x14ac:dyDescent="0.3">
      <c r="A1448" s="1" t="s">
        <v>196</v>
      </c>
      <c r="B1448" t="s">
        <v>16</v>
      </c>
      <c r="C1448" t="s">
        <v>16</v>
      </c>
      <c r="D1448" s="63">
        <v>86</v>
      </c>
      <c r="E1448" s="5">
        <v>-1</v>
      </c>
      <c r="F1448" s="5" t="s">
        <v>20</v>
      </c>
      <c r="G1448" s="64">
        <v>12.5</v>
      </c>
      <c r="H1448" s="64">
        <v>0</v>
      </c>
      <c r="I1448" t="s">
        <v>23</v>
      </c>
      <c r="J1448" t="s">
        <v>14</v>
      </c>
      <c r="K1448" t="s">
        <v>15</v>
      </c>
      <c r="N1448" s="1">
        <v>350</v>
      </c>
      <c r="O1448" s="60">
        <f>IF(B1448="DEPARTAMENTO",IF(C1448="1D1B",N1448*(100%-13%),N1448*(100%-VLOOKUP(A1448,'Condiciones Comerciales'!B:M,4,FALSE))),N1448)</f>
        <v>350</v>
      </c>
      <c r="P1448" s="60">
        <f t="shared" si="22"/>
        <v>393.75</v>
      </c>
      <c r="Q1448" s="62"/>
    </row>
    <row r="1449" spans="1:17" x14ac:dyDescent="0.3">
      <c r="A1449" s="1" t="s">
        <v>196</v>
      </c>
      <c r="B1449" t="s">
        <v>16</v>
      </c>
      <c r="C1449" t="s">
        <v>16</v>
      </c>
      <c r="D1449" s="63">
        <v>92</v>
      </c>
      <c r="E1449" s="5">
        <v>-1</v>
      </c>
      <c r="F1449" s="5" t="s">
        <v>20</v>
      </c>
      <c r="G1449" s="64">
        <v>12.5</v>
      </c>
      <c r="H1449" s="64">
        <v>0</v>
      </c>
      <c r="I1449" t="s">
        <v>14</v>
      </c>
      <c r="J1449" t="s">
        <v>14</v>
      </c>
      <c r="K1449" t="s">
        <v>15</v>
      </c>
      <c r="L1449" t="s">
        <v>232</v>
      </c>
      <c r="N1449" s="1">
        <v>350</v>
      </c>
      <c r="O1449" s="60">
        <f>IF(B1449="DEPARTAMENTO",IF(C1449="1D1B",N1449*(100%-13%),N1449*(100%-VLOOKUP(A1449,'Condiciones Comerciales'!B:M,4,FALSE))),N1449)</f>
        <v>350</v>
      </c>
      <c r="P1449" s="60">
        <f t="shared" si="22"/>
        <v>393.75</v>
      </c>
      <c r="Q1449" s="62"/>
    </row>
    <row r="1450" spans="1:17" x14ac:dyDescent="0.3">
      <c r="A1450" s="1" t="s">
        <v>196</v>
      </c>
      <c r="B1450" t="s">
        <v>16</v>
      </c>
      <c r="C1450" t="s">
        <v>16</v>
      </c>
      <c r="D1450" s="63">
        <v>93</v>
      </c>
      <c r="E1450" s="5">
        <v>-1</v>
      </c>
      <c r="F1450" s="5" t="s">
        <v>20</v>
      </c>
      <c r="G1450" s="64">
        <v>12.5</v>
      </c>
      <c r="H1450" s="64">
        <v>0</v>
      </c>
      <c r="I1450" t="s">
        <v>14</v>
      </c>
      <c r="J1450" t="s">
        <v>14</v>
      </c>
      <c r="K1450" t="s">
        <v>15</v>
      </c>
      <c r="N1450" s="1">
        <v>350</v>
      </c>
      <c r="O1450" s="60">
        <f>IF(B1450="DEPARTAMENTO",IF(C1450="1D1B",N1450*(100%-13%),N1450*(100%-VLOOKUP(A1450,'Condiciones Comerciales'!B:M,4,FALSE))),N1450)</f>
        <v>350</v>
      </c>
      <c r="P1450" s="60">
        <f t="shared" si="22"/>
        <v>393.75</v>
      </c>
      <c r="Q1450" s="62"/>
    </row>
    <row r="1451" spans="1:17" x14ac:dyDescent="0.3">
      <c r="A1451" s="1" t="s">
        <v>196</v>
      </c>
      <c r="B1451" t="s">
        <v>16</v>
      </c>
      <c r="C1451" t="s">
        <v>16</v>
      </c>
      <c r="D1451" s="63">
        <v>94</v>
      </c>
      <c r="E1451" s="5">
        <v>-1</v>
      </c>
      <c r="F1451" s="5" t="s">
        <v>20</v>
      </c>
      <c r="G1451" s="64">
        <v>12.5</v>
      </c>
      <c r="H1451" s="64">
        <v>0</v>
      </c>
      <c r="I1451" t="s">
        <v>14</v>
      </c>
      <c r="J1451" t="s">
        <v>14</v>
      </c>
      <c r="K1451" t="s">
        <v>15</v>
      </c>
      <c r="N1451" s="1">
        <v>350</v>
      </c>
      <c r="O1451" s="60">
        <f>IF(B1451="DEPARTAMENTO",IF(C1451="1D1B",N1451*(100%-13%),N1451*(100%-VLOOKUP(A1451,'Condiciones Comerciales'!B:M,4,FALSE))),N1451)</f>
        <v>350</v>
      </c>
      <c r="P1451" s="60">
        <f t="shared" si="22"/>
        <v>393.75</v>
      </c>
      <c r="Q1451" s="62"/>
    </row>
    <row r="1452" spans="1:17" x14ac:dyDescent="0.3">
      <c r="A1452" s="1" t="s">
        <v>196</v>
      </c>
      <c r="B1452" t="s">
        <v>16</v>
      </c>
      <c r="C1452" t="s">
        <v>16</v>
      </c>
      <c r="D1452" s="63">
        <v>95</v>
      </c>
      <c r="E1452" s="5">
        <v>-1</v>
      </c>
      <c r="F1452" s="5" t="s">
        <v>20</v>
      </c>
      <c r="G1452" s="64">
        <v>12.5</v>
      </c>
      <c r="H1452" s="64">
        <v>0</v>
      </c>
      <c r="I1452" t="s">
        <v>14</v>
      </c>
      <c r="J1452" t="s">
        <v>14</v>
      </c>
      <c r="K1452" t="s">
        <v>15</v>
      </c>
      <c r="N1452" s="1">
        <v>350</v>
      </c>
      <c r="O1452" s="60">
        <f>IF(B1452="DEPARTAMENTO",IF(C1452="1D1B",N1452*(100%-13%),N1452*(100%-VLOOKUP(A1452,'Condiciones Comerciales'!B:M,4,FALSE))),N1452)</f>
        <v>350</v>
      </c>
      <c r="P1452" s="60">
        <f t="shared" si="22"/>
        <v>393.75</v>
      </c>
      <c r="Q1452" s="62"/>
    </row>
    <row r="1453" spans="1:17" x14ac:dyDescent="0.3">
      <c r="A1453" s="1" t="s">
        <v>196</v>
      </c>
      <c r="B1453" t="s">
        <v>16</v>
      </c>
      <c r="C1453" t="s">
        <v>16</v>
      </c>
      <c r="D1453" s="63">
        <v>96</v>
      </c>
      <c r="E1453" s="5">
        <v>-1</v>
      </c>
      <c r="F1453" s="5" t="s">
        <v>20</v>
      </c>
      <c r="G1453" s="64">
        <v>12.5</v>
      </c>
      <c r="H1453" s="64">
        <v>0</v>
      </c>
      <c r="I1453" t="s">
        <v>14</v>
      </c>
      <c r="J1453" t="s">
        <v>14</v>
      </c>
      <c r="K1453" t="s">
        <v>15</v>
      </c>
      <c r="N1453" s="1">
        <v>350</v>
      </c>
      <c r="O1453" s="60">
        <f>IF(B1453="DEPARTAMENTO",IF(C1453="1D1B",N1453*(100%-13%),N1453*(100%-VLOOKUP(A1453,'Condiciones Comerciales'!B:M,4,FALSE))),N1453)</f>
        <v>350</v>
      </c>
      <c r="P1453" s="60">
        <f t="shared" si="22"/>
        <v>393.75</v>
      </c>
      <c r="Q1453" s="62"/>
    </row>
    <row r="1454" spans="1:17" x14ac:dyDescent="0.3">
      <c r="A1454" s="1" t="s">
        <v>196</v>
      </c>
      <c r="B1454" t="s">
        <v>16</v>
      </c>
      <c r="C1454" t="s">
        <v>16</v>
      </c>
      <c r="D1454" s="63">
        <v>97</v>
      </c>
      <c r="E1454" s="5">
        <v>-1</v>
      </c>
      <c r="F1454" s="5" t="s">
        <v>20</v>
      </c>
      <c r="G1454" s="64">
        <v>12.5</v>
      </c>
      <c r="H1454" s="64">
        <v>0</v>
      </c>
      <c r="I1454" t="s">
        <v>14</v>
      </c>
      <c r="J1454" t="s">
        <v>14</v>
      </c>
      <c r="K1454" t="s">
        <v>15</v>
      </c>
      <c r="N1454" s="1">
        <v>350</v>
      </c>
      <c r="O1454" s="60">
        <f>IF(B1454="DEPARTAMENTO",IF(C1454="1D1B",N1454*(100%-13%),N1454*(100%-VLOOKUP(A1454,'Condiciones Comerciales'!B:M,4,FALSE))),N1454)</f>
        <v>350</v>
      </c>
      <c r="P1454" s="60">
        <f t="shared" si="22"/>
        <v>393.75</v>
      </c>
      <c r="Q1454" s="62"/>
    </row>
    <row r="1455" spans="1:17" x14ac:dyDescent="0.3">
      <c r="A1455" s="1" t="s">
        <v>196</v>
      </c>
      <c r="B1455" t="s">
        <v>16</v>
      </c>
      <c r="C1455" t="s">
        <v>16</v>
      </c>
      <c r="D1455" s="63">
        <v>98</v>
      </c>
      <c r="E1455" s="5">
        <v>-1</v>
      </c>
      <c r="F1455" s="5" t="s">
        <v>20</v>
      </c>
      <c r="G1455" s="64">
        <v>12.5</v>
      </c>
      <c r="H1455" s="64">
        <v>0</v>
      </c>
      <c r="I1455" t="s">
        <v>14</v>
      </c>
      <c r="J1455" t="s">
        <v>14</v>
      </c>
      <c r="K1455" t="s">
        <v>15</v>
      </c>
      <c r="N1455" s="1">
        <v>350</v>
      </c>
      <c r="O1455" s="60">
        <f>IF(B1455="DEPARTAMENTO",IF(C1455="1D1B",N1455*(100%-13%),N1455*(100%-VLOOKUP(A1455,'Condiciones Comerciales'!B:M,4,FALSE))),N1455)</f>
        <v>350</v>
      </c>
      <c r="P1455" s="60">
        <f t="shared" si="22"/>
        <v>393.75</v>
      </c>
      <c r="Q1455" s="62"/>
    </row>
    <row r="1456" spans="1:17" x14ac:dyDescent="0.3">
      <c r="A1456" s="1" t="s">
        <v>196</v>
      </c>
      <c r="B1456" t="s">
        <v>16</v>
      </c>
      <c r="C1456" t="s">
        <v>16</v>
      </c>
      <c r="D1456" s="63">
        <v>99</v>
      </c>
      <c r="E1456" s="5">
        <v>-1</v>
      </c>
      <c r="F1456" s="5" t="s">
        <v>20</v>
      </c>
      <c r="G1456" s="64">
        <v>12.5</v>
      </c>
      <c r="H1456" s="64">
        <v>0</v>
      </c>
      <c r="I1456" t="s">
        <v>14</v>
      </c>
      <c r="J1456" t="s">
        <v>14</v>
      </c>
      <c r="K1456" t="s">
        <v>15</v>
      </c>
      <c r="N1456" s="1">
        <v>350</v>
      </c>
      <c r="O1456" s="60">
        <f>IF(B1456="DEPARTAMENTO",IF(C1456="1D1B",N1456*(100%-13%),N1456*(100%-VLOOKUP(A1456,'Condiciones Comerciales'!B:M,4,FALSE))),N1456)</f>
        <v>350</v>
      </c>
      <c r="P1456" s="60">
        <f t="shared" si="22"/>
        <v>393.75</v>
      </c>
      <c r="Q1456" s="62"/>
    </row>
    <row r="1457" spans="1:17" x14ac:dyDescent="0.3">
      <c r="A1457" s="1" t="s">
        <v>196</v>
      </c>
      <c r="B1457" t="s">
        <v>16</v>
      </c>
      <c r="C1457" t="s">
        <v>16</v>
      </c>
      <c r="D1457" s="63">
        <v>101</v>
      </c>
      <c r="E1457" s="5">
        <v>-1</v>
      </c>
      <c r="F1457" s="5" t="s">
        <v>20</v>
      </c>
      <c r="G1457" s="64">
        <v>12.5</v>
      </c>
      <c r="H1457" s="64">
        <v>0</v>
      </c>
      <c r="I1457" t="s">
        <v>14</v>
      </c>
      <c r="J1457" t="s">
        <v>14</v>
      </c>
      <c r="K1457" t="s">
        <v>15</v>
      </c>
      <c r="N1457" s="1">
        <v>350</v>
      </c>
      <c r="O1457" s="60">
        <f>IF(B1457="DEPARTAMENTO",IF(C1457="1D1B",N1457*(100%-13%),N1457*(100%-VLOOKUP(A1457,'Condiciones Comerciales'!B:M,4,FALSE))),N1457)</f>
        <v>350</v>
      </c>
      <c r="P1457" s="60">
        <f t="shared" si="22"/>
        <v>393.75</v>
      </c>
      <c r="Q1457" s="62"/>
    </row>
    <row r="1458" spans="1:17" x14ac:dyDescent="0.3">
      <c r="A1458" s="1" t="s">
        <v>196</v>
      </c>
      <c r="B1458" t="s">
        <v>16</v>
      </c>
      <c r="C1458" t="s">
        <v>16</v>
      </c>
      <c r="D1458" s="63">
        <v>102</v>
      </c>
      <c r="E1458" s="5">
        <v>-1</v>
      </c>
      <c r="F1458" s="5" t="s">
        <v>20</v>
      </c>
      <c r="G1458" s="64">
        <v>12.5</v>
      </c>
      <c r="H1458" s="64">
        <v>0</v>
      </c>
      <c r="I1458" t="s">
        <v>14</v>
      </c>
      <c r="J1458" t="s">
        <v>14</v>
      </c>
      <c r="K1458" t="s">
        <v>15</v>
      </c>
      <c r="N1458" s="1">
        <v>350</v>
      </c>
      <c r="O1458" s="60">
        <f>IF(B1458="DEPARTAMENTO",IF(C1458="1D1B",N1458*(100%-13%),N1458*(100%-VLOOKUP(A1458,'Condiciones Comerciales'!B:M,4,FALSE))),N1458)</f>
        <v>350</v>
      </c>
      <c r="P1458" s="60">
        <f t="shared" si="22"/>
        <v>393.75</v>
      </c>
      <c r="Q1458" s="62"/>
    </row>
    <row r="1459" spans="1:17" x14ac:dyDescent="0.3">
      <c r="A1459" s="1" t="s">
        <v>196</v>
      </c>
      <c r="B1459" t="s">
        <v>16</v>
      </c>
      <c r="C1459" t="s">
        <v>16</v>
      </c>
      <c r="D1459" s="63">
        <v>104</v>
      </c>
      <c r="E1459" s="5">
        <v>-1</v>
      </c>
      <c r="F1459" s="5" t="s">
        <v>20</v>
      </c>
      <c r="G1459" s="64">
        <v>12.5</v>
      </c>
      <c r="H1459" s="64">
        <v>0</v>
      </c>
      <c r="I1459" t="s">
        <v>14</v>
      </c>
      <c r="J1459" t="s">
        <v>14</v>
      </c>
      <c r="K1459" t="s">
        <v>15</v>
      </c>
      <c r="N1459" s="1">
        <v>350</v>
      </c>
      <c r="O1459" s="60">
        <f>IF(B1459="DEPARTAMENTO",IF(C1459="1D1B",N1459*(100%-13%),N1459*(100%-VLOOKUP(A1459,'Condiciones Comerciales'!B:M,4,FALSE))),N1459)</f>
        <v>350</v>
      </c>
      <c r="P1459" s="60">
        <f t="shared" si="22"/>
        <v>393.75</v>
      </c>
      <c r="Q1459" s="62"/>
    </row>
    <row r="1460" spans="1:17" x14ac:dyDescent="0.3">
      <c r="A1460" s="1" t="s">
        <v>196</v>
      </c>
      <c r="B1460" t="s">
        <v>16</v>
      </c>
      <c r="C1460" t="s">
        <v>16</v>
      </c>
      <c r="D1460" s="63">
        <v>105</v>
      </c>
      <c r="E1460" s="5">
        <v>-1</v>
      </c>
      <c r="F1460" s="5" t="s">
        <v>20</v>
      </c>
      <c r="G1460" s="64">
        <v>12.5</v>
      </c>
      <c r="H1460" s="64">
        <v>0</v>
      </c>
      <c r="I1460" t="s">
        <v>14</v>
      </c>
      <c r="J1460" t="s">
        <v>14</v>
      </c>
      <c r="K1460" t="s">
        <v>15</v>
      </c>
      <c r="N1460" s="1">
        <v>350</v>
      </c>
      <c r="O1460" s="60">
        <f>IF(B1460="DEPARTAMENTO",IF(C1460="1D1B",N1460*(100%-13%),N1460*(100%-VLOOKUP(A1460,'Condiciones Comerciales'!B:M,4,FALSE))),N1460)</f>
        <v>350</v>
      </c>
      <c r="P1460" s="60">
        <f t="shared" si="22"/>
        <v>393.75</v>
      </c>
      <c r="Q1460" s="62"/>
    </row>
    <row r="1461" spans="1:17" x14ac:dyDescent="0.3">
      <c r="A1461" s="1" t="s">
        <v>196</v>
      </c>
      <c r="B1461" t="s">
        <v>16</v>
      </c>
      <c r="C1461" t="s">
        <v>16</v>
      </c>
      <c r="D1461" s="63">
        <v>106</v>
      </c>
      <c r="E1461" s="5">
        <v>-1</v>
      </c>
      <c r="F1461" s="5" t="s">
        <v>20</v>
      </c>
      <c r="G1461" s="64">
        <v>12.5</v>
      </c>
      <c r="H1461" s="64">
        <v>0</v>
      </c>
      <c r="I1461" t="s">
        <v>14</v>
      </c>
      <c r="J1461" t="s">
        <v>14</v>
      </c>
      <c r="K1461" t="s">
        <v>15</v>
      </c>
      <c r="N1461" s="1">
        <v>350</v>
      </c>
      <c r="O1461" s="60">
        <f>IF(B1461="DEPARTAMENTO",IF(C1461="1D1B",N1461*(100%-13%),N1461*(100%-VLOOKUP(A1461,'Condiciones Comerciales'!B:M,4,FALSE))),N1461)</f>
        <v>350</v>
      </c>
      <c r="P1461" s="60">
        <f t="shared" si="22"/>
        <v>393.75</v>
      </c>
      <c r="Q1461" s="62"/>
    </row>
    <row r="1462" spans="1:17" x14ac:dyDescent="0.3">
      <c r="A1462" s="1" t="s">
        <v>196</v>
      </c>
      <c r="B1462" t="s">
        <v>16</v>
      </c>
      <c r="C1462" t="s">
        <v>16</v>
      </c>
      <c r="D1462" s="63">
        <v>107</v>
      </c>
      <c r="E1462" s="5">
        <v>-1</v>
      </c>
      <c r="F1462" s="5" t="s">
        <v>20</v>
      </c>
      <c r="G1462" s="64">
        <v>12.5</v>
      </c>
      <c r="H1462" s="64">
        <v>0</v>
      </c>
      <c r="I1462" t="s">
        <v>14</v>
      </c>
      <c r="J1462" t="s">
        <v>14</v>
      </c>
      <c r="K1462" t="s">
        <v>15</v>
      </c>
      <c r="N1462" s="1">
        <v>350</v>
      </c>
      <c r="O1462" s="60">
        <f>IF(B1462="DEPARTAMENTO",IF(C1462="1D1B",N1462*(100%-13%),N1462*(100%-VLOOKUP(A1462,'Condiciones Comerciales'!B:M,4,FALSE))),N1462)</f>
        <v>350</v>
      </c>
      <c r="P1462" s="60">
        <f t="shared" si="22"/>
        <v>393.75</v>
      </c>
      <c r="Q1462" s="62"/>
    </row>
    <row r="1463" spans="1:17" x14ac:dyDescent="0.3">
      <c r="A1463" s="1" t="s">
        <v>196</v>
      </c>
      <c r="B1463" t="s">
        <v>16</v>
      </c>
      <c r="C1463" t="s">
        <v>16</v>
      </c>
      <c r="D1463" s="63">
        <v>110</v>
      </c>
      <c r="E1463" s="5">
        <v>-1</v>
      </c>
      <c r="F1463" s="5" t="s">
        <v>20</v>
      </c>
      <c r="G1463" s="64">
        <v>12.5</v>
      </c>
      <c r="H1463" s="64">
        <v>0</v>
      </c>
      <c r="I1463" t="s">
        <v>14</v>
      </c>
      <c r="J1463" t="s">
        <v>14</v>
      </c>
      <c r="K1463" t="s">
        <v>15</v>
      </c>
      <c r="L1463" t="s">
        <v>199</v>
      </c>
      <c r="N1463" s="1">
        <v>350</v>
      </c>
      <c r="O1463" s="60">
        <f>IF(B1463="DEPARTAMENTO",IF(C1463="1D1B",N1463*(100%-13%),N1463*(100%-VLOOKUP(A1463,'Condiciones Comerciales'!B:M,4,FALSE))),N1463)</f>
        <v>350</v>
      </c>
      <c r="P1463" s="60">
        <f t="shared" si="22"/>
        <v>393.75</v>
      </c>
      <c r="Q1463" s="62"/>
    </row>
    <row r="1464" spans="1:17" x14ac:dyDescent="0.3">
      <c r="A1464" s="1" t="s">
        <v>196</v>
      </c>
      <c r="B1464" t="s">
        <v>16</v>
      </c>
      <c r="C1464" t="s">
        <v>16</v>
      </c>
      <c r="D1464" s="63">
        <v>111</v>
      </c>
      <c r="E1464" s="5">
        <v>-1</v>
      </c>
      <c r="F1464" s="5" t="s">
        <v>20</v>
      </c>
      <c r="G1464" s="64">
        <v>12.5</v>
      </c>
      <c r="H1464" s="64">
        <v>0</v>
      </c>
      <c r="I1464" t="s">
        <v>14</v>
      </c>
      <c r="J1464" t="s">
        <v>14</v>
      </c>
      <c r="K1464" t="s">
        <v>15</v>
      </c>
      <c r="N1464" s="1">
        <v>350</v>
      </c>
      <c r="O1464" s="60">
        <f>IF(B1464="DEPARTAMENTO",IF(C1464="1D1B",N1464*(100%-13%),N1464*(100%-VLOOKUP(A1464,'Condiciones Comerciales'!B:M,4,FALSE))),N1464)</f>
        <v>350</v>
      </c>
      <c r="P1464" s="60">
        <f t="shared" si="22"/>
        <v>393.75</v>
      </c>
      <c r="Q1464" s="62"/>
    </row>
    <row r="1465" spans="1:17" x14ac:dyDescent="0.3">
      <c r="A1465" s="1" t="s">
        <v>196</v>
      </c>
      <c r="B1465" t="s">
        <v>16</v>
      </c>
      <c r="C1465" t="s">
        <v>16</v>
      </c>
      <c r="D1465" s="63">
        <v>112</v>
      </c>
      <c r="E1465" s="5">
        <v>-1</v>
      </c>
      <c r="F1465" s="5" t="s">
        <v>20</v>
      </c>
      <c r="G1465" s="64">
        <v>12.5</v>
      </c>
      <c r="H1465" s="64">
        <v>0</v>
      </c>
      <c r="I1465" t="s">
        <v>14</v>
      </c>
      <c r="J1465" t="s">
        <v>14</v>
      </c>
      <c r="K1465" t="s">
        <v>15</v>
      </c>
      <c r="N1465" s="1">
        <v>350</v>
      </c>
      <c r="O1465" s="60">
        <f>IF(B1465="DEPARTAMENTO",IF(C1465="1D1B",N1465*(100%-13%),N1465*(100%-VLOOKUP(A1465,'Condiciones Comerciales'!B:M,4,FALSE))),N1465)</f>
        <v>350</v>
      </c>
      <c r="P1465" s="60">
        <f t="shared" si="22"/>
        <v>393.75</v>
      </c>
      <c r="Q1465" s="62"/>
    </row>
    <row r="1466" spans="1:17" x14ac:dyDescent="0.3">
      <c r="A1466" s="1" t="s">
        <v>196</v>
      </c>
      <c r="B1466" t="s">
        <v>204</v>
      </c>
      <c r="C1466" t="s">
        <v>204</v>
      </c>
      <c r="D1466" s="63">
        <v>4</v>
      </c>
      <c r="E1466" s="5">
        <v>1</v>
      </c>
      <c r="F1466" s="5" t="s">
        <v>17</v>
      </c>
      <c r="G1466" s="64">
        <v>52.34</v>
      </c>
      <c r="H1466" s="64">
        <v>0</v>
      </c>
      <c r="I1466" t="s">
        <v>14</v>
      </c>
      <c r="J1466" t="s">
        <v>14</v>
      </c>
      <c r="K1466" t="s">
        <v>15</v>
      </c>
      <c r="N1466" s="1">
        <v>3993</v>
      </c>
      <c r="O1466" s="60">
        <f>IF(B1466="DEPARTAMENTO",IF(C1466="1D1B",N1466*(100%-13%),N1466*(100%-VLOOKUP(A1466,'Condiciones Comerciales'!B:M,4,FALSE))),N1466)</f>
        <v>3993</v>
      </c>
      <c r="P1466" s="60">
        <f t="shared" si="22"/>
        <v>4492.1249999999991</v>
      </c>
      <c r="Q1466" s="62"/>
    </row>
    <row r="1467" spans="1:17" x14ac:dyDescent="0.3">
      <c r="A1467" s="1" t="s">
        <v>196</v>
      </c>
      <c r="B1467" t="s">
        <v>204</v>
      </c>
      <c r="C1467" t="s">
        <v>204</v>
      </c>
      <c r="D1467" s="63">
        <v>5</v>
      </c>
      <c r="E1467" s="5">
        <v>1</v>
      </c>
      <c r="F1467" s="5" t="s">
        <v>17</v>
      </c>
      <c r="G1467" s="64">
        <v>41.97</v>
      </c>
      <c r="H1467" s="64">
        <v>0</v>
      </c>
      <c r="I1467" t="s">
        <v>14</v>
      </c>
      <c r="J1467" t="s">
        <v>14</v>
      </c>
      <c r="K1467" t="s">
        <v>15</v>
      </c>
      <c r="N1467" s="1">
        <v>3214</v>
      </c>
      <c r="O1467" s="60">
        <f>IF(B1467="DEPARTAMENTO",IF(C1467="1D1B",N1467*(100%-13%),N1467*(100%-VLOOKUP(A1467,'Condiciones Comerciales'!B:M,4,FALSE))),N1467)</f>
        <v>3214</v>
      </c>
      <c r="P1467" s="60">
        <f t="shared" si="22"/>
        <v>3615.7499999999995</v>
      </c>
      <c r="Q1467" s="62"/>
    </row>
    <row r="1468" spans="1:17" x14ac:dyDescent="0.3">
      <c r="A1468" s="1" t="s">
        <v>196</v>
      </c>
      <c r="B1468" t="s">
        <v>204</v>
      </c>
      <c r="C1468" t="s">
        <v>204</v>
      </c>
      <c r="D1468" s="63">
        <v>6</v>
      </c>
      <c r="E1468" s="5">
        <v>1</v>
      </c>
      <c r="F1468" s="5" t="s">
        <v>17</v>
      </c>
      <c r="G1468" s="64">
        <v>42.07</v>
      </c>
      <c r="H1468" s="64">
        <v>0</v>
      </c>
      <c r="I1468" t="s">
        <v>14</v>
      </c>
      <c r="J1468" t="s">
        <v>14</v>
      </c>
      <c r="K1468" t="s">
        <v>15</v>
      </c>
      <c r="N1468" s="1">
        <v>3214</v>
      </c>
      <c r="O1468" s="60">
        <f>IF(B1468="DEPARTAMENTO",IF(C1468="1D1B",N1468*(100%-13%),N1468*(100%-VLOOKUP(A1468,'Condiciones Comerciales'!B:M,4,FALSE))),N1468)</f>
        <v>3214</v>
      </c>
      <c r="P1468" s="60">
        <f t="shared" si="22"/>
        <v>3615.7499999999995</v>
      </c>
      <c r="Q1468" s="62"/>
    </row>
    <row r="1469" spans="1:17" x14ac:dyDescent="0.3">
      <c r="A1469" s="1" t="s">
        <v>196</v>
      </c>
      <c r="B1469" t="s">
        <v>204</v>
      </c>
      <c r="C1469" t="s">
        <v>204</v>
      </c>
      <c r="D1469" s="63">
        <v>7</v>
      </c>
      <c r="E1469" s="5">
        <v>1</v>
      </c>
      <c r="F1469" s="5" t="s">
        <v>17</v>
      </c>
      <c r="G1469" s="64">
        <v>37.79</v>
      </c>
      <c r="H1469" s="64">
        <v>0</v>
      </c>
      <c r="I1469" t="s">
        <v>14</v>
      </c>
      <c r="J1469" t="s">
        <v>14</v>
      </c>
      <c r="K1469" t="s">
        <v>15</v>
      </c>
      <c r="N1469" s="1">
        <v>2884</v>
      </c>
      <c r="O1469" s="60">
        <f>IF(B1469="DEPARTAMENTO",IF(C1469="1D1B",N1469*(100%-13%),N1469*(100%-VLOOKUP(A1469,'Condiciones Comerciales'!B:M,4,FALSE))),N1469)</f>
        <v>2884</v>
      </c>
      <c r="P1469" s="60">
        <f t="shared" si="22"/>
        <v>3244.4999999999995</v>
      </c>
      <c r="Q1469" s="62"/>
    </row>
    <row r="1470" spans="1:17" x14ac:dyDescent="0.3">
      <c r="A1470" s="1" t="s">
        <v>324</v>
      </c>
      <c r="B1470" t="s">
        <v>18</v>
      </c>
      <c r="C1470" t="s">
        <v>33</v>
      </c>
      <c r="D1470" s="63">
        <v>305</v>
      </c>
      <c r="E1470" s="5">
        <v>3</v>
      </c>
      <c r="F1470" s="5" t="s">
        <v>17</v>
      </c>
      <c r="G1470" s="64">
        <v>36.9</v>
      </c>
      <c r="H1470" s="64">
        <v>2.2400000000000002</v>
      </c>
      <c r="I1470" t="s">
        <v>39</v>
      </c>
      <c r="J1470" t="s">
        <v>14</v>
      </c>
      <c r="K1470" t="s">
        <v>15</v>
      </c>
      <c r="N1470" s="1">
        <v>2844</v>
      </c>
      <c r="O1470" s="60">
        <f>IF(B1470="DEPARTAMENTO",IF(C1470="1D1B",N1470*(100%-13%),N1470*(100%-VLOOKUP(A1470,'Condiciones Comerciales'!B:M,4,FALSE))),N1470)</f>
        <v>2474.2800000000002</v>
      </c>
      <c r="P1470" s="60">
        <f t="shared" si="22"/>
        <v>2783.5650000000001</v>
      </c>
      <c r="Q1470" s="62"/>
    </row>
    <row r="1471" spans="1:17" x14ac:dyDescent="0.3">
      <c r="A1471" s="1" t="s">
        <v>324</v>
      </c>
      <c r="B1471" t="s">
        <v>18</v>
      </c>
      <c r="C1471" t="s">
        <v>33</v>
      </c>
      <c r="D1471" s="63">
        <v>401</v>
      </c>
      <c r="E1471" s="5">
        <v>4</v>
      </c>
      <c r="F1471" s="5" t="s">
        <v>17</v>
      </c>
      <c r="G1471" s="64">
        <v>36.9</v>
      </c>
      <c r="H1471" s="64">
        <v>2.2400000000000002</v>
      </c>
      <c r="I1471" t="s">
        <v>39</v>
      </c>
      <c r="J1471" t="s">
        <v>14</v>
      </c>
      <c r="K1471" t="s">
        <v>15</v>
      </c>
      <c r="N1471" s="1">
        <v>2855</v>
      </c>
      <c r="O1471" s="60">
        <f>IF(B1471="DEPARTAMENTO",IF(C1471="1D1B",N1471*(100%-13%),N1471*(100%-VLOOKUP(A1471,'Condiciones Comerciales'!B:M,4,FALSE))),N1471)</f>
        <v>2483.85</v>
      </c>
      <c r="P1471" s="60">
        <f t="shared" si="22"/>
        <v>2794.3312500000002</v>
      </c>
      <c r="Q1471" s="62"/>
    </row>
    <row r="1472" spans="1:17" x14ac:dyDescent="0.3">
      <c r="A1472" s="1" t="s">
        <v>324</v>
      </c>
      <c r="B1472" t="s">
        <v>18</v>
      </c>
      <c r="C1472" t="s">
        <v>33</v>
      </c>
      <c r="D1472" s="63">
        <v>405</v>
      </c>
      <c r="E1472" s="5">
        <v>4</v>
      </c>
      <c r="F1472" s="5" t="s">
        <v>17</v>
      </c>
      <c r="G1472" s="64">
        <v>36.9</v>
      </c>
      <c r="H1472" s="64">
        <v>2.2400000000000002</v>
      </c>
      <c r="I1472" t="s">
        <v>39</v>
      </c>
      <c r="J1472" t="s">
        <v>14</v>
      </c>
      <c r="K1472" t="s">
        <v>15</v>
      </c>
      <c r="N1472" s="1">
        <v>2855</v>
      </c>
      <c r="O1472" s="60">
        <f>IF(B1472="DEPARTAMENTO",IF(C1472="1D1B",N1472*(100%-13%),N1472*(100%-VLOOKUP(A1472,'Condiciones Comerciales'!B:M,4,FALSE))),N1472)</f>
        <v>2483.85</v>
      </c>
      <c r="P1472" s="60">
        <f t="shared" si="22"/>
        <v>2794.3312500000002</v>
      </c>
      <c r="Q1472" s="62"/>
    </row>
    <row r="1473" spans="1:17" x14ac:dyDescent="0.3">
      <c r="A1473" s="1" t="s">
        <v>324</v>
      </c>
      <c r="B1473" t="s">
        <v>18</v>
      </c>
      <c r="C1473" t="s">
        <v>33</v>
      </c>
      <c r="D1473" s="63">
        <v>409</v>
      </c>
      <c r="E1473" s="5">
        <v>4</v>
      </c>
      <c r="F1473" s="5" t="s">
        <v>17</v>
      </c>
      <c r="G1473" s="64">
        <v>36.9</v>
      </c>
      <c r="H1473" s="64">
        <v>2.2400000000000002</v>
      </c>
      <c r="I1473" t="s">
        <v>24</v>
      </c>
      <c r="J1473" t="s">
        <v>14</v>
      </c>
      <c r="K1473" t="s">
        <v>15</v>
      </c>
      <c r="N1473" s="1">
        <v>2832</v>
      </c>
      <c r="O1473" s="60">
        <f>IF(B1473="DEPARTAMENTO",IF(C1473="1D1B",N1473*(100%-13%),N1473*(100%-VLOOKUP(A1473,'Condiciones Comerciales'!B:M,4,FALSE))),N1473)</f>
        <v>2463.84</v>
      </c>
      <c r="P1473" s="60">
        <f t="shared" si="22"/>
        <v>2771.82</v>
      </c>
      <c r="Q1473" s="62"/>
    </row>
    <row r="1474" spans="1:17" x14ac:dyDescent="0.3">
      <c r="A1474" s="1" t="s">
        <v>324</v>
      </c>
      <c r="B1474" t="s">
        <v>18</v>
      </c>
      <c r="C1474" t="s">
        <v>33</v>
      </c>
      <c r="D1474" s="63">
        <v>410</v>
      </c>
      <c r="E1474" s="5">
        <v>4</v>
      </c>
      <c r="F1474" s="5" t="s">
        <v>17</v>
      </c>
      <c r="G1474" s="64">
        <v>36.9</v>
      </c>
      <c r="H1474" s="64">
        <v>2.2400000000000002</v>
      </c>
      <c r="I1474" t="s">
        <v>24</v>
      </c>
      <c r="J1474" t="s">
        <v>14</v>
      </c>
      <c r="K1474" t="s">
        <v>15</v>
      </c>
      <c r="N1474" s="1">
        <v>2832</v>
      </c>
      <c r="O1474" s="60">
        <f>IF(B1474="DEPARTAMENTO",IF(C1474="1D1B",N1474*(100%-13%),N1474*(100%-VLOOKUP(A1474,'Condiciones Comerciales'!B:M,4,FALSE))),N1474)</f>
        <v>2463.84</v>
      </c>
      <c r="P1474" s="60">
        <f t="shared" ref="P1474:P1537" si="23">(O1474-10%*O1474)/80%</f>
        <v>2771.82</v>
      </c>
      <c r="Q1474" s="62"/>
    </row>
    <row r="1475" spans="1:17" x14ac:dyDescent="0.3">
      <c r="A1475" s="1" t="s">
        <v>324</v>
      </c>
      <c r="B1475" t="s">
        <v>18</v>
      </c>
      <c r="C1475" t="s">
        <v>33</v>
      </c>
      <c r="D1475" s="63">
        <v>415</v>
      </c>
      <c r="E1475" s="5">
        <v>4</v>
      </c>
      <c r="F1475" s="5" t="s">
        <v>17</v>
      </c>
      <c r="G1475" s="64">
        <v>36.9</v>
      </c>
      <c r="H1475" s="64">
        <v>2.2400000000000002</v>
      </c>
      <c r="I1475" t="s">
        <v>24</v>
      </c>
      <c r="J1475" t="s">
        <v>14</v>
      </c>
      <c r="K1475" t="s">
        <v>15</v>
      </c>
      <c r="N1475" s="1">
        <v>2832</v>
      </c>
      <c r="O1475" s="60">
        <f>IF(B1475="DEPARTAMENTO",IF(C1475="1D1B",N1475*(100%-13%),N1475*(100%-VLOOKUP(A1475,'Condiciones Comerciales'!B:M,4,FALSE))),N1475)</f>
        <v>2463.84</v>
      </c>
      <c r="P1475" s="60">
        <f t="shared" si="23"/>
        <v>2771.82</v>
      </c>
      <c r="Q1475" s="62"/>
    </row>
    <row r="1476" spans="1:17" x14ac:dyDescent="0.3">
      <c r="A1476" s="1" t="s">
        <v>324</v>
      </c>
      <c r="B1476" t="s">
        <v>18</v>
      </c>
      <c r="C1476" t="s">
        <v>33</v>
      </c>
      <c r="D1476" s="63">
        <v>501</v>
      </c>
      <c r="E1476" s="5">
        <v>5</v>
      </c>
      <c r="F1476" s="5" t="s">
        <v>17</v>
      </c>
      <c r="G1476" s="64">
        <v>36.9</v>
      </c>
      <c r="H1476" s="64">
        <v>2.2400000000000002</v>
      </c>
      <c r="I1476" t="s">
        <v>39</v>
      </c>
      <c r="J1476" t="s">
        <v>14</v>
      </c>
      <c r="K1476" t="s">
        <v>15</v>
      </c>
      <c r="N1476" s="1">
        <v>2867</v>
      </c>
      <c r="O1476" s="60">
        <f>IF(B1476="DEPARTAMENTO",IF(C1476="1D1B",N1476*(100%-13%),N1476*(100%-VLOOKUP(A1476,'Condiciones Comerciales'!B:M,4,FALSE))),N1476)</f>
        <v>2494.29</v>
      </c>
      <c r="P1476" s="60">
        <f t="shared" si="23"/>
        <v>2806.0762499999996</v>
      </c>
      <c r="Q1476" s="62"/>
    </row>
    <row r="1477" spans="1:17" x14ac:dyDescent="0.3">
      <c r="A1477" s="1" t="s">
        <v>324</v>
      </c>
      <c r="B1477" t="s">
        <v>18</v>
      </c>
      <c r="C1477" t="s">
        <v>33</v>
      </c>
      <c r="D1477" s="63">
        <v>505</v>
      </c>
      <c r="E1477" s="5">
        <v>5</v>
      </c>
      <c r="F1477" s="5" t="s">
        <v>17</v>
      </c>
      <c r="G1477" s="64">
        <v>36.9</v>
      </c>
      <c r="H1477" s="64">
        <v>2.2400000000000002</v>
      </c>
      <c r="I1477" t="s">
        <v>39</v>
      </c>
      <c r="J1477" t="s">
        <v>14</v>
      </c>
      <c r="K1477" t="s">
        <v>15</v>
      </c>
      <c r="N1477" s="1">
        <v>2867</v>
      </c>
      <c r="O1477" s="60">
        <f>IF(B1477="DEPARTAMENTO",IF(C1477="1D1B",N1477*(100%-13%),N1477*(100%-VLOOKUP(A1477,'Condiciones Comerciales'!B:M,4,FALSE))),N1477)</f>
        <v>2494.29</v>
      </c>
      <c r="P1477" s="60">
        <f t="shared" si="23"/>
        <v>2806.0762499999996</v>
      </c>
      <c r="Q1477" s="62"/>
    </row>
    <row r="1478" spans="1:17" x14ac:dyDescent="0.3">
      <c r="A1478" s="1" t="s">
        <v>324</v>
      </c>
      <c r="B1478" t="s">
        <v>18</v>
      </c>
      <c r="C1478" t="s">
        <v>33</v>
      </c>
      <c r="D1478" s="63">
        <v>509</v>
      </c>
      <c r="E1478" s="5">
        <v>5</v>
      </c>
      <c r="F1478" s="5" t="s">
        <v>17</v>
      </c>
      <c r="G1478" s="64">
        <v>36.9</v>
      </c>
      <c r="H1478" s="64">
        <v>2.2400000000000002</v>
      </c>
      <c r="I1478" t="s">
        <v>24</v>
      </c>
      <c r="J1478" t="s">
        <v>14</v>
      </c>
      <c r="K1478" t="s">
        <v>15</v>
      </c>
      <c r="N1478" s="1">
        <v>2844</v>
      </c>
      <c r="O1478" s="60">
        <f>IF(B1478="DEPARTAMENTO",IF(C1478="1D1B",N1478*(100%-13%),N1478*(100%-VLOOKUP(A1478,'Condiciones Comerciales'!B:M,4,FALSE))),N1478)</f>
        <v>2474.2800000000002</v>
      </c>
      <c r="P1478" s="60">
        <f t="shared" si="23"/>
        <v>2783.5650000000001</v>
      </c>
      <c r="Q1478" s="62"/>
    </row>
    <row r="1479" spans="1:17" x14ac:dyDescent="0.3">
      <c r="A1479" s="1" t="s">
        <v>324</v>
      </c>
      <c r="B1479" t="s">
        <v>18</v>
      </c>
      <c r="C1479" t="s">
        <v>33</v>
      </c>
      <c r="D1479" s="63">
        <v>510</v>
      </c>
      <c r="E1479" s="5">
        <v>5</v>
      </c>
      <c r="F1479" s="5" t="s">
        <v>17</v>
      </c>
      <c r="G1479" s="64">
        <v>36.9</v>
      </c>
      <c r="H1479" s="64">
        <v>2.2400000000000002</v>
      </c>
      <c r="I1479" t="s">
        <v>24</v>
      </c>
      <c r="J1479" t="s">
        <v>14</v>
      </c>
      <c r="K1479" t="s">
        <v>15</v>
      </c>
      <c r="N1479" s="1">
        <v>2844</v>
      </c>
      <c r="O1479" s="60">
        <f>IF(B1479="DEPARTAMENTO",IF(C1479="1D1B",N1479*(100%-13%),N1479*(100%-VLOOKUP(A1479,'Condiciones Comerciales'!B:M,4,FALSE))),N1479)</f>
        <v>2474.2800000000002</v>
      </c>
      <c r="P1479" s="60">
        <f t="shared" si="23"/>
        <v>2783.5650000000001</v>
      </c>
      <c r="Q1479" s="62"/>
    </row>
    <row r="1480" spans="1:17" x14ac:dyDescent="0.3">
      <c r="A1480" s="1" t="s">
        <v>324</v>
      </c>
      <c r="B1480" t="s">
        <v>18</v>
      </c>
      <c r="C1480" t="s">
        <v>33</v>
      </c>
      <c r="D1480" s="63">
        <v>515</v>
      </c>
      <c r="E1480" s="5">
        <v>5</v>
      </c>
      <c r="F1480" s="5" t="s">
        <v>17</v>
      </c>
      <c r="G1480" s="64">
        <v>36.9</v>
      </c>
      <c r="H1480" s="64">
        <v>2.2400000000000002</v>
      </c>
      <c r="I1480" t="s">
        <v>24</v>
      </c>
      <c r="J1480" t="s">
        <v>14</v>
      </c>
      <c r="K1480" t="s">
        <v>508</v>
      </c>
      <c r="N1480" s="1">
        <v>2844</v>
      </c>
      <c r="O1480" s="60">
        <f>IF(B1480="DEPARTAMENTO",IF(C1480="1D1B",N1480*(100%-13%),N1480*(100%-VLOOKUP(A1480,'Condiciones Comerciales'!B:M,4,FALSE))),N1480)</f>
        <v>2474.2800000000002</v>
      </c>
      <c r="P1480" s="60">
        <f t="shared" si="23"/>
        <v>2783.5650000000001</v>
      </c>
      <c r="Q1480" s="62"/>
    </row>
    <row r="1481" spans="1:17" x14ac:dyDescent="0.3">
      <c r="A1481" s="1" t="s">
        <v>324</v>
      </c>
      <c r="B1481" t="s">
        <v>18</v>
      </c>
      <c r="C1481" t="s">
        <v>33</v>
      </c>
      <c r="D1481" s="63">
        <v>601</v>
      </c>
      <c r="E1481" s="5">
        <v>6</v>
      </c>
      <c r="F1481" s="5" t="s">
        <v>17</v>
      </c>
      <c r="G1481" s="64">
        <v>36.9</v>
      </c>
      <c r="H1481" s="64">
        <v>2.2400000000000002</v>
      </c>
      <c r="I1481" t="s">
        <v>39</v>
      </c>
      <c r="J1481" t="s">
        <v>14</v>
      </c>
      <c r="K1481" t="s">
        <v>15</v>
      </c>
      <c r="N1481" s="1">
        <v>2879</v>
      </c>
      <c r="O1481" s="60">
        <f>IF(B1481="DEPARTAMENTO",IF(C1481="1D1B",N1481*(100%-13%),N1481*(100%-VLOOKUP(A1481,'Condiciones Comerciales'!B:M,4,FALSE))),N1481)</f>
        <v>2504.73</v>
      </c>
      <c r="P1481" s="60">
        <f t="shared" si="23"/>
        <v>2817.82125</v>
      </c>
      <c r="Q1481" s="62"/>
    </row>
    <row r="1482" spans="1:17" x14ac:dyDescent="0.3">
      <c r="A1482" s="1" t="s">
        <v>324</v>
      </c>
      <c r="B1482" t="s">
        <v>18</v>
      </c>
      <c r="C1482" t="s">
        <v>33</v>
      </c>
      <c r="D1482" s="63">
        <v>605</v>
      </c>
      <c r="E1482" s="5">
        <v>6</v>
      </c>
      <c r="F1482" s="5" t="s">
        <v>17</v>
      </c>
      <c r="G1482" s="64">
        <v>36.9</v>
      </c>
      <c r="H1482" s="64">
        <v>2.2400000000000002</v>
      </c>
      <c r="I1482" t="s">
        <v>39</v>
      </c>
      <c r="J1482" t="s">
        <v>14</v>
      </c>
      <c r="K1482" t="s">
        <v>15</v>
      </c>
      <c r="N1482" s="1">
        <v>2879</v>
      </c>
      <c r="O1482" s="60">
        <f>IF(B1482="DEPARTAMENTO",IF(C1482="1D1B",N1482*(100%-13%),N1482*(100%-VLOOKUP(A1482,'Condiciones Comerciales'!B:M,4,FALSE))),N1482)</f>
        <v>2504.73</v>
      </c>
      <c r="P1482" s="60">
        <f t="shared" si="23"/>
        <v>2817.82125</v>
      </c>
      <c r="Q1482" s="62"/>
    </row>
    <row r="1483" spans="1:17" x14ac:dyDescent="0.3">
      <c r="A1483" s="1" t="s">
        <v>324</v>
      </c>
      <c r="B1483" t="s">
        <v>18</v>
      </c>
      <c r="C1483" t="s">
        <v>33</v>
      </c>
      <c r="D1483" s="63">
        <v>606</v>
      </c>
      <c r="E1483" s="5">
        <v>6</v>
      </c>
      <c r="F1483" s="5" t="s">
        <v>17</v>
      </c>
      <c r="G1483" s="64">
        <v>36.9</v>
      </c>
      <c r="H1483" s="64">
        <v>2.2400000000000002</v>
      </c>
      <c r="I1483" t="s">
        <v>39</v>
      </c>
      <c r="J1483" t="s">
        <v>14</v>
      </c>
      <c r="K1483" t="s">
        <v>15</v>
      </c>
      <c r="N1483" s="1">
        <v>2879</v>
      </c>
      <c r="O1483" s="60">
        <f>IF(B1483="DEPARTAMENTO",N1483*(100%-VLOOKUP(A1483,'Condiciones Comerciales'!B:M,4,FALSE)),N1483)</f>
        <v>2504.73</v>
      </c>
      <c r="P1483" s="60">
        <f t="shared" si="23"/>
        <v>2817.82125</v>
      </c>
      <c r="Q1483" s="62"/>
    </row>
    <row r="1484" spans="1:17" x14ac:dyDescent="0.3">
      <c r="A1484" s="1" t="s">
        <v>324</v>
      </c>
      <c r="B1484" t="s">
        <v>18</v>
      </c>
      <c r="C1484" t="s">
        <v>33</v>
      </c>
      <c r="D1484" s="63">
        <v>609</v>
      </c>
      <c r="E1484" s="5">
        <v>6</v>
      </c>
      <c r="F1484" s="5" t="s">
        <v>17</v>
      </c>
      <c r="G1484" s="64">
        <v>36.9</v>
      </c>
      <c r="H1484" s="64">
        <v>2.2400000000000002</v>
      </c>
      <c r="I1484" t="s">
        <v>24</v>
      </c>
      <c r="J1484" t="s">
        <v>14</v>
      </c>
      <c r="K1484" t="s">
        <v>15</v>
      </c>
      <c r="N1484" s="1">
        <v>2855</v>
      </c>
      <c r="O1484" s="60">
        <f>IF(B1484="DEPARTAMENTO",N1484*(100%-VLOOKUP(A1484,'Condiciones Comerciales'!B:M,4,FALSE)),N1484)</f>
        <v>2483.85</v>
      </c>
      <c r="P1484" s="60">
        <f t="shared" si="23"/>
        <v>2794.3312500000002</v>
      </c>
      <c r="Q1484" s="62"/>
    </row>
    <row r="1485" spans="1:17" x14ac:dyDescent="0.3">
      <c r="A1485" s="1" t="s">
        <v>324</v>
      </c>
      <c r="B1485" t="s">
        <v>18</v>
      </c>
      <c r="C1485" t="s">
        <v>33</v>
      </c>
      <c r="D1485" s="63">
        <v>610</v>
      </c>
      <c r="E1485" s="5">
        <v>6</v>
      </c>
      <c r="F1485" s="5" t="s">
        <v>17</v>
      </c>
      <c r="G1485" s="64">
        <v>36.9</v>
      </c>
      <c r="H1485" s="64">
        <v>2.2400000000000002</v>
      </c>
      <c r="I1485" t="s">
        <v>24</v>
      </c>
      <c r="J1485" t="s">
        <v>14</v>
      </c>
      <c r="K1485" t="s">
        <v>15</v>
      </c>
      <c r="N1485" s="1">
        <v>2855</v>
      </c>
      <c r="O1485" s="60">
        <f>IF(B1485="DEPARTAMENTO",N1485*(100%-VLOOKUP(A1485,'Condiciones Comerciales'!B:M,4,FALSE)),N1485)</f>
        <v>2483.85</v>
      </c>
      <c r="P1485" s="60">
        <f t="shared" si="23"/>
        <v>2794.3312500000002</v>
      </c>
      <c r="Q1485" s="62"/>
    </row>
    <row r="1486" spans="1:17" x14ac:dyDescent="0.3">
      <c r="A1486" s="1" t="s">
        <v>324</v>
      </c>
      <c r="B1486" t="s">
        <v>18</v>
      </c>
      <c r="C1486" t="s">
        <v>33</v>
      </c>
      <c r="D1486" s="63">
        <v>705</v>
      </c>
      <c r="E1486" s="5">
        <v>7</v>
      </c>
      <c r="F1486" s="5" t="s">
        <v>17</v>
      </c>
      <c r="G1486" s="64">
        <v>36.9</v>
      </c>
      <c r="H1486" s="64">
        <v>2.2400000000000002</v>
      </c>
      <c r="I1486" t="s">
        <v>39</v>
      </c>
      <c r="J1486" t="s">
        <v>14</v>
      </c>
      <c r="K1486" t="s">
        <v>15</v>
      </c>
      <c r="N1486" s="1">
        <v>2891</v>
      </c>
      <c r="O1486" s="60">
        <f>IF(B1486="DEPARTAMENTO",N1486*(100%-VLOOKUP(A1486,'Condiciones Comerciales'!B:M,4,FALSE)),N1486)</f>
        <v>2515.17</v>
      </c>
      <c r="P1486" s="60">
        <f t="shared" si="23"/>
        <v>2829.5662500000003</v>
      </c>
      <c r="Q1486" s="62"/>
    </row>
    <row r="1487" spans="1:17" x14ac:dyDescent="0.3">
      <c r="A1487" s="1" t="s">
        <v>324</v>
      </c>
      <c r="B1487" t="s">
        <v>18</v>
      </c>
      <c r="C1487" t="s">
        <v>33</v>
      </c>
      <c r="D1487" s="63">
        <v>706</v>
      </c>
      <c r="E1487" s="5">
        <v>7</v>
      </c>
      <c r="F1487" s="5" t="s">
        <v>17</v>
      </c>
      <c r="G1487" s="64">
        <v>36.9</v>
      </c>
      <c r="H1487" s="64">
        <v>2.2400000000000002</v>
      </c>
      <c r="I1487" t="s">
        <v>39</v>
      </c>
      <c r="J1487" t="s">
        <v>14</v>
      </c>
      <c r="K1487" t="s">
        <v>508</v>
      </c>
      <c r="N1487" s="1">
        <v>2891</v>
      </c>
      <c r="O1487" s="60">
        <f>IF(B1487="DEPARTAMENTO",N1487*(100%-VLOOKUP(A1487,'Condiciones Comerciales'!B:M,4,FALSE)),N1487)</f>
        <v>2515.17</v>
      </c>
      <c r="P1487" s="60">
        <f t="shared" si="23"/>
        <v>2829.5662500000003</v>
      </c>
      <c r="Q1487" s="62"/>
    </row>
    <row r="1488" spans="1:17" x14ac:dyDescent="0.3">
      <c r="A1488" s="1" t="s">
        <v>324</v>
      </c>
      <c r="B1488" t="s">
        <v>18</v>
      </c>
      <c r="C1488" t="s">
        <v>33</v>
      </c>
      <c r="D1488" s="63">
        <v>709</v>
      </c>
      <c r="E1488" s="5">
        <v>7</v>
      </c>
      <c r="F1488" s="5" t="s">
        <v>17</v>
      </c>
      <c r="G1488" s="64">
        <v>36.9</v>
      </c>
      <c r="H1488" s="64">
        <v>2.2400000000000002</v>
      </c>
      <c r="I1488" t="s">
        <v>24</v>
      </c>
      <c r="J1488" t="s">
        <v>14</v>
      </c>
      <c r="K1488" t="s">
        <v>15</v>
      </c>
      <c r="N1488" s="1">
        <v>2867</v>
      </c>
      <c r="O1488" s="60">
        <f>IF(B1488="DEPARTAMENTO",N1488*(100%-VLOOKUP(A1488,'Condiciones Comerciales'!B:M,4,FALSE)),N1488)</f>
        <v>2494.29</v>
      </c>
      <c r="P1488" s="60">
        <f t="shared" si="23"/>
        <v>2806.0762499999996</v>
      </c>
      <c r="Q1488" s="62"/>
    </row>
    <row r="1489" spans="1:17" x14ac:dyDescent="0.3">
      <c r="A1489" s="1" t="s">
        <v>324</v>
      </c>
      <c r="B1489" t="s">
        <v>18</v>
      </c>
      <c r="C1489" t="s">
        <v>33</v>
      </c>
      <c r="D1489" s="63">
        <v>710</v>
      </c>
      <c r="E1489" s="5">
        <v>7</v>
      </c>
      <c r="F1489" s="5" t="s">
        <v>17</v>
      </c>
      <c r="G1489" s="64">
        <v>36.9</v>
      </c>
      <c r="H1489" s="64">
        <v>2.2400000000000002</v>
      </c>
      <c r="I1489" t="s">
        <v>24</v>
      </c>
      <c r="J1489" t="s">
        <v>14</v>
      </c>
      <c r="K1489" t="s">
        <v>15</v>
      </c>
      <c r="N1489" s="1">
        <v>2867</v>
      </c>
      <c r="O1489" s="60">
        <f>IF(B1489="DEPARTAMENTO",N1489*(100%-VLOOKUP(A1489,'Condiciones Comerciales'!B:M,4,FALSE)),N1489)</f>
        <v>2494.29</v>
      </c>
      <c r="P1489" s="60">
        <f t="shared" si="23"/>
        <v>2806.0762499999996</v>
      </c>
      <c r="Q1489" s="62"/>
    </row>
    <row r="1490" spans="1:17" x14ac:dyDescent="0.3">
      <c r="A1490" s="1" t="s">
        <v>324</v>
      </c>
      <c r="B1490" t="s">
        <v>18</v>
      </c>
      <c r="C1490" t="s">
        <v>33</v>
      </c>
      <c r="D1490" s="63">
        <v>715</v>
      </c>
      <c r="E1490" s="5">
        <v>7</v>
      </c>
      <c r="F1490" s="5" t="s">
        <v>17</v>
      </c>
      <c r="G1490" s="64">
        <v>36.9</v>
      </c>
      <c r="H1490" s="64">
        <v>2.2400000000000002</v>
      </c>
      <c r="I1490" t="s">
        <v>24</v>
      </c>
      <c r="J1490" t="s">
        <v>14</v>
      </c>
      <c r="K1490" t="s">
        <v>15</v>
      </c>
      <c r="N1490" s="1">
        <v>2867</v>
      </c>
      <c r="O1490" s="60">
        <f>IF(B1490="DEPARTAMENTO",N1490*(100%-VLOOKUP(A1490,'Condiciones Comerciales'!B:M,4,FALSE)),N1490)</f>
        <v>2494.29</v>
      </c>
      <c r="P1490" s="60">
        <f t="shared" si="23"/>
        <v>2806.0762499999996</v>
      </c>
      <c r="Q1490" s="62"/>
    </row>
    <row r="1491" spans="1:17" x14ac:dyDescent="0.3">
      <c r="A1491" s="1" t="s">
        <v>324</v>
      </c>
      <c r="B1491" t="s">
        <v>18</v>
      </c>
      <c r="C1491" t="s">
        <v>33</v>
      </c>
      <c r="D1491" s="63">
        <v>801</v>
      </c>
      <c r="E1491" s="5">
        <v>8</v>
      </c>
      <c r="F1491" s="5" t="s">
        <v>17</v>
      </c>
      <c r="G1491" s="64">
        <v>36.9</v>
      </c>
      <c r="H1491" s="64">
        <v>2.2400000000000002</v>
      </c>
      <c r="I1491" t="s">
        <v>39</v>
      </c>
      <c r="J1491" t="s">
        <v>14</v>
      </c>
      <c r="K1491" t="s">
        <v>508</v>
      </c>
      <c r="N1491" s="1">
        <v>2902</v>
      </c>
      <c r="O1491" s="60">
        <f>IF(B1491="DEPARTAMENTO",N1491*(100%-VLOOKUP(A1491,'Condiciones Comerciales'!B:M,4,FALSE)),N1491)</f>
        <v>2524.7399999999998</v>
      </c>
      <c r="P1491" s="60">
        <f t="shared" si="23"/>
        <v>2840.3324999999995</v>
      </c>
      <c r="Q1491" s="62"/>
    </row>
    <row r="1492" spans="1:17" x14ac:dyDescent="0.3">
      <c r="A1492" s="1" t="s">
        <v>324</v>
      </c>
      <c r="B1492" t="s">
        <v>18</v>
      </c>
      <c r="C1492" t="s">
        <v>33</v>
      </c>
      <c r="D1492" s="63">
        <v>805</v>
      </c>
      <c r="E1492" s="5">
        <v>8</v>
      </c>
      <c r="F1492" s="5" t="s">
        <v>17</v>
      </c>
      <c r="G1492" s="64">
        <v>36.9</v>
      </c>
      <c r="H1492" s="64">
        <v>2.2400000000000002</v>
      </c>
      <c r="I1492" t="s">
        <v>39</v>
      </c>
      <c r="J1492" t="s">
        <v>14</v>
      </c>
      <c r="K1492" t="s">
        <v>15</v>
      </c>
      <c r="N1492" s="1">
        <v>2902</v>
      </c>
      <c r="O1492" s="60">
        <f>IF(B1492="DEPARTAMENTO",N1492*(100%-VLOOKUP(A1492,'Condiciones Comerciales'!B:M,4,FALSE)),N1492)</f>
        <v>2524.7399999999998</v>
      </c>
      <c r="P1492" s="60">
        <f t="shared" si="23"/>
        <v>2840.3324999999995</v>
      </c>
      <c r="Q1492" s="62"/>
    </row>
    <row r="1493" spans="1:17" x14ac:dyDescent="0.3">
      <c r="A1493" s="1" t="s">
        <v>324</v>
      </c>
      <c r="B1493" t="s">
        <v>18</v>
      </c>
      <c r="C1493" t="s">
        <v>33</v>
      </c>
      <c r="D1493" s="63">
        <v>806</v>
      </c>
      <c r="E1493" s="5">
        <v>8</v>
      </c>
      <c r="F1493" s="5" t="s">
        <v>17</v>
      </c>
      <c r="G1493" s="64">
        <v>36.9</v>
      </c>
      <c r="H1493" s="64">
        <v>2.2400000000000002</v>
      </c>
      <c r="I1493" t="s">
        <v>39</v>
      </c>
      <c r="J1493" t="s">
        <v>14</v>
      </c>
      <c r="K1493" t="s">
        <v>507</v>
      </c>
      <c r="M1493" t="s">
        <v>38</v>
      </c>
      <c r="N1493" s="1">
        <v>2902</v>
      </c>
      <c r="O1493" s="60">
        <f>IF(B1493="DEPARTAMENTO",N1493*(100%-VLOOKUP(A1493,'Condiciones Comerciales'!B:M,4,FALSE)),N1493)</f>
        <v>2524.7399999999998</v>
      </c>
      <c r="P1493" s="60">
        <f t="shared" si="23"/>
        <v>2840.3324999999995</v>
      </c>
      <c r="Q1493" s="62"/>
    </row>
    <row r="1494" spans="1:17" x14ac:dyDescent="0.3">
      <c r="A1494" s="1" t="s">
        <v>324</v>
      </c>
      <c r="B1494" t="s">
        <v>18</v>
      </c>
      <c r="C1494" t="s">
        <v>33</v>
      </c>
      <c r="D1494" s="63">
        <v>809</v>
      </c>
      <c r="E1494" s="5">
        <v>8</v>
      </c>
      <c r="F1494" s="5" t="s">
        <v>17</v>
      </c>
      <c r="G1494" s="64">
        <v>36.9</v>
      </c>
      <c r="H1494" s="64">
        <v>2.2400000000000002</v>
      </c>
      <c r="I1494" t="s">
        <v>24</v>
      </c>
      <c r="J1494" t="s">
        <v>14</v>
      </c>
      <c r="K1494" t="s">
        <v>507</v>
      </c>
      <c r="M1494" t="s">
        <v>38</v>
      </c>
      <c r="N1494" s="1">
        <v>2879</v>
      </c>
      <c r="O1494" s="60">
        <f>IF(B1494="DEPARTAMENTO",N1494*(100%-VLOOKUP(A1494,'Condiciones Comerciales'!B:M,4,FALSE)),N1494)</f>
        <v>2504.73</v>
      </c>
      <c r="P1494" s="60">
        <f t="shared" si="23"/>
        <v>2817.82125</v>
      </c>
      <c r="Q1494" s="62"/>
    </row>
    <row r="1495" spans="1:17" x14ac:dyDescent="0.3">
      <c r="A1495" s="1" t="s">
        <v>324</v>
      </c>
      <c r="B1495" t="s">
        <v>18</v>
      </c>
      <c r="C1495" t="s">
        <v>33</v>
      </c>
      <c r="D1495" s="63">
        <v>810</v>
      </c>
      <c r="E1495" s="5">
        <v>8</v>
      </c>
      <c r="F1495" s="5" t="s">
        <v>17</v>
      </c>
      <c r="G1495" s="64">
        <v>36.9</v>
      </c>
      <c r="H1495" s="64">
        <v>2.2400000000000002</v>
      </c>
      <c r="I1495" t="s">
        <v>24</v>
      </c>
      <c r="J1495" t="s">
        <v>14</v>
      </c>
      <c r="K1495" t="s">
        <v>507</v>
      </c>
      <c r="M1495" t="s">
        <v>38</v>
      </c>
      <c r="N1495" s="1">
        <v>2879</v>
      </c>
      <c r="O1495" s="60">
        <f>IF(B1495="DEPARTAMENTO",N1495*(100%-VLOOKUP(A1495,'Condiciones Comerciales'!B:M,4,FALSE)),N1495)</f>
        <v>2504.73</v>
      </c>
      <c r="P1495" s="60">
        <f t="shared" si="23"/>
        <v>2817.82125</v>
      </c>
      <c r="Q1495" s="62"/>
    </row>
    <row r="1496" spans="1:17" x14ac:dyDescent="0.3">
      <c r="A1496" s="1" t="s">
        <v>324</v>
      </c>
      <c r="B1496" t="s">
        <v>18</v>
      </c>
      <c r="C1496" t="s">
        <v>33</v>
      </c>
      <c r="D1496" s="63">
        <v>815</v>
      </c>
      <c r="E1496" s="5">
        <v>8</v>
      </c>
      <c r="F1496" s="5" t="s">
        <v>17</v>
      </c>
      <c r="G1496" s="64">
        <v>36.9</v>
      </c>
      <c r="H1496" s="64">
        <v>2.2400000000000002</v>
      </c>
      <c r="I1496" t="s">
        <v>24</v>
      </c>
      <c r="J1496" t="s">
        <v>14</v>
      </c>
      <c r="K1496" t="s">
        <v>507</v>
      </c>
      <c r="M1496" t="s">
        <v>38</v>
      </c>
      <c r="N1496" s="1">
        <v>2879</v>
      </c>
      <c r="O1496" s="60">
        <f>IF(B1496="DEPARTAMENTO",N1496*(100%-VLOOKUP(A1496,'Condiciones Comerciales'!B:M,4,FALSE)),N1496)</f>
        <v>2504.73</v>
      </c>
      <c r="P1496" s="60">
        <f t="shared" si="23"/>
        <v>2817.82125</v>
      </c>
      <c r="Q1496" s="62"/>
    </row>
    <row r="1497" spans="1:17" x14ac:dyDescent="0.3">
      <c r="A1497" s="1" t="s">
        <v>324</v>
      </c>
      <c r="B1497" t="s">
        <v>18</v>
      </c>
      <c r="C1497" t="s">
        <v>33</v>
      </c>
      <c r="D1497" s="63">
        <v>901</v>
      </c>
      <c r="E1497" s="5">
        <v>9</v>
      </c>
      <c r="F1497" s="5" t="s">
        <v>17</v>
      </c>
      <c r="G1497" s="64">
        <v>36.9</v>
      </c>
      <c r="H1497" s="64">
        <v>2.2400000000000002</v>
      </c>
      <c r="I1497" t="s">
        <v>39</v>
      </c>
      <c r="J1497" t="s">
        <v>14</v>
      </c>
      <c r="K1497" t="s">
        <v>15</v>
      </c>
      <c r="N1497" s="1">
        <v>2914</v>
      </c>
      <c r="O1497" s="60">
        <f>IF(B1497="DEPARTAMENTO",N1497*(100%-VLOOKUP(A1497,'Condiciones Comerciales'!B:M,4,FALSE)),N1497)</f>
        <v>2535.1799999999998</v>
      </c>
      <c r="P1497" s="60">
        <f t="shared" si="23"/>
        <v>2852.0774999999994</v>
      </c>
      <c r="Q1497" s="62"/>
    </row>
    <row r="1498" spans="1:17" x14ac:dyDescent="0.3">
      <c r="A1498" s="1" t="s">
        <v>324</v>
      </c>
      <c r="B1498" t="s">
        <v>18</v>
      </c>
      <c r="C1498" t="s">
        <v>33</v>
      </c>
      <c r="D1498" s="63">
        <v>905</v>
      </c>
      <c r="E1498" s="5">
        <v>9</v>
      </c>
      <c r="F1498" s="5" t="s">
        <v>17</v>
      </c>
      <c r="G1498" s="64">
        <v>36.9</v>
      </c>
      <c r="H1498" s="64">
        <v>2.2400000000000002</v>
      </c>
      <c r="I1498" t="s">
        <v>39</v>
      </c>
      <c r="J1498" t="s">
        <v>14</v>
      </c>
      <c r="K1498" t="s">
        <v>15</v>
      </c>
      <c r="N1498" s="1">
        <v>2914</v>
      </c>
      <c r="O1498" s="60">
        <f>IF(B1498="DEPARTAMENTO",N1498*(100%-VLOOKUP(A1498,'Condiciones Comerciales'!B:M,4,FALSE)),N1498)</f>
        <v>2535.1799999999998</v>
      </c>
      <c r="P1498" s="60">
        <f t="shared" si="23"/>
        <v>2852.0774999999994</v>
      </c>
      <c r="Q1498" s="62"/>
    </row>
    <row r="1499" spans="1:17" x14ac:dyDescent="0.3">
      <c r="A1499" s="1" t="s">
        <v>324</v>
      </c>
      <c r="B1499" t="s">
        <v>18</v>
      </c>
      <c r="C1499" t="s">
        <v>33</v>
      </c>
      <c r="D1499" s="63">
        <v>909</v>
      </c>
      <c r="E1499" s="5">
        <v>9</v>
      </c>
      <c r="F1499" s="5" t="s">
        <v>17</v>
      </c>
      <c r="G1499" s="64">
        <v>36.9</v>
      </c>
      <c r="H1499" s="64">
        <v>2.2400000000000002</v>
      </c>
      <c r="I1499" t="s">
        <v>24</v>
      </c>
      <c r="J1499" t="s">
        <v>14</v>
      </c>
      <c r="K1499" t="s">
        <v>15</v>
      </c>
      <c r="N1499" s="1">
        <v>2891</v>
      </c>
      <c r="O1499" s="60">
        <f>IF(B1499="DEPARTAMENTO",N1499*(100%-VLOOKUP(A1499,'Condiciones Comerciales'!B:M,4,FALSE)),N1499)</f>
        <v>2515.17</v>
      </c>
      <c r="P1499" s="60">
        <f t="shared" si="23"/>
        <v>2829.5662500000003</v>
      </c>
      <c r="Q1499" s="62"/>
    </row>
    <row r="1500" spans="1:17" x14ac:dyDescent="0.3">
      <c r="A1500" s="1" t="s">
        <v>324</v>
      </c>
      <c r="B1500" t="s">
        <v>18</v>
      </c>
      <c r="C1500" t="s">
        <v>33</v>
      </c>
      <c r="D1500" s="63">
        <v>910</v>
      </c>
      <c r="E1500" s="5">
        <v>9</v>
      </c>
      <c r="F1500" s="5" t="s">
        <v>17</v>
      </c>
      <c r="G1500" s="64">
        <v>36.9</v>
      </c>
      <c r="H1500" s="64">
        <v>2.2400000000000002</v>
      </c>
      <c r="I1500" t="s">
        <v>24</v>
      </c>
      <c r="J1500" t="s">
        <v>14</v>
      </c>
      <c r="K1500" t="s">
        <v>15</v>
      </c>
      <c r="N1500" s="1">
        <v>2891</v>
      </c>
      <c r="O1500" s="60">
        <f>IF(B1500="DEPARTAMENTO",N1500*(100%-VLOOKUP(A1500,'Condiciones Comerciales'!B:M,4,FALSE)),N1500)</f>
        <v>2515.17</v>
      </c>
      <c r="P1500" s="60">
        <f t="shared" si="23"/>
        <v>2829.5662500000003</v>
      </c>
      <c r="Q1500" s="62"/>
    </row>
    <row r="1501" spans="1:17" x14ac:dyDescent="0.3">
      <c r="A1501" s="1" t="s">
        <v>324</v>
      </c>
      <c r="B1501" t="s">
        <v>18</v>
      </c>
      <c r="C1501" t="s">
        <v>33</v>
      </c>
      <c r="D1501" s="63">
        <v>915</v>
      </c>
      <c r="E1501" s="5">
        <v>9</v>
      </c>
      <c r="F1501" s="5" t="s">
        <v>17</v>
      </c>
      <c r="G1501" s="64">
        <v>36.9</v>
      </c>
      <c r="H1501" s="64">
        <v>2.2400000000000002</v>
      </c>
      <c r="I1501" t="s">
        <v>24</v>
      </c>
      <c r="J1501" t="s">
        <v>14</v>
      </c>
      <c r="K1501" t="s">
        <v>15</v>
      </c>
      <c r="N1501" s="1">
        <v>2891</v>
      </c>
      <c r="O1501" s="60">
        <f>IF(B1501="DEPARTAMENTO",N1501*(100%-VLOOKUP(A1501,'Condiciones Comerciales'!B:M,4,FALSE)),N1501)</f>
        <v>2515.17</v>
      </c>
      <c r="P1501" s="60">
        <f t="shared" si="23"/>
        <v>2829.5662500000003</v>
      </c>
      <c r="Q1501" s="62"/>
    </row>
    <row r="1502" spans="1:17" x14ac:dyDescent="0.3">
      <c r="A1502" s="1" t="s">
        <v>324</v>
      </c>
      <c r="B1502" t="s">
        <v>18</v>
      </c>
      <c r="C1502" t="s">
        <v>33</v>
      </c>
      <c r="D1502" s="63">
        <v>1001</v>
      </c>
      <c r="E1502" s="5">
        <v>10</v>
      </c>
      <c r="F1502" s="5" t="s">
        <v>17</v>
      </c>
      <c r="G1502" s="64">
        <v>36.9</v>
      </c>
      <c r="H1502" s="64">
        <v>2.2400000000000002</v>
      </c>
      <c r="I1502" t="s">
        <v>39</v>
      </c>
      <c r="J1502" t="s">
        <v>14</v>
      </c>
      <c r="K1502" t="s">
        <v>15</v>
      </c>
      <c r="N1502" s="1">
        <v>2926</v>
      </c>
      <c r="O1502" s="60">
        <f>IF(B1502="DEPARTAMENTO",N1502*(100%-VLOOKUP(A1502,'Condiciones Comerciales'!B:M,4,FALSE)),N1502)</f>
        <v>2545.62</v>
      </c>
      <c r="P1502" s="60">
        <f t="shared" si="23"/>
        <v>2863.8224999999998</v>
      </c>
      <c r="Q1502" s="62"/>
    </row>
    <row r="1503" spans="1:17" x14ac:dyDescent="0.3">
      <c r="A1503" s="1" t="s">
        <v>324</v>
      </c>
      <c r="B1503" t="s">
        <v>18</v>
      </c>
      <c r="C1503" t="s">
        <v>33</v>
      </c>
      <c r="D1503" s="63">
        <v>1005</v>
      </c>
      <c r="E1503" s="5">
        <v>10</v>
      </c>
      <c r="F1503" s="5" t="s">
        <v>17</v>
      </c>
      <c r="G1503" s="64">
        <v>36.9</v>
      </c>
      <c r="H1503" s="64">
        <v>2.2400000000000002</v>
      </c>
      <c r="I1503" t="s">
        <v>39</v>
      </c>
      <c r="J1503" t="s">
        <v>14</v>
      </c>
      <c r="K1503" t="s">
        <v>15</v>
      </c>
      <c r="N1503" s="1">
        <v>2926</v>
      </c>
      <c r="O1503" s="60">
        <f>IF(B1503="DEPARTAMENTO",N1503*(100%-VLOOKUP(A1503,'Condiciones Comerciales'!B:M,4,FALSE)),N1503)</f>
        <v>2545.62</v>
      </c>
      <c r="P1503" s="60">
        <f t="shared" si="23"/>
        <v>2863.8224999999998</v>
      </c>
      <c r="Q1503" s="62"/>
    </row>
    <row r="1504" spans="1:17" x14ac:dyDescent="0.3">
      <c r="A1504" s="1" t="s">
        <v>324</v>
      </c>
      <c r="B1504" t="s">
        <v>18</v>
      </c>
      <c r="C1504" t="s">
        <v>33</v>
      </c>
      <c r="D1504" s="63">
        <v>1006</v>
      </c>
      <c r="E1504" s="5">
        <v>10</v>
      </c>
      <c r="F1504" s="5" t="s">
        <v>17</v>
      </c>
      <c r="G1504" s="64">
        <v>36.9</v>
      </c>
      <c r="H1504" s="64">
        <v>2.2400000000000002</v>
      </c>
      <c r="I1504" t="s">
        <v>39</v>
      </c>
      <c r="J1504" t="s">
        <v>14</v>
      </c>
      <c r="K1504" t="s">
        <v>15</v>
      </c>
      <c r="N1504" s="1">
        <v>2926</v>
      </c>
      <c r="O1504" s="60">
        <f>IF(B1504="DEPARTAMENTO",N1504*(100%-VLOOKUP(A1504,'Condiciones Comerciales'!B:M,4,FALSE)),N1504)</f>
        <v>2545.62</v>
      </c>
      <c r="P1504" s="60">
        <f t="shared" si="23"/>
        <v>2863.8224999999998</v>
      </c>
      <c r="Q1504" s="62"/>
    </row>
    <row r="1505" spans="1:17" x14ac:dyDescent="0.3">
      <c r="A1505" s="1" t="s">
        <v>324</v>
      </c>
      <c r="B1505" t="s">
        <v>18</v>
      </c>
      <c r="C1505" t="s">
        <v>33</v>
      </c>
      <c r="D1505" s="63">
        <v>1015</v>
      </c>
      <c r="E1505" s="5">
        <v>10</v>
      </c>
      <c r="F1505" s="5" t="s">
        <v>17</v>
      </c>
      <c r="G1505" s="64">
        <v>36.9</v>
      </c>
      <c r="H1505" s="64">
        <v>2.2400000000000002</v>
      </c>
      <c r="I1505" t="s">
        <v>24</v>
      </c>
      <c r="J1505" t="s">
        <v>14</v>
      </c>
      <c r="K1505" t="s">
        <v>15</v>
      </c>
      <c r="N1505" s="1">
        <v>2902</v>
      </c>
      <c r="O1505" s="60">
        <f>IF(B1505="DEPARTAMENTO",N1505*(100%-VLOOKUP(A1505,'Condiciones Comerciales'!B:M,4,FALSE)),N1505)</f>
        <v>2524.7399999999998</v>
      </c>
      <c r="P1505" s="60">
        <f t="shared" si="23"/>
        <v>2840.3324999999995</v>
      </c>
      <c r="Q1505" s="62"/>
    </row>
    <row r="1506" spans="1:17" x14ac:dyDescent="0.3">
      <c r="A1506" s="1" t="s">
        <v>324</v>
      </c>
      <c r="B1506" t="s">
        <v>18</v>
      </c>
      <c r="C1506" t="s">
        <v>33</v>
      </c>
      <c r="D1506" s="63">
        <v>1101</v>
      </c>
      <c r="E1506" s="5">
        <v>11</v>
      </c>
      <c r="F1506" s="5" t="s">
        <v>17</v>
      </c>
      <c r="G1506" s="64">
        <v>36.9</v>
      </c>
      <c r="H1506" s="64">
        <v>2.2400000000000002</v>
      </c>
      <c r="I1506" t="s">
        <v>39</v>
      </c>
      <c r="J1506" t="s">
        <v>14</v>
      </c>
      <c r="K1506" t="s">
        <v>15</v>
      </c>
      <c r="N1506" s="1">
        <v>2932</v>
      </c>
      <c r="O1506" s="60">
        <f>IF(B1506="DEPARTAMENTO",N1506*(100%-VLOOKUP(A1506,'Condiciones Comerciales'!B:M,4,FALSE)),N1506)</f>
        <v>2550.84</v>
      </c>
      <c r="P1506" s="60">
        <f t="shared" si="23"/>
        <v>2869.6950000000002</v>
      </c>
      <c r="Q1506" s="62"/>
    </row>
    <row r="1507" spans="1:17" x14ac:dyDescent="0.3">
      <c r="A1507" s="1" t="s">
        <v>324</v>
      </c>
      <c r="B1507" t="s">
        <v>18</v>
      </c>
      <c r="C1507" t="s">
        <v>33</v>
      </c>
      <c r="D1507" s="63">
        <v>1105</v>
      </c>
      <c r="E1507" s="5">
        <v>11</v>
      </c>
      <c r="F1507" s="5" t="s">
        <v>17</v>
      </c>
      <c r="G1507" s="64">
        <v>36.9</v>
      </c>
      <c r="H1507" s="64">
        <v>2.2400000000000002</v>
      </c>
      <c r="I1507" t="s">
        <v>39</v>
      </c>
      <c r="J1507" t="s">
        <v>14</v>
      </c>
      <c r="K1507" t="s">
        <v>15</v>
      </c>
      <c r="N1507" s="1">
        <v>2932</v>
      </c>
      <c r="O1507" s="60">
        <f>IF(B1507="DEPARTAMENTO",N1507*(100%-VLOOKUP(A1507,'Condiciones Comerciales'!B:M,4,FALSE)),N1507)</f>
        <v>2550.84</v>
      </c>
      <c r="P1507" s="60">
        <f t="shared" si="23"/>
        <v>2869.6950000000002</v>
      </c>
      <c r="Q1507" s="62"/>
    </row>
    <row r="1508" spans="1:17" x14ac:dyDescent="0.3">
      <c r="A1508" s="1" t="s">
        <v>324</v>
      </c>
      <c r="B1508" t="s">
        <v>18</v>
      </c>
      <c r="C1508" t="s">
        <v>33</v>
      </c>
      <c r="D1508" s="63">
        <v>1106</v>
      </c>
      <c r="E1508" s="5">
        <v>11</v>
      </c>
      <c r="F1508" s="5" t="s">
        <v>17</v>
      </c>
      <c r="G1508" s="64">
        <v>36.9</v>
      </c>
      <c r="H1508" s="64">
        <v>2.2400000000000002</v>
      </c>
      <c r="I1508" t="s">
        <v>39</v>
      </c>
      <c r="J1508" t="s">
        <v>14</v>
      </c>
      <c r="K1508" t="s">
        <v>15</v>
      </c>
      <c r="N1508" s="1">
        <v>2932</v>
      </c>
      <c r="O1508" s="60">
        <f>IF(B1508="DEPARTAMENTO",N1508*(100%-VLOOKUP(A1508,'Condiciones Comerciales'!B:M,4,FALSE)),N1508)</f>
        <v>2550.84</v>
      </c>
      <c r="P1508" s="60">
        <f t="shared" si="23"/>
        <v>2869.6950000000002</v>
      </c>
      <c r="Q1508" s="62"/>
    </row>
    <row r="1509" spans="1:17" x14ac:dyDescent="0.3">
      <c r="A1509" s="1" t="s">
        <v>324</v>
      </c>
      <c r="B1509" t="s">
        <v>18</v>
      </c>
      <c r="C1509" t="s">
        <v>33</v>
      </c>
      <c r="D1509" s="63">
        <v>1201</v>
      </c>
      <c r="E1509" s="5">
        <v>12</v>
      </c>
      <c r="F1509" s="5" t="s">
        <v>17</v>
      </c>
      <c r="G1509" s="64">
        <v>36.9</v>
      </c>
      <c r="H1509" s="64">
        <v>2.2400000000000002</v>
      </c>
      <c r="I1509" t="s">
        <v>39</v>
      </c>
      <c r="J1509" t="s">
        <v>14</v>
      </c>
      <c r="K1509" t="s">
        <v>507</v>
      </c>
      <c r="M1509" t="s">
        <v>38</v>
      </c>
      <c r="N1509" s="1">
        <v>2938</v>
      </c>
      <c r="O1509" s="60">
        <f>IF(B1509="DEPARTAMENTO",N1509*(100%-VLOOKUP(A1509,'Condiciones Comerciales'!B:M,4,FALSE)),N1509)</f>
        <v>2556.06</v>
      </c>
      <c r="P1509" s="60">
        <f t="shared" si="23"/>
        <v>2875.5674999999997</v>
      </c>
      <c r="Q1509" s="62"/>
    </row>
    <row r="1510" spans="1:17" x14ac:dyDescent="0.3">
      <c r="A1510" s="1" t="s">
        <v>324</v>
      </c>
      <c r="B1510" t="s">
        <v>18</v>
      </c>
      <c r="C1510" t="s">
        <v>33</v>
      </c>
      <c r="D1510" s="63">
        <v>1206</v>
      </c>
      <c r="E1510" s="5">
        <v>12</v>
      </c>
      <c r="F1510" s="5" t="s">
        <v>17</v>
      </c>
      <c r="G1510" s="64">
        <v>36.9</v>
      </c>
      <c r="H1510" s="64">
        <v>2.2400000000000002</v>
      </c>
      <c r="I1510" t="s">
        <v>39</v>
      </c>
      <c r="J1510" t="s">
        <v>14</v>
      </c>
      <c r="K1510" t="s">
        <v>507</v>
      </c>
      <c r="M1510" t="s">
        <v>38</v>
      </c>
      <c r="N1510" s="1">
        <v>2938</v>
      </c>
      <c r="O1510" s="60">
        <f>IF(B1510="DEPARTAMENTO",N1510*(100%-VLOOKUP(A1510,'Condiciones Comerciales'!B:M,4,FALSE)),N1510)</f>
        <v>2556.06</v>
      </c>
      <c r="P1510" s="60">
        <f t="shared" si="23"/>
        <v>2875.5674999999997</v>
      </c>
      <c r="Q1510" s="62"/>
    </row>
    <row r="1511" spans="1:17" x14ac:dyDescent="0.3">
      <c r="A1511" s="1" t="s">
        <v>324</v>
      </c>
      <c r="B1511" t="s">
        <v>18</v>
      </c>
      <c r="C1511" t="s">
        <v>33</v>
      </c>
      <c r="D1511" s="63">
        <v>1209</v>
      </c>
      <c r="E1511" s="5">
        <v>12</v>
      </c>
      <c r="F1511" s="5" t="s">
        <v>17</v>
      </c>
      <c r="G1511" s="64">
        <v>36.9</v>
      </c>
      <c r="H1511" s="64">
        <v>2.2400000000000002</v>
      </c>
      <c r="I1511" t="s">
        <v>24</v>
      </c>
      <c r="J1511" t="s">
        <v>14</v>
      </c>
      <c r="K1511" t="s">
        <v>15</v>
      </c>
      <c r="N1511" s="1">
        <v>2914</v>
      </c>
      <c r="O1511" s="60">
        <f>IF(B1511="DEPARTAMENTO",N1511*(100%-VLOOKUP(A1511,'Condiciones Comerciales'!B:M,4,FALSE)),N1511)</f>
        <v>2535.1799999999998</v>
      </c>
      <c r="P1511" s="60">
        <f t="shared" si="23"/>
        <v>2852.0774999999994</v>
      </c>
      <c r="Q1511" s="62"/>
    </row>
    <row r="1512" spans="1:17" x14ac:dyDescent="0.3">
      <c r="A1512" s="1" t="s">
        <v>324</v>
      </c>
      <c r="B1512" t="s">
        <v>18</v>
      </c>
      <c r="C1512" t="s">
        <v>33</v>
      </c>
      <c r="D1512" s="63">
        <v>1210</v>
      </c>
      <c r="E1512" s="5">
        <v>12</v>
      </c>
      <c r="F1512" s="5" t="s">
        <v>17</v>
      </c>
      <c r="G1512" s="64">
        <v>36.9</v>
      </c>
      <c r="H1512" s="64">
        <v>2.2400000000000002</v>
      </c>
      <c r="I1512" t="s">
        <v>24</v>
      </c>
      <c r="J1512" t="s">
        <v>14</v>
      </c>
      <c r="K1512" t="s">
        <v>507</v>
      </c>
      <c r="M1512" t="s">
        <v>38</v>
      </c>
      <c r="N1512" s="1">
        <v>2914</v>
      </c>
      <c r="O1512" s="60">
        <f>IF(B1512="DEPARTAMENTO",N1512*(100%-VLOOKUP(A1512,'Condiciones Comerciales'!B:M,4,FALSE)),N1512)</f>
        <v>2535.1799999999998</v>
      </c>
      <c r="P1512" s="60">
        <f t="shared" si="23"/>
        <v>2852.0774999999994</v>
      </c>
      <c r="Q1512" s="62"/>
    </row>
    <row r="1513" spans="1:17" x14ac:dyDescent="0.3">
      <c r="A1513" s="1" t="s">
        <v>324</v>
      </c>
      <c r="B1513" t="s">
        <v>18</v>
      </c>
      <c r="C1513" t="s">
        <v>33</v>
      </c>
      <c r="D1513" s="63">
        <v>1215</v>
      </c>
      <c r="E1513" s="5">
        <v>12</v>
      </c>
      <c r="F1513" s="5" t="s">
        <v>17</v>
      </c>
      <c r="G1513" s="64">
        <v>36.9</v>
      </c>
      <c r="H1513" s="64">
        <v>2.2400000000000002</v>
      </c>
      <c r="I1513" t="s">
        <v>24</v>
      </c>
      <c r="J1513" t="s">
        <v>14</v>
      </c>
      <c r="K1513" t="s">
        <v>15</v>
      </c>
      <c r="N1513" s="1">
        <v>2914</v>
      </c>
      <c r="O1513" s="60">
        <f>IF(B1513="DEPARTAMENTO",N1513*(100%-VLOOKUP(A1513,'Condiciones Comerciales'!B:M,4,FALSE)),N1513)</f>
        <v>2535.1799999999998</v>
      </c>
      <c r="P1513" s="60">
        <f t="shared" si="23"/>
        <v>2852.0774999999994</v>
      </c>
      <c r="Q1513" s="62"/>
    </row>
    <row r="1514" spans="1:17" x14ac:dyDescent="0.3">
      <c r="A1514" s="1" t="s">
        <v>324</v>
      </c>
      <c r="B1514" t="s">
        <v>18</v>
      </c>
      <c r="C1514" t="s">
        <v>33</v>
      </c>
      <c r="D1514" s="63">
        <v>1301</v>
      </c>
      <c r="E1514" s="5">
        <v>13</v>
      </c>
      <c r="F1514" s="5" t="s">
        <v>17</v>
      </c>
      <c r="G1514" s="64">
        <v>36.9</v>
      </c>
      <c r="H1514" s="64">
        <v>2.2400000000000002</v>
      </c>
      <c r="I1514" t="s">
        <v>39</v>
      </c>
      <c r="J1514" t="s">
        <v>14</v>
      </c>
      <c r="K1514" t="s">
        <v>507</v>
      </c>
      <c r="M1514" t="s">
        <v>38</v>
      </c>
      <c r="N1514" s="1">
        <v>2944</v>
      </c>
      <c r="O1514" s="60">
        <f>IF(B1514="DEPARTAMENTO",N1514*(100%-VLOOKUP(A1514,'Condiciones Comerciales'!B:M,4,FALSE)),N1514)</f>
        <v>2561.2800000000002</v>
      </c>
      <c r="P1514" s="60">
        <f t="shared" si="23"/>
        <v>2881.44</v>
      </c>
      <c r="Q1514" s="62"/>
    </row>
    <row r="1515" spans="1:17" x14ac:dyDescent="0.3">
      <c r="A1515" s="1" t="s">
        <v>324</v>
      </c>
      <c r="B1515" t="s">
        <v>18</v>
      </c>
      <c r="C1515" t="s">
        <v>33</v>
      </c>
      <c r="D1515" s="63">
        <v>1305</v>
      </c>
      <c r="E1515" s="5">
        <v>13</v>
      </c>
      <c r="F1515" s="5" t="s">
        <v>17</v>
      </c>
      <c r="G1515" s="64">
        <v>36.9</v>
      </c>
      <c r="H1515" s="64">
        <v>2.2400000000000002</v>
      </c>
      <c r="I1515" t="s">
        <v>39</v>
      </c>
      <c r="J1515" t="s">
        <v>14</v>
      </c>
      <c r="K1515" t="s">
        <v>507</v>
      </c>
      <c r="M1515" t="s">
        <v>38</v>
      </c>
      <c r="N1515" s="1">
        <v>2944</v>
      </c>
      <c r="O1515" s="60">
        <f>IF(B1515="DEPARTAMENTO",N1515*(100%-VLOOKUP(A1515,'Condiciones Comerciales'!B:M,4,FALSE)),N1515)</f>
        <v>2561.2800000000002</v>
      </c>
      <c r="P1515" s="60">
        <f t="shared" si="23"/>
        <v>2881.44</v>
      </c>
      <c r="Q1515" s="62"/>
    </row>
    <row r="1516" spans="1:17" x14ac:dyDescent="0.3">
      <c r="A1516" s="1" t="s">
        <v>324</v>
      </c>
      <c r="B1516" t="s">
        <v>18</v>
      </c>
      <c r="C1516" t="s">
        <v>33</v>
      </c>
      <c r="D1516" s="63">
        <v>1306</v>
      </c>
      <c r="E1516" s="5">
        <v>13</v>
      </c>
      <c r="F1516" s="5" t="s">
        <v>17</v>
      </c>
      <c r="G1516" s="64">
        <v>36.9</v>
      </c>
      <c r="H1516" s="64">
        <v>2.2400000000000002</v>
      </c>
      <c r="I1516" t="s">
        <v>39</v>
      </c>
      <c r="J1516" t="s">
        <v>14</v>
      </c>
      <c r="K1516" t="s">
        <v>507</v>
      </c>
      <c r="M1516" t="s">
        <v>38</v>
      </c>
      <c r="N1516" s="1">
        <v>2944</v>
      </c>
      <c r="O1516" s="60">
        <f>IF(B1516="DEPARTAMENTO",N1516*(100%-VLOOKUP(A1516,'Condiciones Comerciales'!B:M,4,FALSE)),N1516)</f>
        <v>2561.2800000000002</v>
      </c>
      <c r="P1516" s="60">
        <f t="shared" si="23"/>
        <v>2881.44</v>
      </c>
      <c r="Q1516" s="62"/>
    </row>
    <row r="1517" spans="1:17" x14ac:dyDescent="0.3">
      <c r="A1517" s="1" t="s">
        <v>324</v>
      </c>
      <c r="B1517" t="s">
        <v>18</v>
      </c>
      <c r="C1517" t="s">
        <v>33</v>
      </c>
      <c r="D1517" s="63">
        <v>1309</v>
      </c>
      <c r="E1517" s="5">
        <v>13</v>
      </c>
      <c r="F1517" s="5" t="s">
        <v>17</v>
      </c>
      <c r="G1517" s="64">
        <v>36.9</v>
      </c>
      <c r="H1517" s="64">
        <v>2.2400000000000002</v>
      </c>
      <c r="I1517" t="s">
        <v>24</v>
      </c>
      <c r="J1517" t="s">
        <v>14</v>
      </c>
      <c r="K1517" t="s">
        <v>507</v>
      </c>
      <c r="M1517" t="s">
        <v>38</v>
      </c>
      <c r="N1517" s="1">
        <v>2920</v>
      </c>
      <c r="O1517" s="60">
        <f>IF(B1517="DEPARTAMENTO",N1517*(100%-VLOOKUP(A1517,'Condiciones Comerciales'!B:M,4,FALSE)),N1517)</f>
        <v>2540.4</v>
      </c>
      <c r="P1517" s="60">
        <f t="shared" si="23"/>
        <v>2857.95</v>
      </c>
      <c r="Q1517" s="62"/>
    </row>
    <row r="1518" spans="1:17" x14ac:dyDescent="0.3">
      <c r="A1518" s="1" t="s">
        <v>324</v>
      </c>
      <c r="B1518" t="s">
        <v>18</v>
      </c>
      <c r="C1518" t="s">
        <v>33</v>
      </c>
      <c r="D1518" s="63">
        <v>1310</v>
      </c>
      <c r="E1518" s="5">
        <v>13</v>
      </c>
      <c r="F1518" s="5" t="s">
        <v>17</v>
      </c>
      <c r="G1518" s="64">
        <v>36.9</v>
      </c>
      <c r="H1518" s="64">
        <v>2.2400000000000002</v>
      </c>
      <c r="I1518" t="s">
        <v>24</v>
      </c>
      <c r="J1518" t="s">
        <v>14</v>
      </c>
      <c r="K1518" t="s">
        <v>507</v>
      </c>
      <c r="M1518" t="s">
        <v>38</v>
      </c>
      <c r="N1518" s="1">
        <v>2920</v>
      </c>
      <c r="O1518" s="60">
        <f>IF(B1518="DEPARTAMENTO",N1518*(100%-VLOOKUP(A1518,'Condiciones Comerciales'!B:M,4,FALSE)),N1518)</f>
        <v>2540.4</v>
      </c>
      <c r="P1518" s="60">
        <f t="shared" si="23"/>
        <v>2857.95</v>
      </c>
      <c r="Q1518" s="62"/>
    </row>
    <row r="1519" spans="1:17" x14ac:dyDescent="0.3">
      <c r="A1519" s="1" t="s">
        <v>324</v>
      </c>
      <c r="B1519" t="s">
        <v>18</v>
      </c>
      <c r="C1519" t="s">
        <v>33</v>
      </c>
      <c r="D1519" s="63">
        <v>1315</v>
      </c>
      <c r="E1519" s="5">
        <v>13</v>
      </c>
      <c r="F1519" s="5" t="s">
        <v>17</v>
      </c>
      <c r="G1519" s="64">
        <v>36.9</v>
      </c>
      <c r="H1519" s="64">
        <v>2.2400000000000002</v>
      </c>
      <c r="I1519" t="s">
        <v>24</v>
      </c>
      <c r="J1519" t="s">
        <v>14</v>
      </c>
      <c r="K1519" t="s">
        <v>507</v>
      </c>
      <c r="M1519" t="s">
        <v>38</v>
      </c>
      <c r="N1519" s="1">
        <v>2920</v>
      </c>
      <c r="O1519" s="60">
        <f>IF(B1519="DEPARTAMENTO",N1519*(100%-VLOOKUP(A1519,'Condiciones Comerciales'!B:M,4,FALSE)),N1519)</f>
        <v>2540.4</v>
      </c>
      <c r="P1519" s="60">
        <f t="shared" si="23"/>
        <v>2857.95</v>
      </c>
      <c r="Q1519" s="62"/>
    </row>
    <row r="1520" spans="1:17" x14ac:dyDescent="0.3">
      <c r="A1520" s="1" t="s">
        <v>324</v>
      </c>
      <c r="B1520" t="s">
        <v>18</v>
      </c>
      <c r="C1520" t="s">
        <v>33</v>
      </c>
      <c r="D1520" s="63">
        <v>1415</v>
      </c>
      <c r="E1520" s="5">
        <v>14</v>
      </c>
      <c r="F1520" s="5" t="s">
        <v>17</v>
      </c>
      <c r="G1520" s="64">
        <v>36.9</v>
      </c>
      <c r="H1520" s="64">
        <v>2.2400000000000002</v>
      </c>
      <c r="I1520" t="s">
        <v>24</v>
      </c>
      <c r="J1520" t="s">
        <v>14</v>
      </c>
      <c r="K1520" t="s">
        <v>15</v>
      </c>
      <c r="N1520" s="1">
        <v>2926</v>
      </c>
      <c r="O1520" s="60">
        <f>IF(B1520="DEPARTAMENTO",N1520*(100%-VLOOKUP(A1520,'Condiciones Comerciales'!B:M,4,FALSE)),N1520)</f>
        <v>2545.62</v>
      </c>
      <c r="P1520" s="60">
        <f t="shared" si="23"/>
        <v>2863.8224999999998</v>
      </c>
      <c r="Q1520" s="62"/>
    </row>
    <row r="1521" spans="1:17" x14ac:dyDescent="0.3">
      <c r="A1521" s="1" t="s">
        <v>324</v>
      </c>
      <c r="B1521" t="s">
        <v>18</v>
      </c>
      <c r="C1521" t="s">
        <v>19</v>
      </c>
      <c r="D1521" s="63">
        <v>102</v>
      </c>
      <c r="E1521" s="5">
        <v>1</v>
      </c>
      <c r="F1521" s="5" t="s">
        <v>17</v>
      </c>
      <c r="G1521" s="64">
        <v>42.7</v>
      </c>
      <c r="H1521" s="64">
        <v>2.23</v>
      </c>
      <c r="I1521" t="s">
        <v>39</v>
      </c>
      <c r="J1521" t="s">
        <v>14</v>
      </c>
      <c r="K1521" t="s">
        <v>15</v>
      </c>
      <c r="N1521" s="1">
        <v>3126</v>
      </c>
      <c r="O1521" s="60">
        <f>IF(B1521="DEPARTAMENTO",N1521*(100%-VLOOKUP(A1521,'Condiciones Comerciales'!B:M,4,FALSE)),N1521)</f>
        <v>2719.62</v>
      </c>
      <c r="P1521" s="60">
        <f t="shared" si="23"/>
        <v>3059.5724999999998</v>
      </c>
      <c r="Q1521" s="62"/>
    </row>
    <row r="1522" spans="1:17" x14ac:dyDescent="0.3">
      <c r="A1522" s="1" t="s">
        <v>324</v>
      </c>
      <c r="B1522" t="s">
        <v>18</v>
      </c>
      <c r="C1522" t="s">
        <v>19</v>
      </c>
      <c r="D1522" s="63">
        <v>202</v>
      </c>
      <c r="E1522" s="5">
        <v>2</v>
      </c>
      <c r="F1522" s="5" t="s">
        <v>17</v>
      </c>
      <c r="G1522" s="64">
        <v>42.7</v>
      </c>
      <c r="H1522" s="64">
        <v>2.23</v>
      </c>
      <c r="I1522" t="s">
        <v>39</v>
      </c>
      <c r="J1522" t="s">
        <v>14</v>
      </c>
      <c r="K1522" t="s">
        <v>15</v>
      </c>
      <c r="N1522" s="1">
        <v>3185</v>
      </c>
      <c r="O1522" s="60">
        <f>IF(B1522="DEPARTAMENTO",N1522*(100%-VLOOKUP(A1522,'Condiciones Comerciales'!B:M,4,FALSE)),N1522)</f>
        <v>2770.95</v>
      </c>
      <c r="P1522" s="60">
        <f t="shared" si="23"/>
        <v>3117.3187499999999</v>
      </c>
      <c r="Q1522" s="62"/>
    </row>
    <row r="1523" spans="1:17" x14ac:dyDescent="0.3">
      <c r="A1523" s="1" t="s">
        <v>324</v>
      </c>
      <c r="B1523" t="s">
        <v>18</v>
      </c>
      <c r="C1523" t="s">
        <v>19</v>
      </c>
      <c r="D1523" s="63">
        <v>204</v>
      </c>
      <c r="E1523" s="5">
        <v>2</v>
      </c>
      <c r="F1523" s="5" t="s">
        <v>17</v>
      </c>
      <c r="G1523" s="64">
        <v>42.7</v>
      </c>
      <c r="H1523" s="64">
        <v>2.23</v>
      </c>
      <c r="I1523" t="s">
        <v>39</v>
      </c>
      <c r="J1523" t="s">
        <v>14</v>
      </c>
      <c r="K1523" t="s">
        <v>15</v>
      </c>
      <c r="N1523" s="1">
        <v>3185</v>
      </c>
      <c r="O1523" s="60">
        <f>IF(B1523="DEPARTAMENTO",N1523*(100%-VLOOKUP(A1523,'Condiciones Comerciales'!B:M,4,FALSE)),N1523)</f>
        <v>2770.95</v>
      </c>
      <c r="P1523" s="60">
        <f t="shared" si="23"/>
        <v>3117.3187499999999</v>
      </c>
      <c r="Q1523" s="62"/>
    </row>
    <row r="1524" spans="1:17" x14ac:dyDescent="0.3">
      <c r="A1524" s="1" t="s">
        <v>324</v>
      </c>
      <c r="B1524" t="s">
        <v>18</v>
      </c>
      <c r="C1524" t="s">
        <v>19</v>
      </c>
      <c r="D1524" s="63">
        <v>212</v>
      </c>
      <c r="E1524" s="5">
        <v>2</v>
      </c>
      <c r="F1524" s="5" t="s">
        <v>17</v>
      </c>
      <c r="G1524" s="64">
        <v>42.7</v>
      </c>
      <c r="H1524" s="64">
        <v>2.23</v>
      </c>
      <c r="I1524" t="s">
        <v>24</v>
      </c>
      <c r="J1524" t="s">
        <v>14</v>
      </c>
      <c r="K1524" t="s">
        <v>15</v>
      </c>
      <c r="N1524" s="1">
        <v>3161</v>
      </c>
      <c r="O1524" s="60">
        <f>IF(B1524="DEPARTAMENTO",N1524*(100%-VLOOKUP(A1524,'Condiciones Comerciales'!B:M,4,FALSE)),N1524)</f>
        <v>2750.07</v>
      </c>
      <c r="P1524" s="60">
        <f t="shared" si="23"/>
        <v>3093.8287500000001</v>
      </c>
      <c r="Q1524" s="62"/>
    </row>
    <row r="1525" spans="1:17" x14ac:dyDescent="0.3">
      <c r="A1525" s="1" t="s">
        <v>324</v>
      </c>
      <c r="B1525" t="s">
        <v>18</v>
      </c>
      <c r="C1525" t="s">
        <v>19</v>
      </c>
      <c r="D1525" s="63">
        <v>214</v>
      </c>
      <c r="E1525" s="5">
        <v>2</v>
      </c>
      <c r="F1525" s="5" t="s">
        <v>17</v>
      </c>
      <c r="G1525" s="64">
        <v>42.7</v>
      </c>
      <c r="H1525" s="64">
        <v>2.23</v>
      </c>
      <c r="I1525" t="s">
        <v>24</v>
      </c>
      <c r="J1525" t="s">
        <v>14</v>
      </c>
      <c r="K1525" t="s">
        <v>15</v>
      </c>
      <c r="N1525" s="1">
        <v>3161</v>
      </c>
      <c r="O1525" s="60">
        <f>IF(B1525="DEPARTAMENTO",N1525*(100%-VLOOKUP(A1525,'Condiciones Comerciales'!B:M,4,FALSE)),N1525)</f>
        <v>2750.07</v>
      </c>
      <c r="P1525" s="60">
        <f t="shared" si="23"/>
        <v>3093.8287500000001</v>
      </c>
      <c r="Q1525" s="62"/>
    </row>
    <row r="1526" spans="1:17" x14ac:dyDescent="0.3">
      <c r="A1526" s="1" t="s">
        <v>324</v>
      </c>
      <c r="B1526" t="s">
        <v>18</v>
      </c>
      <c r="C1526" t="s">
        <v>19</v>
      </c>
      <c r="D1526" s="63">
        <v>304</v>
      </c>
      <c r="E1526" s="5">
        <v>3</v>
      </c>
      <c r="F1526" s="5" t="s">
        <v>17</v>
      </c>
      <c r="G1526" s="64">
        <v>42.66</v>
      </c>
      <c r="H1526" s="64">
        <v>2.23</v>
      </c>
      <c r="I1526" t="s">
        <v>39</v>
      </c>
      <c r="J1526" t="s">
        <v>14</v>
      </c>
      <c r="K1526" t="s">
        <v>15</v>
      </c>
      <c r="N1526" s="1">
        <v>3196</v>
      </c>
      <c r="O1526" s="60">
        <f>IF(B1526="DEPARTAMENTO",N1526*(100%-VLOOKUP(A1526,'Condiciones Comerciales'!B:M,4,FALSE)),N1526)</f>
        <v>2780.52</v>
      </c>
      <c r="P1526" s="60">
        <f t="shared" si="23"/>
        <v>3128.0849999999996</v>
      </c>
      <c r="Q1526" s="62"/>
    </row>
    <row r="1527" spans="1:17" x14ac:dyDescent="0.3">
      <c r="A1527" s="1" t="s">
        <v>324</v>
      </c>
      <c r="B1527" t="s">
        <v>18</v>
      </c>
      <c r="C1527" t="s">
        <v>19</v>
      </c>
      <c r="D1527" s="63">
        <v>314</v>
      </c>
      <c r="E1527" s="5">
        <v>3</v>
      </c>
      <c r="F1527" s="5" t="s">
        <v>17</v>
      </c>
      <c r="G1527" s="64">
        <v>42.66</v>
      </c>
      <c r="H1527" s="64">
        <v>2.23</v>
      </c>
      <c r="I1527" t="s">
        <v>24</v>
      </c>
      <c r="J1527" t="s">
        <v>14</v>
      </c>
      <c r="K1527" t="s">
        <v>15</v>
      </c>
      <c r="N1527" s="1">
        <v>3173</v>
      </c>
      <c r="O1527" s="60">
        <f>IF(B1527="DEPARTAMENTO",N1527*(100%-VLOOKUP(A1527,'Condiciones Comerciales'!B:M,4,FALSE)),N1527)</f>
        <v>2760.5099999999998</v>
      </c>
      <c r="P1527" s="60">
        <f t="shared" si="23"/>
        <v>3105.5737499999996</v>
      </c>
      <c r="Q1527" s="62"/>
    </row>
    <row r="1528" spans="1:17" x14ac:dyDescent="0.3">
      <c r="A1528" s="1" t="s">
        <v>324</v>
      </c>
      <c r="B1528" t="s">
        <v>18</v>
      </c>
      <c r="C1528" t="s">
        <v>19</v>
      </c>
      <c r="D1528" s="63">
        <v>402</v>
      </c>
      <c r="E1528" s="5">
        <v>4</v>
      </c>
      <c r="F1528" s="5" t="s">
        <v>17</v>
      </c>
      <c r="G1528" s="64">
        <v>42.66</v>
      </c>
      <c r="H1528" s="64">
        <v>2.23</v>
      </c>
      <c r="I1528" t="s">
        <v>39</v>
      </c>
      <c r="J1528" t="s">
        <v>14</v>
      </c>
      <c r="K1528" t="s">
        <v>15</v>
      </c>
      <c r="N1528" s="1">
        <v>3208</v>
      </c>
      <c r="O1528" s="60">
        <f>IF(B1528="DEPARTAMENTO",N1528*(100%-VLOOKUP(A1528,'Condiciones Comerciales'!B:M,4,FALSE)),N1528)</f>
        <v>2790.96</v>
      </c>
      <c r="P1528" s="60">
        <f t="shared" si="23"/>
        <v>3139.83</v>
      </c>
      <c r="Q1528" s="62"/>
    </row>
    <row r="1529" spans="1:17" x14ac:dyDescent="0.3">
      <c r="A1529" s="1" t="s">
        <v>324</v>
      </c>
      <c r="B1529" t="s">
        <v>18</v>
      </c>
      <c r="C1529" t="s">
        <v>19</v>
      </c>
      <c r="D1529" s="63">
        <v>404</v>
      </c>
      <c r="E1529" s="5">
        <v>4</v>
      </c>
      <c r="F1529" s="5" t="s">
        <v>17</v>
      </c>
      <c r="G1529" s="64">
        <v>42.66</v>
      </c>
      <c r="H1529" s="64">
        <v>2.23</v>
      </c>
      <c r="I1529" t="s">
        <v>39</v>
      </c>
      <c r="J1529" t="s">
        <v>14</v>
      </c>
      <c r="K1529" t="s">
        <v>15</v>
      </c>
      <c r="N1529" s="1">
        <v>3208</v>
      </c>
      <c r="O1529" s="60">
        <f>IF(B1529="DEPARTAMENTO",N1529*(100%-VLOOKUP(A1529,'Condiciones Comerciales'!B:M,4,FALSE)),N1529)</f>
        <v>2790.96</v>
      </c>
      <c r="P1529" s="60">
        <f t="shared" si="23"/>
        <v>3139.83</v>
      </c>
      <c r="Q1529" s="62"/>
    </row>
    <row r="1530" spans="1:17" x14ac:dyDescent="0.3">
      <c r="A1530" s="1" t="s">
        <v>324</v>
      </c>
      <c r="B1530" t="s">
        <v>18</v>
      </c>
      <c r="C1530" t="s">
        <v>19</v>
      </c>
      <c r="D1530" s="63">
        <v>412</v>
      </c>
      <c r="E1530" s="5">
        <v>4</v>
      </c>
      <c r="F1530" s="5" t="s">
        <v>17</v>
      </c>
      <c r="G1530" s="64">
        <v>42.66</v>
      </c>
      <c r="H1530" s="64">
        <v>2.23</v>
      </c>
      <c r="I1530" t="s">
        <v>24</v>
      </c>
      <c r="J1530" t="s">
        <v>14</v>
      </c>
      <c r="K1530" t="s">
        <v>15</v>
      </c>
      <c r="N1530" s="1">
        <v>3185</v>
      </c>
      <c r="O1530" s="60">
        <f>IF(B1530="DEPARTAMENTO",N1530*(100%-VLOOKUP(A1530,'Condiciones Comerciales'!B:M,4,FALSE)),N1530)</f>
        <v>2770.95</v>
      </c>
      <c r="P1530" s="60">
        <f t="shared" si="23"/>
        <v>3117.3187499999999</v>
      </c>
      <c r="Q1530" s="62"/>
    </row>
    <row r="1531" spans="1:17" x14ac:dyDescent="0.3">
      <c r="A1531" s="1" t="s">
        <v>324</v>
      </c>
      <c r="B1531" t="s">
        <v>18</v>
      </c>
      <c r="C1531" t="s">
        <v>19</v>
      </c>
      <c r="D1531" s="63">
        <v>414</v>
      </c>
      <c r="E1531" s="5">
        <v>4</v>
      </c>
      <c r="F1531" s="5" t="s">
        <v>17</v>
      </c>
      <c r="G1531" s="64">
        <v>42.66</v>
      </c>
      <c r="H1531" s="64">
        <v>2.23</v>
      </c>
      <c r="I1531" t="s">
        <v>24</v>
      </c>
      <c r="J1531" t="s">
        <v>14</v>
      </c>
      <c r="K1531" t="s">
        <v>15</v>
      </c>
      <c r="N1531" s="1">
        <v>3185</v>
      </c>
      <c r="O1531" s="60">
        <f>IF(B1531="DEPARTAMENTO",N1531*(100%-VLOOKUP(A1531,'Condiciones Comerciales'!B:M,4,FALSE)),N1531)</f>
        <v>2770.95</v>
      </c>
      <c r="P1531" s="60">
        <f t="shared" si="23"/>
        <v>3117.3187499999999</v>
      </c>
      <c r="Q1531" s="62"/>
    </row>
    <row r="1532" spans="1:17" x14ac:dyDescent="0.3">
      <c r="A1532" s="1" t="s">
        <v>324</v>
      </c>
      <c r="B1532" t="s">
        <v>18</v>
      </c>
      <c r="C1532" t="s">
        <v>19</v>
      </c>
      <c r="D1532" s="63">
        <v>502</v>
      </c>
      <c r="E1532" s="5">
        <v>5</v>
      </c>
      <c r="F1532" s="5" t="s">
        <v>17</v>
      </c>
      <c r="G1532" s="64">
        <v>42.66</v>
      </c>
      <c r="H1532" s="64">
        <v>2.23</v>
      </c>
      <c r="I1532" t="s">
        <v>39</v>
      </c>
      <c r="J1532" t="s">
        <v>14</v>
      </c>
      <c r="K1532" t="s">
        <v>15</v>
      </c>
      <c r="N1532" s="1">
        <v>3220</v>
      </c>
      <c r="O1532" s="60">
        <f>IF(B1532="DEPARTAMENTO",N1532*(100%-VLOOKUP(A1532,'Condiciones Comerciales'!B:M,4,FALSE)),N1532)</f>
        <v>2801.4</v>
      </c>
      <c r="P1532" s="60">
        <f t="shared" si="23"/>
        <v>3151.5750000000003</v>
      </c>
      <c r="Q1532" s="62"/>
    </row>
    <row r="1533" spans="1:17" x14ac:dyDescent="0.3">
      <c r="A1533" s="1" t="s">
        <v>324</v>
      </c>
      <c r="B1533" t="s">
        <v>18</v>
      </c>
      <c r="C1533" t="s">
        <v>19</v>
      </c>
      <c r="D1533" s="63">
        <v>504</v>
      </c>
      <c r="E1533" s="5">
        <v>5</v>
      </c>
      <c r="F1533" s="5" t="s">
        <v>17</v>
      </c>
      <c r="G1533" s="64">
        <v>42.66</v>
      </c>
      <c r="H1533" s="64">
        <v>2.23</v>
      </c>
      <c r="I1533" t="s">
        <v>39</v>
      </c>
      <c r="J1533" t="s">
        <v>14</v>
      </c>
      <c r="K1533" t="s">
        <v>15</v>
      </c>
      <c r="N1533" s="1">
        <v>3220</v>
      </c>
      <c r="O1533" s="60">
        <f>IF(B1533="DEPARTAMENTO",N1533*(100%-VLOOKUP(A1533,'Condiciones Comerciales'!B:M,4,FALSE)),N1533)</f>
        <v>2801.4</v>
      </c>
      <c r="P1533" s="60">
        <f t="shared" si="23"/>
        <v>3151.5750000000003</v>
      </c>
      <c r="Q1533" s="62"/>
    </row>
    <row r="1534" spans="1:17" x14ac:dyDescent="0.3">
      <c r="A1534" s="1" t="s">
        <v>324</v>
      </c>
      <c r="B1534" t="s">
        <v>18</v>
      </c>
      <c r="C1534" t="s">
        <v>19</v>
      </c>
      <c r="D1534" s="63">
        <v>514</v>
      </c>
      <c r="E1534" s="5">
        <v>5</v>
      </c>
      <c r="F1534" s="5" t="s">
        <v>17</v>
      </c>
      <c r="G1534" s="64">
        <v>42.66</v>
      </c>
      <c r="H1534" s="64">
        <v>2.23</v>
      </c>
      <c r="I1534" t="s">
        <v>24</v>
      </c>
      <c r="J1534" t="s">
        <v>14</v>
      </c>
      <c r="K1534" t="s">
        <v>15</v>
      </c>
      <c r="N1534" s="1">
        <v>3196</v>
      </c>
      <c r="O1534" s="60">
        <f>IF(B1534="DEPARTAMENTO",N1534*(100%-VLOOKUP(A1534,'Condiciones Comerciales'!B:M,4,FALSE)),N1534)</f>
        <v>2780.52</v>
      </c>
      <c r="P1534" s="60">
        <f t="shared" si="23"/>
        <v>3128.0849999999996</v>
      </c>
      <c r="Q1534" s="62"/>
    </row>
    <row r="1535" spans="1:17" x14ac:dyDescent="0.3">
      <c r="A1535" s="1" t="s">
        <v>324</v>
      </c>
      <c r="B1535" t="s">
        <v>18</v>
      </c>
      <c r="C1535" t="s">
        <v>19</v>
      </c>
      <c r="D1535" s="63">
        <v>602</v>
      </c>
      <c r="E1535" s="5">
        <v>6</v>
      </c>
      <c r="F1535" s="5" t="s">
        <v>17</v>
      </c>
      <c r="G1535" s="64">
        <v>42.66</v>
      </c>
      <c r="H1535" s="64">
        <v>2.23</v>
      </c>
      <c r="I1535" t="s">
        <v>39</v>
      </c>
      <c r="J1535" t="s">
        <v>14</v>
      </c>
      <c r="K1535" t="s">
        <v>15</v>
      </c>
      <c r="N1535" s="1">
        <v>3232</v>
      </c>
      <c r="O1535" s="60">
        <f>IF(B1535="DEPARTAMENTO",N1535*(100%-VLOOKUP(A1535,'Condiciones Comerciales'!B:M,4,FALSE)),N1535)</f>
        <v>2811.84</v>
      </c>
      <c r="P1535" s="60">
        <f t="shared" si="23"/>
        <v>3163.3199999999997</v>
      </c>
      <c r="Q1535" s="62"/>
    </row>
    <row r="1536" spans="1:17" x14ac:dyDescent="0.3">
      <c r="A1536" s="1" t="s">
        <v>324</v>
      </c>
      <c r="B1536" t="s">
        <v>18</v>
      </c>
      <c r="C1536" t="s">
        <v>19</v>
      </c>
      <c r="D1536" s="63">
        <v>604</v>
      </c>
      <c r="E1536" s="5">
        <v>6</v>
      </c>
      <c r="F1536" s="5" t="s">
        <v>17</v>
      </c>
      <c r="G1536" s="64">
        <v>42.66</v>
      </c>
      <c r="H1536" s="64">
        <v>2.23</v>
      </c>
      <c r="I1536" t="s">
        <v>39</v>
      </c>
      <c r="J1536" t="s">
        <v>14</v>
      </c>
      <c r="K1536" t="s">
        <v>15</v>
      </c>
      <c r="N1536" s="1">
        <v>3232</v>
      </c>
      <c r="O1536" s="60">
        <f>IF(B1536="DEPARTAMENTO",N1536*(100%-VLOOKUP(A1536,'Condiciones Comerciales'!B:M,4,FALSE)),N1536)</f>
        <v>2811.84</v>
      </c>
      <c r="P1536" s="60">
        <f t="shared" si="23"/>
        <v>3163.3199999999997</v>
      </c>
      <c r="Q1536" s="62"/>
    </row>
    <row r="1537" spans="1:17" x14ac:dyDescent="0.3">
      <c r="A1537" s="1" t="s">
        <v>324</v>
      </c>
      <c r="B1537" t="s">
        <v>18</v>
      </c>
      <c r="C1537" t="s">
        <v>19</v>
      </c>
      <c r="D1537" s="63">
        <v>612</v>
      </c>
      <c r="E1537" s="5">
        <v>6</v>
      </c>
      <c r="F1537" s="5" t="s">
        <v>17</v>
      </c>
      <c r="G1537" s="64">
        <v>42.66</v>
      </c>
      <c r="H1537" s="64">
        <v>2.23</v>
      </c>
      <c r="I1537" t="s">
        <v>24</v>
      </c>
      <c r="J1537" t="s">
        <v>14</v>
      </c>
      <c r="K1537" t="s">
        <v>15</v>
      </c>
      <c r="N1537" s="1">
        <v>3208</v>
      </c>
      <c r="O1537" s="60">
        <f>IF(B1537="DEPARTAMENTO",N1537*(100%-VLOOKUP(A1537,'Condiciones Comerciales'!B:M,4,FALSE)),N1537)</f>
        <v>2790.96</v>
      </c>
      <c r="P1537" s="60">
        <f t="shared" si="23"/>
        <v>3139.83</v>
      </c>
      <c r="Q1537" s="62"/>
    </row>
    <row r="1538" spans="1:17" x14ac:dyDescent="0.3">
      <c r="A1538" s="1" t="s">
        <v>324</v>
      </c>
      <c r="B1538" t="s">
        <v>18</v>
      </c>
      <c r="C1538" t="s">
        <v>19</v>
      </c>
      <c r="D1538" s="63">
        <v>614</v>
      </c>
      <c r="E1538" s="5">
        <v>6</v>
      </c>
      <c r="F1538" s="5" t="s">
        <v>17</v>
      </c>
      <c r="G1538" s="64">
        <v>42.66</v>
      </c>
      <c r="H1538" s="64">
        <v>2.23</v>
      </c>
      <c r="I1538" t="s">
        <v>24</v>
      </c>
      <c r="J1538" t="s">
        <v>14</v>
      </c>
      <c r="K1538" t="s">
        <v>15</v>
      </c>
      <c r="N1538" s="1">
        <v>3208</v>
      </c>
      <c r="O1538" s="60">
        <f>IF(B1538="DEPARTAMENTO",N1538*(100%-VLOOKUP(A1538,'Condiciones Comerciales'!B:M,4,FALSE)),N1538)</f>
        <v>2790.96</v>
      </c>
      <c r="P1538" s="60">
        <f t="shared" ref="P1538:P1601" si="24">(O1538-10%*O1538)/80%</f>
        <v>3139.83</v>
      </c>
      <c r="Q1538" s="62"/>
    </row>
    <row r="1539" spans="1:17" x14ac:dyDescent="0.3">
      <c r="A1539" s="1" t="s">
        <v>324</v>
      </c>
      <c r="B1539" t="s">
        <v>18</v>
      </c>
      <c r="C1539" t="s">
        <v>19</v>
      </c>
      <c r="D1539" s="63">
        <v>702</v>
      </c>
      <c r="E1539" s="5">
        <v>7</v>
      </c>
      <c r="F1539" s="5" t="s">
        <v>17</v>
      </c>
      <c r="G1539" s="64">
        <v>42.66</v>
      </c>
      <c r="H1539" s="64">
        <v>2.23</v>
      </c>
      <c r="I1539" t="s">
        <v>39</v>
      </c>
      <c r="J1539" t="s">
        <v>14</v>
      </c>
      <c r="K1539" t="s">
        <v>15</v>
      </c>
      <c r="N1539" s="1">
        <v>3244</v>
      </c>
      <c r="O1539" s="60">
        <f>IF(B1539="DEPARTAMENTO",N1539*(100%-VLOOKUP(A1539,'Condiciones Comerciales'!B:M,4,FALSE)),N1539)</f>
        <v>2822.28</v>
      </c>
      <c r="P1539" s="60">
        <f t="shared" si="24"/>
        <v>3175.0650000000001</v>
      </c>
      <c r="Q1539" s="62"/>
    </row>
    <row r="1540" spans="1:17" x14ac:dyDescent="0.3">
      <c r="A1540" s="1" t="s">
        <v>324</v>
      </c>
      <c r="B1540" t="s">
        <v>18</v>
      </c>
      <c r="C1540" t="s">
        <v>19</v>
      </c>
      <c r="D1540" s="63">
        <v>704</v>
      </c>
      <c r="E1540" s="5">
        <v>7</v>
      </c>
      <c r="F1540" s="5" t="s">
        <v>17</v>
      </c>
      <c r="G1540" s="64">
        <v>42.66</v>
      </c>
      <c r="H1540" s="64">
        <v>2.23</v>
      </c>
      <c r="I1540" t="s">
        <v>39</v>
      </c>
      <c r="J1540" t="s">
        <v>14</v>
      </c>
      <c r="K1540" t="s">
        <v>15</v>
      </c>
      <c r="N1540" s="1">
        <v>3244</v>
      </c>
      <c r="O1540" s="60">
        <f>IF(B1540="DEPARTAMENTO",N1540*(100%-VLOOKUP(A1540,'Condiciones Comerciales'!B:M,4,FALSE)),N1540)</f>
        <v>2822.28</v>
      </c>
      <c r="P1540" s="60">
        <f t="shared" si="24"/>
        <v>3175.0650000000001</v>
      </c>
      <c r="Q1540" s="62"/>
    </row>
    <row r="1541" spans="1:17" x14ac:dyDescent="0.3">
      <c r="A1541" s="1" t="s">
        <v>324</v>
      </c>
      <c r="B1541" t="s">
        <v>18</v>
      </c>
      <c r="C1541" t="s">
        <v>19</v>
      </c>
      <c r="D1541" s="63">
        <v>712</v>
      </c>
      <c r="E1541" s="5">
        <v>7</v>
      </c>
      <c r="F1541" s="5" t="s">
        <v>17</v>
      </c>
      <c r="G1541" s="64">
        <v>42.66</v>
      </c>
      <c r="H1541" s="64">
        <v>2.23</v>
      </c>
      <c r="I1541" t="s">
        <v>24</v>
      </c>
      <c r="J1541" t="s">
        <v>14</v>
      </c>
      <c r="K1541" t="s">
        <v>15</v>
      </c>
      <c r="N1541" s="1">
        <v>3220</v>
      </c>
      <c r="O1541" s="60">
        <f>IF(B1541="DEPARTAMENTO",N1541*(100%-VLOOKUP(A1541,'Condiciones Comerciales'!B:M,4,FALSE)),N1541)</f>
        <v>2801.4</v>
      </c>
      <c r="P1541" s="60">
        <f t="shared" si="24"/>
        <v>3151.5750000000003</v>
      </c>
      <c r="Q1541" s="62"/>
    </row>
    <row r="1542" spans="1:17" x14ac:dyDescent="0.3">
      <c r="A1542" s="1" t="s">
        <v>324</v>
      </c>
      <c r="B1542" t="s">
        <v>18</v>
      </c>
      <c r="C1542" t="s">
        <v>19</v>
      </c>
      <c r="D1542" s="63">
        <v>714</v>
      </c>
      <c r="E1542" s="5">
        <v>7</v>
      </c>
      <c r="F1542" s="5" t="s">
        <v>17</v>
      </c>
      <c r="G1542" s="64">
        <v>42.66</v>
      </c>
      <c r="H1542" s="64">
        <v>2.23</v>
      </c>
      <c r="I1542" t="s">
        <v>24</v>
      </c>
      <c r="J1542" t="s">
        <v>14</v>
      </c>
      <c r="K1542" t="s">
        <v>15</v>
      </c>
      <c r="N1542" s="1">
        <v>3220</v>
      </c>
      <c r="O1542" s="60">
        <f>IF(B1542="DEPARTAMENTO",N1542*(100%-VLOOKUP(A1542,'Condiciones Comerciales'!B:M,4,FALSE)),N1542)</f>
        <v>2801.4</v>
      </c>
      <c r="P1542" s="60">
        <f t="shared" si="24"/>
        <v>3151.5750000000003</v>
      </c>
      <c r="Q1542" s="62"/>
    </row>
    <row r="1543" spans="1:17" x14ac:dyDescent="0.3">
      <c r="A1543" s="1" t="s">
        <v>324</v>
      </c>
      <c r="B1543" t="s">
        <v>18</v>
      </c>
      <c r="C1543" t="s">
        <v>19</v>
      </c>
      <c r="D1543" s="63">
        <v>804</v>
      </c>
      <c r="E1543" s="5">
        <v>8</v>
      </c>
      <c r="F1543" s="5" t="s">
        <v>17</v>
      </c>
      <c r="G1543" s="64">
        <v>42.66</v>
      </c>
      <c r="H1543" s="64">
        <v>2.23</v>
      </c>
      <c r="I1543" t="s">
        <v>39</v>
      </c>
      <c r="J1543" t="s">
        <v>14</v>
      </c>
      <c r="K1543" t="s">
        <v>507</v>
      </c>
      <c r="M1543" t="s">
        <v>356</v>
      </c>
      <c r="N1543" s="1">
        <v>3255</v>
      </c>
      <c r="O1543" s="60">
        <f>IF(B1543="DEPARTAMENTO",N1543*(100%-VLOOKUP(A1543,'Condiciones Comerciales'!B:M,4,FALSE)),N1543)</f>
        <v>2831.85</v>
      </c>
      <c r="P1543" s="60">
        <f t="shared" si="24"/>
        <v>3185.8312499999997</v>
      </c>
      <c r="Q1543" s="62"/>
    </row>
    <row r="1544" spans="1:17" x14ac:dyDescent="0.3">
      <c r="A1544" s="1" t="s">
        <v>324</v>
      </c>
      <c r="B1544" t="s">
        <v>18</v>
      </c>
      <c r="C1544" t="s">
        <v>19</v>
      </c>
      <c r="D1544" s="63">
        <v>804</v>
      </c>
      <c r="E1544" s="5">
        <v>8</v>
      </c>
      <c r="F1544" s="5" t="s">
        <v>17</v>
      </c>
      <c r="G1544" s="64">
        <v>42.66</v>
      </c>
      <c r="H1544" s="64">
        <v>2.23</v>
      </c>
      <c r="I1544" t="s">
        <v>39</v>
      </c>
      <c r="J1544" t="s">
        <v>14</v>
      </c>
      <c r="K1544" t="s">
        <v>507</v>
      </c>
      <c r="M1544" t="s">
        <v>247</v>
      </c>
      <c r="N1544" s="1">
        <v>3255</v>
      </c>
      <c r="O1544" s="60">
        <f>IF(B1544="DEPARTAMENTO",N1544*(100%-VLOOKUP(A1544,'Condiciones Comerciales'!B:M,4,FALSE)),N1544)</f>
        <v>2831.85</v>
      </c>
      <c r="P1544" s="60">
        <f t="shared" si="24"/>
        <v>3185.8312499999997</v>
      </c>
      <c r="Q1544" s="62"/>
    </row>
    <row r="1545" spans="1:17" x14ac:dyDescent="0.3">
      <c r="A1545" s="1" t="s">
        <v>324</v>
      </c>
      <c r="B1545" t="s">
        <v>18</v>
      </c>
      <c r="C1545" t="s">
        <v>19</v>
      </c>
      <c r="D1545" s="63">
        <v>812</v>
      </c>
      <c r="E1545" s="5">
        <v>8</v>
      </c>
      <c r="F1545" s="5" t="s">
        <v>17</v>
      </c>
      <c r="G1545" s="64">
        <v>42.66</v>
      </c>
      <c r="H1545" s="64">
        <v>2.23</v>
      </c>
      <c r="I1545" t="s">
        <v>24</v>
      </c>
      <c r="J1545" t="s">
        <v>14</v>
      </c>
      <c r="K1545" t="s">
        <v>507</v>
      </c>
      <c r="M1545" t="s">
        <v>254</v>
      </c>
      <c r="N1545" s="1">
        <v>3232</v>
      </c>
      <c r="O1545" s="60">
        <f>IF(B1545="DEPARTAMENTO",N1545*(100%-VLOOKUP(A1545,'Condiciones Comerciales'!B:M,4,FALSE)),N1545)</f>
        <v>2811.84</v>
      </c>
      <c r="P1545" s="60">
        <f t="shared" si="24"/>
        <v>3163.3199999999997</v>
      </c>
      <c r="Q1545" s="62"/>
    </row>
    <row r="1546" spans="1:17" x14ac:dyDescent="0.3">
      <c r="A1546" s="1" t="s">
        <v>324</v>
      </c>
      <c r="B1546" t="s">
        <v>18</v>
      </c>
      <c r="C1546" t="s">
        <v>19</v>
      </c>
      <c r="D1546" s="63">
        <v>814</v>
      </c>
      <c r="E1546" s="5">
        <v>8</v>
      </c>
      <c r="F1546" s="5" t="s">
        <v>17</v>
      </c>
      <c r="G1546" s="64">
        <v>42.66</v>
      </c>
      <c r="H1546" s="64">
        <v>2.23</v>
      </c>
      <c r="I1546" t="s">
        <v>24</v>
      </c>
      <c r="J1546" t="s">
        <v>14</v>
      </c>
      <c r="K1546" t="s">
        <v>507</v>
      </c>
      <c r="M1546" t="s">
        <v>348</v>
      </c>
      <c r="N1546" s="1">
        <v>3232</v>
      </c>
      <c r="O1546" s="60">
        <f>IF(B1546="DEPARTAMENTO",N1546*(100%-VLOOKUP(A1546,'Condiciones Comerciales'!B:M,4,FALSE)),N1546)</f>
        <v>2811.84</v>
      </c>
      <c r="P1546" s="60">
        <f t="shared" si="24"/>
        <v>3163.3199999999997</v>
      </c>
      <c r="Q1546" s="62"/>
    </row>
    <row r="1547" spans="1:17" x14ac:dyDescent="0.3">
      <c r="A1547" s="1" t="s">
        <v>324</v>
      </c>
      <c r="B1547" t="s">
        <v>18</v>
      </c>
      <c r="C1547" t="s">
        <v>19</v>
      </c>
      <c r="D1547" s="63">
        <v>902</v>
      </c>
      <c r="E1547" s="5">
        <v>9</v>
      </c>
      <c r="F1547" s="5" t="s">
        <v>17</v>
      </c>
      <c r="G1547" s="64">
        <v>42.66</v>
      </c>
      <c r="H1547" s="64">
        <v>2.23</v>
      </c>
      <c r="I1547" t="s">
        <v>39</v>
      </c>
      <c r="J1547" t="s">
        <v>14</v>
      </c>
      <c r="K1547" t="s">
        <v>15</v>
      </c>
      <c r="N1547" s="1">
        <v>3267</v>
      </c>
      <c r="O1547" s="60">
        <f>IF(B1547="DEPARTAMENTO",N1547*(100%-VLOOKUP(A1547,'Condiciones Comerciales'!B:M,4,FALSE)),N1547)</f>
        <v>2842.29</v>
      </c>
      <c r="P1547" s="60">
        <f t="shared" si="24"/>
        <v>3197.5762500000001</v>
      </c>
      <c r="Q1547" s="62"/>
    </row>
    <row r="1548" spans="1:17" x14ac:dyDescent="0.3">
      <c r="A1548" s="1" t="s">
        <v>324</v>
      </c>
      <c r="B1548" t="s">
        <v>18</v>
      </c>
      <c r="C1548" t="s">
        <v>19</v>
      </c>
      <c r="D1548" s="63">
        <v>904</v>
      </c>
      <c r="E1548" s="5">
        <v>9</v>
      </c>
      <c r="F1548" s="5" t="s">
        <v>17</v>
      </c>
      <c r="G1548" s="64">
        <v>42.66</v>
      </c>
      <c r="H1548" s="64">
        <v>2.23</v>
      </c>
      <c r="I1548" t="s">
        <v>39</v>
      </c>
      <c r="J1548" t="s">
        <v>14</v>
      </c>
      <c r="K1548" t="s">
        <v>15</v>
      </c>
      <c r="N1548" s="1">
        <v>3267</v>
      </c>
      <c r="O1548" s="60">
        <f>IF(B1548="DEPARTAMENTO",N1548*(100%-VLOOKUP(A1548,'Condiciones Comerciales'!B:M,4,FALSE)),N1548)</f>
        <v>2842.29</v>
      </c>
      <c r="P1548" s="60">
        <f t="shared" si="24"/>
        <v>3197.5762500000001</v>
      </c>
      <c r="Q1548" s="62"/>
    </row>
    <row r="1549" spans="1:17" x14ac:dyDescent="0.3">
      <c r="A1549" s="1" t="s">
        <v>324</v>
      </c>
      <c r="B1549" t="s">
        <v>18</v>
      </c>
      <c r="C1549" t="s">
        <v>19</v>
      </c>
      <c r="D1549" s="63">
        <v>914</v>
      </c>
      <c r="E1549" s="5">
        <v>9</v>
      </c>
      <c r="F1549" s="5" t="s">
        <v>17</v>
      </c>
      <c r="G1549" s="64">
        <v>42.66</v>
      </c>
      <c r="H1549" s="64">
        <v>2.23</v>
      </c>
      <c r="I1549" t="s">
        <v>24</v>
      </c>
      <c r="J1549" t="s">
        <v>14</v>
      </c>
      <c r="K1549" t="s">
        <v>15</v>
      </c>
      <c r="N1549" s="1">
        <v>3244</v>
      </c>
      <c r="O1549" s="60">
        <f>IF(B1549="DEPARTAMENTO",N1549*(100%-VLOOKUP(A1549,'Condiciones Comerciales'!B:M,4,FALSE)),N1549)</f>
        <v>2822.28</v>
      </c>
      <c r="P1549" s="60">
        <f t="shared" si="24"/>
        <v>3175.0650000000001</v>
      </c>
      <c r="Q1549" s="62"/>
    </row>
    <row r="1550" spans="1:17" x14ac:dyDescent="0.3">
      <c r="A1550" s="1" t="s">
        <v>324</v>
      </c>
      <c r="B1550" t="s">
        <v>18</v>
      </c>
      <c r="C1550" t="s">
        <v>19</v>
      </c>
      <c r="D1550" s="63">
        <v>1002</v>
      </c>
      <c r="E1550" s="5">
        <v>10</v>
      </c>
      <c r="F1550" s="5" t="s">
        <v>17</v>
      </c>
      <c r="G1550" s="64">
        <v>42.66</v>
      </c>
      <c r="H1550" s="64">
        <v>2.23</v>
      </c>
      <c r="I1550" t="s">
        <v>39</v>
      </c>
      <c r="J1550" t="s">
        <v>14</v>
      </c>
      <c r="K1550" t="s">
        <v>15</v>
      </c>
      <c r="N1550" s="1">
        <v>3279</v>
      </c>
      <c r="O1550" s="60">
        <f>IF(B1550="DEPARTAMENTO",N1550*(100%-VLOOKUP(A1550,'Condiciones Comerciales'!B:M,4,FALSE)),N1550)</f>
        <v>2852.73</v>
      </c>
      <c r="P1550" s="60">
        <f t="shared" si="24"/>
        <v>3209.3212499999995</v>
      </c>
      <c r="Q1550" s="62"/>
    </row>
    <row r="1551" spans="1:17" x14ac:dyDescent="0.3">
      <c r="A1551" s="1" t="s">
        <v>324</v>
      </c>
      <c r="B1551" t="s">
        <v>18</v>
      </c>
      <c r="C1551" t="s">
        <v>19</v>
      </c>
      <c r="D1551" s="63">
        <v>1004</v>
      </c>
      <c r="E1551" s="5">
        <v>10</v>
      </c>
      <c r="F1551" s="5" t="s">
        <v>17</v>
      </c>
      <c r="G1551" s="64">
        <v>42.66</v>
      </c>
      <c r="H1551" s="64">
        <v>2.23</v>
      </c>
      <c r="I1551" t="s">
        <v>39</v>
      </c>
      <c r="J1551" t="s">
        <v>14</v>
      </c>
      <c r="K1551" t="s">
        <v>15</v>
      </c>
      <c r="N1551" s="1">
        <v>3279</v>
      </c>
      <c r="O1551" s="60">
        <f>IF(B1551="DEPARTAMENTO",N1551*(100%-VLOOKUP(A1551,'Condiciones Comerciales'!B:M,4,FALSE)),N1551)</f>
        <v>2852.73</v>
      </c>
      <c r="P1551" s="60">
        <f t="shared" si="24"/>
        <v>3209.3212499999995</v>
      </c>
      <c r="Q1551" s="62"/>
    </row>
    <row r="1552" spans="1:17" x14ac:dyDescent="0.3">
      <c r="A1552" s="1" t="s">
        <v>324</v>
      </c>
      <c r="B1552" t="s">
        <v>18</v>
      </c>
      <c r="C1552" t="s">
        <v>19</v>
      </c>
      <c r="D1552" s="63">
        <v>1012</v>
      </c>
      <c r="E1552" s="5">
        <v>10</v>
      </c>
      <c r="F1552" s="5" t="s">
        <v>17</v>
      </c>
      <c r="G1552" s="64">
        <v>42.66</v>
      </c>
      <c r="H1552" s="64">
        <v>2.23</v>
      </c>
      <c r="I1552" t="s">
        <v>24</v>
      </c>
      <c r="J1552" t="s">
        <v>14</v>
      </c>
      <c r="K1552" t="s">
        <v>15</v>
      </c>
      <c r="N1552" s="1">
        <v>3255</v>
      </c>
      <c r="O1552" s="60">
        <f>IF(B1552="DEPARTAMENTO",N1552*(100%-VLOOKUP(A1552,'Condiciones Comerciales'!B:M,4,FALSE)),N1552)</f>
        <v>2831.85</v>
      </c>
      <c r="P1552" s="60">
        <f t="shared" si="24"/>
        <v>3185.8312499999997</v>
      </c>
      <c r="Q1552" s="62"/>
    </row>
    <row r="1553" spans="1:17" x14ac:dyDescent="0.3">
      <c r="A1553" s="1" t="s">
        <v>324</v>
      </c>
      <c r="B1553" t="s">
        <v>18</v>
      </c>
      <c r="C1553" t="s">
        <v>19</v>
      </c>
      <c r="D1553" s="63">
        <v>1014</v>
      </c>
      <c r="E1553" s="5">
        <v>10</v>
      </c>
      <c r="F1553" s="5" t="s">
        <v>17</v>
      </c>
      <c r="G1553" s="64">
        <v>42.66</v>
      </c>
      <c r="H1553" s="64">
        <v>2.23</v>
      </c>
      <c r="I1553" t="s">
        <v>24</v>
      </c>
      <c r="J1553" t="s">
        <v>14</v>
      </c>
      <c r="K1553" t="s">
        <v>15</v>
      </c>
      <c r="N1553" s="1">
        <v>3255</v>
      </c>
      <c r="O1553" s="60">
        <f>IF(B1553="DEPARTAMENTO",N1553*(100%-VLOOKUP(A1553,'Condiciones Comerciales'!B:M,4,FALSE)),N1553)</f>
        <v>2831.85</v>
      </c>
      <c r="P1553" s="60">
        <f t="shared" si="24"/>
        <v>3185.8312499999997</v>
      </c>
      <c r="Q1553" s="62"/>
    </row>
    <row r="1554" spans="1:17" x14ac:dyDescent="0.3">
      <c r="A1554" s="1" t="s">
        <v>324</v>
      </c>
      <c r="B1554" t="s">
        <v>18</v>
      </c>
      <c r="C1554" t="s">
        <v>19</v>
      </c>
      <c r="D1554" s="63">
        <v>1102</v>
      </c>
      <c r="E1554" s="5">
        <v>11</v>
      </c>
      <c r="F1554" s="5" t="s">
        <v>17</v>
      </c>
      <c r="G1554" s="64">
        <v>42.66</v>
      </c>
      <c r="H1554" s="64">
        <v>2.23</v>
      </c>
      <c r="I1554" t="s">
        <v>39</v>
      </c>
      <c r="J1554" t="s">
        <v>14</v>
      </c>
      <c r="K1554" t="s">
        <v>15</v>
      </c>
      <c r="N1554" s="1">
        <v>3285</v>
      </c>
      <c r="O1554" s="60">
        <f>IF(B1554="DEPARTAMENTO",N1554*(100%-VLOOKUP(A1554,'Condiciones Comerciales'!B:M,4,FALSE)),N1554)</f>
        <v>2857.95</v>
      </c>
      <c r="P1554" s="60">
        <f t="shared" si="24"/>
        <v>3215.1937499999995</v>
      </c>
      <c r="Q1554" s="62"/>
    </row>
    <row r="1555" spans="1:17" x14ac:dyDescent="0.3">
      <c r="A1555" s="1" t="s">
        <v>324</v>
      </c>
      <c r="B1555" t="s">
        <v>18</v>
      </c>
      <c r="C1555" t="s">
        <v>19</v>
      </c>
      <c r="D1555" s="63">
        <v>1104</v>
      </c>
      <c r="E1555" s="5">
        <v>11</v>
      </c>
      <c r="F1555" s="5" t="s">
        <v>17</v>
      </c>
      <c r="G1555" s="64">
        <v>42.66</v>
      </c>
      <c r="H1555" s="64">
        <v>2.23</v>
      </c>
      <c r="I1555" t="s">
        <v>39</v>
      </c>
      <c r="J1555" t="s">
        <v>14</v>
      </c>
      <c r="K1555" t="s">
        <v>15</v>
      </c>
      <c r="N1555" s="1">
        <v>3285</v>
      </c>
      <c r="O1555" s="60">
        <f>IF(B1555="DEPARTAMENTO",N1555*(100%-VLOOKUP(A1555,'Condiciones Comerciales'!B:M,4,FALSE)),N1555)</f>
        <v>2857.95</v>
      </c>
      <c r="P1555" s="60">
        <f t="shared" si="24"/>
        <v>3215.1937499999995</v>
      </c>
      <c r="Q1555" s="62"/>
    </row>
    <row r="1556" spans="1:17" x14ac:dyDescent="0.3">
      <c r="A1556" s="1" t="s">
        <v>324</v>
      </c>
      <c r="B1556" t="s">
        <v>18</v>
      </c>
      <c r="C1556" t="s">
        <v>19</v>
      </c>
      <c r="D1556" s="63">
        <v>1112</v>
      </c>
      <c r="E1556" s="5">
        <v>11</v>
      </c>
      <c r="F1556" s="5" t="s">
        <v>17</v>
      </c>
      <c r="G1556" s="64">
        <v>42.66</v>
      </c>
      <c r="H1556" s="64">
        <v>2.23</v>
      </c>
      <c r="I1556" t="s">
        <v>24</v>
      </c>
      <c r="J1556" t="s">
        <v>14</v>
      </c>
      <c r="K1556" t="s">
        <v>15</v>
      </c>
      <c r="N1556" s="1">
        <v>3261</v>
      </c>
      <c r="O1556" s="60">
        <f>IF(B1556="DEPARTAMENTO",N1556*(100%-VLOOKUP(A1556,'Condiciones Comerciales'!B:M,4,FALSE)),N1556)</f>
        <v>2837.07</v>
      </c>
      <c r="P1556" s="60">
        <f t="shared" si="24"/>
        <v>3191.7037500000001</v>
      </c>
      <c r="Q1556" s="62"/>
    </row>
    <row r="1557" spans="1:17" x14ac:dyDescent="0.3">
      <c r="A1557" s="1" t="s">
        <v>324</v>
      </c>
      <c r="B1557" t="s">
        <v>18</v>
      </c>
      <c r="C1557" t="s">
        <v>19</v>
      </c>
      <c r="D1557" s="63">
        <v>1114</v>
      </c>
      <c r="E1557" s="5">
        <v>11</v>
      </c>
      <c r="F1557" s="5" t="s">
        <v>17</v>
      </c>
      <c r="G1557" s="64">
        <v>42.66</v>
      </c>
      <c r="H1557" s="64">
        <v>2.23</v>
      </c>
      <c r="I1557" t="s">
        <v>24</v>
      </c>
      <c r="J1557" t="s">
        <v>14</v>
      </c>
      <c r="K1557" t="s">
        <v>15</v>
      </c>
      <c r="N1557" s="1">
        <v>3261</v>
      </c>
      <c r="O1557" s="60">
        <f>IF(B1557="DEPARTAMENTO",N1557*(100%-VLOOKUP(A1557,'Condiciones Comerciales'!B:M,4,FALSE)),N1557)</f>
        <v>2837.07</v>
      </c>
      <c r="P1557" s="60">
        <f t="shared" si="24"/>
        <v>3191.7037500000001</v>
      </c>
      <c r="Q1557" s="62"/>
    </row>
    <row r="1558" spans="1:17" x14ac:dyDescent="0.3">
      <c r="A1558" s="1" t="s">
        <v>324</v>
      </c>
      <c r="B1558" t="s">
        <v>18</v>
      </c>
      <c r="C1558" t="s">
        <v>19</v>
      </c>
      <c r="D1558" s="63">
        <v>1202</v>
      </c>
      <c r="E1558" s="5">
        <v>12</v>
      </c>
      <c r="F1558" s="5" t="s">
        <v>17</v>
      </c>
      <c r="G1558" s="64">
        <v>42.66</v>
      </c>
      <c r="H1558" s="64">
        <v>2.23</v>
      </c>
      <c r="I1558" t="s">
        <v>39</v>
      </c>
      <c r="J1558" t="s">
        <v>14</v>
      </c>
      <c r="K1558" t="s">
        <v>507</v>
      </c>
      <c r="M1558" t="s">
        <v>265</v>
      </c>
      <c r="N1558" s="1">
        <v>3291</v>
      </c>
      <c r="O1558" s="60">
        <f>IF(B1558="DEPARTAMENTO",N1558*(100%-VLOOKUP(A1558,'Condiciones Comerciales'!B:M,4,FALSE)),N1558)</f>
        <v>2863.17</v>
      </c>
      <c r="P1558" s="60">
        <f t="shared" si="24"/>
        <v>3221.0662499999999</v>
      </c>
      <c r="Q1558" s="62"/>
    </row>
    <row r="1559" spans="1:17" x14ac:dyDescent="0.3">
      <c r="A1559" s="1" t="s">
        <v>324</v>
      </c>
      <c r="B1559" t="s">
        <v>18</v>
      </c>
      <c r="C1559" t="s">
        <v>19</v>
      </c>
      <c r="D1559" s="63">
        <v>1204</v>
      </c>
      <c r="E1559" s="5">
        <v>12</v>
      </c>
      <c r="F1559" s="5" t="s">
        <v>17</v>
      </c>
      <c r="G1559" s="64">
        <v>42.66</v>
      </c>
      <c r="H1559" s="64">
        <v>2.23</v>
      </c>
      <c r="I1559" t="s">
        <v>39</v>
      </c>
      <c r="J1559" t="s">
        <v>14</v>
      </c>
      <c r="K1559" t="s">
        <v>507</v>
      </c>
      <c r="M1559" t="s">
        <v>38</v>
      </c>
      <c r="N1559" s="1">
        <v>3291</v>
      </c>
      <c r="O1559" s="60">
        <f>IF(B1559="DEPARTAMENTO",N1559*(100%-VLOOKUP(A1559,'Condiciones Comerciales'!B:M,4,FALSE)),N1559)</f>
        <v>2863.17</v>
      </c>
      <c r="P1559" s="60">
        <f t="shared" si="24"/>
        <v>3221.0662499999999</v>
      </c>
      <c r="Q1559" s="62"/>
    </row>
    <row r="1560" spans="1:17" x14ac:dyDescent="0.3">
      <c r="A1560" s="1" t="s">
        <v>324</v>
      </c>
      <c r="B1560" t="s">
        <v>18</v>
      </c>
      <c r="C1560" t="s">
        <v>19</v>
      </c>
      <c r="D1560" s="63">
        <v>1212</v>
      </c>
      <c r="E1560" s="5">
        <v>12</v>
      </c>
      <c r="F1560" s="5" t="s">
        <v>17</v>
      </c>
      <c r="G1560" s="64">
        <v>42.66</v>
      </c>
      <c r="H1560" s="64">
        <v>2.23</v>
      </c>
      <c r="I1560" t="s">
        <v>24</v>
      </c>
      <c r="J1560" t="s">
        <v>14</v>
      </c>
      <c r="K1560" t="s">
        <v>507</v>
      </c>
      <c r="M1560" t="s">
        <v>38</v>
      </c>
      <c r="N1560" s="1">
        <v>3267</v>
      </c>
      <c r="O1560" s="60">
        <f>IF(B1560="DEPARTAMENTO",N1560*(100%-VLOOKUP(A1560,'Condiciones Comerciales'!B:M,4,FALSE)),N1560)</f>
        <v>2842.29</v>
      </c>
      <c r="P1560" s="60">
        <f t="shared" si="24"/>
        <v>3197.5762500000001</v>
      </c>
      <c r="Q1560" s="62"/>
    </row>
    <row r="1561" spans="1:17" x14ac:dyDescent="0.3">
      <c r="A1561" s="1" t="s">
        <v>324</v>
      </c>
      <c r="B1561" t="s">
        <v>18</v>
      </c>
      <c r="C1561" t="s">
        <v>19</v>
      </c>
      <c r="D1561" s="63">
        <v>1214</v>
      </c>
      <c r="E1561" s="5">
        <v>12</v>
      </c>
      <c r="F1561" s="5" t="s">
        <v>17</v>
      </c>
      <c r="G1561" s="64">
        <v>42.66</v>
      </c>
      <c r="H1561" s="64">
        <v>2.23</v>
      </c>
      <c r="I1561" t="s">
        <v>24</v>
      </c>
      <c r="J1561" t="s">
        <v>14</v>
      </c>
      <c r="K1561" t="s">
        <v>507</v>
      </c>
      <c r="M1561" t="s">
        <v>376</v>
      </c>
      <c r="N1561" s="1">
        <v>3267</v>
      </c>
      <c r="O1561" s="60">
        <f>IF(B1561="DEPARTAMENTO",N1561*(100%-VLOOKUP(A1561,'Condiciones Comerciales'!B:M,4,FALSE)),N1561)</f>
        <v>2842.29</v>
      </c>
      <c r="P1561" s="60">
        <f t="shared" si="24"/>
        <v>3197.5762500000001</v>
      </c>
      <c r="Q1561" s="62"/>
    </row>
    <row r="1562" spans="1:17" x14ac:dyDescent="0.3">
      <c r="A1562" s="1" t="s">
        <v>324</v>
      </c>
      <c r="B1562" t="s">
        <v>18</v>
      </c>
      <c r="C1562" t="s">
        <v>19</v>
      </c>
      <c r="D1562" s="63">
        <v>1302</v>
      </c>
      <c r="E1562" s="5">
        <v>13</v>
      </c>
      <c r="F1562" s="5" t="s">
        <v>17</v>
      </c>
      <c r="G1562" s="64">
        <v>42.66</v>
      </c>
      <c r="H1562" s="64">
        <v>2.23</v>
      </c>
      <c r="I1562" t="s">
        <v>39</v>
      </c>
      <c r="J1562" t="s">
        <v>14</v>
      </c>
      <c r="K1562" t="s">
        <v>507</v>
      </c>
      <c r="M1562" t="s">
        <v>326</v>
      </c>
      <c r="N1562" s="1">
        <v>3296</v>
      </c>
      <c r="O1562" s="60">
        <f>IF(B1562="DEPARTAMENTO",N1562*(100%-VLOOKUP(A1562,'Condiciones Comerciales'!B:M,4,FALSE)),N1562)</f>
        <v>2867.52</v>
      </c>
      <c r="P1562" s="60">
        <f t="shared" si="24"/>
        <v>3225.96</v>
      </c>
      <c r="Q1562" s="62"/>
    </row>
    <row r="1563" spans="1:17" x14ac:dyDescent="0.3">
      <c r="A1563" s="1" t="s">
        <v>324</v>
      </c>
      <c r="B1563" t="s">
        <v>18</v>
      </c>
      <c r="C1563" t="s">
        <v>19</v>
      </c>
      <c r="D1563" s="63">
        <v>1304</v>
      </c>
      <c r="E1563" s="5">
        <v>13</v>
      </c>
      <c r="F1563" s="5" t="s">
        <v>17</v>
      </c>
      <c r="G1563" s="64">
        <v>42.66</v>
      </c>
      <c r="H1563" s="64">
        <v>2.23</v>
      </c>
      <c r="I1563" t="s">
        <v>39</v>
      </c>
      <c r="J1563" t="s">
        <v>14</v>
      </c>
      <c r="K1563" t="s">
        <v>507</v>
      </c>
      <c r="M1563" t="s">
        <v>350</v>
      </c>
      <c r="N1563" s="1">
        <v>3296</v>
      </c>
      <c r="O1563" s="60">
        <f>IF(B1563="DEPARTAMENTO",N1563*(100%-VLOOKUP(A1563,'Condiciones Comerciales'!B:M,4,FALSE)),N1563)</f>
        <v>2867.52</v>
      </c>
      <c r="P1563" s="60">
        <f t="shared" si="24"/>
        <v>3225.96</v>
      </c>
      <c r="Q1563" s="62"/>
    </row>
    <row r="1564" spans="1:17" x14ac:dyDescent="0.3">
      <c r="A1564" s="1" t="s">
        <v>324</v>
      </c>
      <c r="B1564" t="s">
        <v>18</v>
      </c>
      <c r="C1564" t="s">
        <v>19</v>
      </c>
      <c r="D1564" s="63">
        <v>1312</v>
      </c>
      <c r="E1564" s="5">
        <v>13</v>
      </c>
      <c r="F1564" s="5" t="s">
        <v>17</v>
      </c>
      <c r="G1564" s="64">
        <v>42.66</v>
      </c>
      <c r="H1564" s="64">
        <v>2.23</v>
      </c>
      <c r="I1564" t="s">
        <v>24</v>
      </c>
      <c r="J1564" t="s">
        <v>14</v>
      </c>
      <c r="K1564" t="s">
        <v>507</v>
      </c>
      <c r="M1564" t="s">
        <v>375</v>
      </c>
      <c r="N1564" s="1">
        <v>3273</v>
      </c>
      <c r="O1564" s="60">
        <f>IF(B1564="DEPARTAMENTO",N1564*(100%-VLOOKUP(A1564,'Condiciones Comerciales'!B:M,4,FALSE)),N1564)</f>
        <v>2847.5099999999998</v>
      </c>
      <c r="P1564" s="60">
        <f t="shared" si="24"/>
        <v>3203.44875</v>
      </c>
      <c r="Q1564" s="62"/>
    </row>
    <row r="1565" spans="1:17" x14ac:dyDescent="0.3">
      <c r="A1565" s="1" t="s">
        <v>324</v>
      </c>
      <c r="B1565" t="s">
        <v>18</v>
      </c>
      <c r="C1565" t="s">
        <v>19</v>
      </c>
      <c r="D1565" s="63">
        <v>1314</v>
      </c>
      <c r="E1565" s="5">
        <v>13</v>
      </c>
      <c r="F1565" s="5" t="s">
        <v>17</v>
      </c>
      <c r="G1565" s="64">
        <v>42.66</v>
      </c>
      <c r="H1565" s="64">
        <v>2.23</v>
      </c>
      <c r="I1565" t="s">
        <v>24</v>
      </c>
      <c r="J1565" t="s">
        <v>14</v>
      </c>
      <c r="K1565" t="s">
        <v>507</v>
      </c>
      <c r="M1565" t="s">
        <v>386</v>
      </c>
      <c r="N1565" s="1">
        <v>3273</v>
      </c>
      <c r="O1565" s="60">
        <f>IF(B1565="DEPARTAMENTO",N1565*(100%-VLOOKUP(A1565,'Condiciones Comerciales'!B:M,4,FALSE)),N1565)</f>
        <v>2847.5099999999998</v>
      </c>
      <c r="P1565" s="60">
        <f t="shared" si="24"/>
        <v>3203.44875</v>
      </c>
      <c r="Q1565" s="62"/>
    </row>
    <row r="1566" spans="1:17" x14ac:dyDescent="0.3">
      <c r="A1566" s="1" t="s">
        <v>324</v>
      </c>
      <c r="B1566" t="s">
        <v>18</v>
      </c>
      <c r="C1566" t="s">
        <v>19</v>
      </c>
      <c r="D1566" s="63">
        <v>1402</v>
      </c>
      <c r="E1566" s="5">
        <v>14</v>
      </c>
      <c r="F1566" s="5" t="s">
        <v>17</v>
      </c>
      <c r="G1566" s="64">
        <v>42.66</v>
      </c>
      <c r="H1566" s="64">
        <v>2.23</v>
      </c>
      <c r="I1566" t="s">
        <v>39</v>
      </c>
      <c r="J1566" t="s">
        <v>14</v>
      </c>
      <c r="K1566" t="s">
        <v>15</v>
      </c>
      <c r="N1566" s="1">
        <v>3302</v>
      </c>
      <c r="O1566" s="60">
        <f>IF(B1566="DEPARTAMENTO",N1566*(100%-VLOOKUP(A1566,'Condiciones Comerciales'!B:M,4,FALSE)),N1566)</f>
        <v>2872.74</v>
      </c>
      <c r="P1566" s="60">
        <f t="shared" si="24"/>
        <v>3231.8324999999995</v>
      </c>
      <c r="Q1566" s="62"/>
    </row>
    <row r="1567" spans="1:17" x14ac:dyDescent="0.3">
      <c r="A1567" s="1" t="s">
        <v>324</v>
      </c>
      <c r="B1567" t="s">
        <v>18</v>
      </c>
      <c r="C1567" t="s">
        <v>19</v>
      </c>
      <c r="D1567" s="63">
        <v>1414</v>
      </c>
      <c r="E1567" s="5">
        <v>14</v>
      </c>
      <c r="F1567" s="5" t="s">
        <v>17</v>
      </c>
      <c r="G1567" s="64">
        <v>42.66</v>
      </c>
      <c r="H1567" s="64">
        <v>2.23</v>
      </c>
      <c r="I1567" t="s">
        <v>24</v>
      </c>
      <c r="J1567" t="s">
        <v>14</v>
      </c>
      <c r="K1567" t="s">
        <v>15</v>
      </c>
      <c r="N1567" s="1">
        <v>3279</v>
      </c>
      <c r="O1567" s="60">
        <f>IF(B1567="DEPARTAMENTO",N1567*(100%-VLOOKUP(A1567,'Condiciones Comerciales'!B:M,4,FALSE)),N1567)</f>
        <v>2852.73</v>
      </c>
      <c r="P1567" s="60">
        <f t="shared" si="24"/>
        <v>3209.3212499999995</v>
      </c>
      <c r="Q1567" s="62"/>
    </row>
    <row r="1568" spans="1:17" x14ac:dyDescent="0.3">
      <c r="A1568" s="1" t="s">
        <v>324</v>
      </c>
      <c r="B1568" t="s">
        <v>18</v>
      </c>
      <c r="C1568" t="s">
        <v>37</v>
      </c>
      <c r="D1568" s="63">
        <v>1016</v>
      </c>
      <c r="E1568" s="5">
        <v>10</v>
      </c>
      <c r="F1568" s="5" t="s">
        <v>17</v>
      </c>
      <c r="G1568" s="64">
        <v>42.83</v>
      </c>
      <c r="H1568" s="64">
        <v>2.2400000000000002</v>
      </c>
      <c r="I1568" t="s">
        <v>24</v>
      </c>
      <c r="J1568" t="s">
        <v>14</v>
      </c>
      <c r="K1568" t="s">
        <v>15</v>
      </c>
      <c r="N1568" s="1">
        <v>3081</v>
      </c>
      <c r="O1568" s="60">
        <f>IF(B1568="DEPARTAMENTO",N1568*(100%-VLOOKUP(A1568,'Condiciones Comerciales'!B:M,4,FALSE)),N1568)</f>
        <v>2680.47</v>
      </c>
      <c r="P1568" s="60">
        <f t="shared" si="24"/>
        <v>3015.5287499999995</v>
      </c>
      <c r="Q1568" s="62"/>
    </row>
    <row r="1569" spans="1:17" x14ac:dyDescent="0.3">
      <c r="A1569" s="1" t="s">
        <v>324</v>
      </c>
      <c r="B1569" t="s">
        <v>18</v>
      </c>
      <c r="C1569" t="s">
        <v>37</v>
      </c>
      <c r="D1569" s="63">
        <v>1103</v>
      </c>
      <c r="E1569" s="5">
        <v>11</v>
      </c>
      <c r="F1569" s="5" t="s">
        <v>17</v>
      </c>
      <c r="G1569" s="64">
        <v>42.83</v>
      </c>
      <c r="H1569" s="64">
        <v>2.2400000000000002</v>
      </c>
      <c r="I1569" t="s">
        <v>39</v>
      </c>
      <c r="J1569" t="s">
        <v>14</v>
      </c>
      <c r="K1569" t="s">
        <v>15</v>
      </c>
      <c r="N1569" s="1">
        <v>3111</v>
      </c>
      <c r="O1569" s="60">
        <f>IF(B1569="DEPARTAMENTO",N1569*(100%-VLOOKUP(A1569,'Condiciones Comerciales'!B:M,4,FALSE)),N1569)</f>
        <v>2706.57</v>
      </c>
      <c r="P1569" s="60">
        <f t="shared" si="24"/>
        <v>3044.8912499999997</v>
      </c>
      <c r="Q1569" s="62"/>
    </row>
    <row r="1570" spans="1:17" x14ac:dyDescent="0.3">
      <c r="A1570" s="1" t="s">
        <v>324</v>
      </c>
      <c r="B1570" t="s">
        <v>18</v>
      </c>
      <c r="C1570" t="s">
        <v>37</v>
      </c>
      <c r="D1570" s="63">
        <v>1113</v>
      </c>
      <c r="E1570" s="5">
        <v>11</v>
      </c>
      <c r="F1570" s="5" t="s">
        <v>17</v>
      </c>
      <c r="G1570" s="64">
        <v>42.83</v>
      </c>
      <c r="H1570" s="64">
        <v>2.2400000000000002</v>
      </c>
      <c r="I1570" t="s">
        <v>24</v>
      </c>
      <c r="J1570" t="s">
        <v>14</v>
      </c>
      <c r="K1570" t="s">
        <v>15</v>
      </c>
      <c r="N1570" s="1">
        <v>3087</v>
      </c>
      <c r="O1570" s="60">
        <f>IF(B1570="DEPARTAMENTO",N1570*(100%-VLOOKUP(A1570,'Condiciones Comerciales'!B:M,4,FALSE)),N1570)</f>
        <v>2685.69</v>
      </c>
      <c r="P1570" s="60">
        <f t="shared" si="24"/>
        <v>3021.4012499999999</v>
      </c>
      <c r="Q1570" s="62"/>
    </row>
    <row r="1571" spans="1:17" x14ac:dyDescent="0.3">
      <c r="A1571" s="1" t="s">
        <v>324</v>
      </c>
      <c r="B1571" t="s">
        <v>18</v>
      </c>
      <c r="C1571" t="s">
        <v>37</v>
      </c>
      <c r="D1571" s="63">
        <v>1116</v>
      </c>
      <c r="E1571" s="5">
        <v>11</v>
      </c>
      <c r="F1571" s="5" t="s">
        <v>17</v>
      </c>
      <c r="G1571" s="64">
        <v>42.83</v>
      </c>
      <c r="H1571" s="64">
        <v>2.2400000000000002</v>
      </c>
      <c r="I1571" t="s">
        <v>24</v>
      </c>
      <c r="J1571" t="s">
        <v>14</v>
      </c>
      <c r="K1571" t="s">
        <v>15</v>
      </c>
      <c r="N1571" s="1">
        <v>3087</v>
      </c>
      <c r="O1571" s="60">
        <f>IF(B1571="DEPARTAMENTO",N1571*(100%-VLOOKUP(A1571,'Condiciones Comerciales'!B:M,4,FALSE)),N1571)</f>
        <v>2685.69</v>
      </c>
      <c r="P1571" s="60">
        <f t="shared" si="24"/>
        <v>3021.4012499999999</v>
      </c>
      <c r="Q1571" s="62"/>
    </row>
    <row r="1572" spans="1:17" x14ac:dyDescent="0.3">
      <c r="A1572" s="1" t="s">
        <v>324</v>
      </c>
      <c r="B1572" t="s">
        <v>18</v>
      </c>
      <c r="C1572" t="s">
        <v>37</v>
      </c>
      <c r="D1572" s="63">
        <v>1203</v>
      </c>
      <c r="E1572" s="5">
        <v>12</v>
      </c>
      <c r="F1572" s="5" t="s">
        <v>17</v>
      </c>
      <c r="G1572" s="64">
        <v>42.83</v>
      </c>
      <c r="H1572" s="64">
        <v>2.2400000000000002</v>
      </c>
      <c r="I1572" t="s">
        <v>39</v>
      </c>
      <c r="J1572" t="s">
        <v>14</v>
      </c>
      <c r="K1572" t="s">
        <v>507</v>
      </c>
      <c r="M1572" t="s">
        <v>349</v>
      </c>
      <c r="N1572" s="1">
        <v>3116</v>
      </c>
      <c r="O1572" s="60">
        <f>IF(B1572="DEPARTAMENTO",N1572*(100%-VLOOKUP(A1572,'Condiciones Comerciales'!B:M,4,FALSE)),N1572)</f>
        <v>2710.92</v>
      </c>
      <c r="P1572" s="60">
        <f t="shared" si="24"/>
        <v>3049.7849999999999</v>
      </c>
      <c r="Q1572" s="62"/>
    </row>
    <row r="1573" spans="1:17" x14ac:dyDescent="0.3">
      <c r="A1573" s="1" t="s">
        <v>324</v>
      </c>
      <c r="B1573" t="s">
        <v>18</v>
      </c>
      <c r="C1573" t="s">
        <v>37</v>
      </c>
      <c r="D1573" s="63">
        <v>1213</v>
      </c>
      <c r="E1573" s="5">
        <v>12</v>
      </c>
      <c r="F1573" s="5" t="s">
        <v>17</v>
      </c>
      <c r="G1573" s="64">
        <v>42.83</v>
      </c>
      <c r="H1573" s="64">
        <v>2.2400000000000002</v>
      </c>
      <c r="I1573" t="s">
        <v>24</v>
      </c>
      <c r="J1573" t="s">
        <v>14</v>
      </c>
      <c r="K1573" t="s">
        <v>507</v>
      </c>
      <c r="M1573" t="s">
        <v>38</v>
      </c>
      <c r="N1573" s="1">
        <v>3093</v>
      </c>
      <c r="O1573" s="60">
        <f>IF(B1573="DEPARTAMENTO",N1573*(100%-VLOOKUP(A1573,'Condiciones Comerciales'!B:M,4,FALSE)),N1573)</f>
        <v>2690.91</v>
      </c>
      <c r="P1573" s="60">
        <f t="shared" si="24"/>
        <v>3027.2737499999998</v>
      </c>
      <c r="Q1573" s="62"/>
    </row>
    <row r="1574" spans="1:17" x14ac:dyDescent="0.3">
      <c r="A1574" s="1" t="s">
        <v>324</v>
      </c>
      <c r="B1574" t="s">
        <v>18</v>
      </c>
      <c r="C1574" t="s">
        <v>37</v>
      </c>
      <c r="D1574" s="63">
        <v>1216</v>
      </c>
      <c r="E1574" s="5">
        <v>12</v>
      </c>
      <c r="F1574" s="5" t="s">
        <v>17</v>
      </c>
      <c r="G1574" s="64">
        <v>42.83</v>
      </c>
      <c r="H1574" s="64">
        <v>2.2400000000000002</v>
      </c>
      <c r="I1574" t="s">
        <v>24</v>
      </c>
      <c r="J1574" t="s">
        <v>14</v>
      </c>
      <c r="K1574" t="s">
        <v>507</v>
      </c>
      <c r="M1574" t="s">
        <v>38</v>
      </c>
      <c r="N1574" s="1">
        <v>3093</v>
      </c>
      <c r="O1574" s="60">
        <f>IF(B1574="DEPARTAMENTO",N1574*(100%-VLOOKUP(A1574,'Condiciones Comerciales'!B:M,4,FALSE)),N1574)</f>
        <v>2690.91</v>
      </c>
      <c r="P1574" s="60">
        <f t="shared" si="24"/>
        <v>3027.2737499999998</v>
      </c>
      <c r="Q1574" s="62"/>
    </row>
    <row r="1575" spans="1:17" x14ac:dyDescent="0.3">
      <c r="A1575" s="1" t="s">
        <v>324</v>
      </c>
      <c r="B1575" t="s">
        <v>18</v>
      </c>
      <c r="C1575" t="s">
        <v>37</v>
      </c>
      <c r="D1575" s="63">
        <v>1303</v>
      </c>
      <c r="E1575" s="5">
        <v>13</v>
      </c>
      <c r="F1575" s="5" t="s">
        <v>17</v>
      </c>
      <c r="G1575" s="64">
        <v>42.83</v>
      </c>
      <c r="H1575" s="64">
        <v>2.2400000000000002</v>
      </c>
      <c r="I1575" t="s">
        <v>39</v>
      </c>
      <c r="J1575" t="s">
        <v>14</v>
      </c>
      <c r="K1575" t="s">
        <v>507</v>
      </c>
      <c r="M1575" t="s">
        <v>373</v>
      </c>
      <c r="N1575" s="1">
        <v>3122</v>
      </c>
      <c r="O1575" s="60">
        <f>IF(B1575="DEPARTAMENTO",N1575*(100%-VLOOKUP(A1575,'Condiciones Comerciales'!B:M,4,FALSE)),N1575)</f>
        <v>2716.14</v>
      </c>
      <c r="P1575" s="60">
        <f t="shared" si="24"/>
        <v>3055.6574999999998</v>
      </c>
      <c r="Q1575" s="62"/>
    </row>
    <row r="1576" spans="1:17" x14ac:dyDescent="0.3">
      <c r="A1576" s="1" t="s">
        <v>324</v>
      </c>
      <c r="B1576" t="s">
        <v>18</v>
      </c>
      <c r="C1576" t="s">
        <v>37</v>
      </c>
      <c r="D1576" s="63">
        <v>1313</v>
      </c>
      <c r="E1576" s="5">
        <v>13</v>
      </c>
      <c r="F1576" s="5" t="s">
        <v>17</v>
      </c>
      <c r="G1576" s="64">
        <v>42.83</v>
      </c>
      <c r="H1576" s="64">
        <v>2.2400000000000002</v>
      </c>
      <c r="I1576" t="s">
        <v>24</v>
      </c>
      <c r="J1576" t="s">
        <v>14</v>
      </c>
      <c r="K1576" t="s">
        <v>507</v>
      </c>
      <c r="M1576" t="s">
        <v>38</v>
      </c>
      <c r="N1576" s="1">
        <v>3099</v>
      </c>
      <c r="O1576" s="60">
        <f>IF(B1576="DEPARTAMENTO",N1576*(100%-VLOOKUP(A1576,'Condiciones Comerciales'!B:M,4,FALSE)),N1576)</f>
        <v>2696.13</v>
      </c>
      <c r="P1576" s="60">
        <f t="shared" si="24"/>
        <v>3033.1462500000002</v>
      </c>
      <c r="Q1576" s="62"/>
    </row>
    <row r="1577" spans="1:17" x14ac:dyDescent="0.3">
      <c r="A1577" s="1" t="s">
        <v>324</v>
      </c>
      <c r="B1577" t="s">
        <v>18</v>
      </c>
      <c r="C1577" t="s">
        <v>37</v>
      </c>
      <c r="D1577" s="63">
        <v>1316</v>
      </c>
      <c r="E1577" s="5">
        <v>13</v>
      </c>
      <c r="F1577" s="5" t="s">
        <v>17</v>
      </c>
      <c r="G1577" s="64">
        <v>42.83</v>
      </c>
      <c r="H1577" s="64">
        <v>2.2400000000000002</v>
      </c>
      <c r="I1577" t="s">
        <v>24</v>
      </c>
      <c r="J1577" t="s">
        <v>14</v>
      </c>
      <c r="K1577" t="s">
        <v>507</v>
      </c>
      <c r="M1577" t="s">
        <v>38</v>
      </c>
      <c r="N1577" s="1">
        <v>3099</v>
      </c>
      <c r="O1577" s="60">
        <f>IF(B1577="DEPARTAMENTO",N1577*(100%-VLOOKUP(A1577,'Condiciones Comerciales'!B:M,4,FALSE)),N1577)</f>
        <v>2696.13</v>
      </c>
      <c r="P1577" s="60">
        <f t="shared" si="24"/>
        <v>3033.1462500000002</v>
      </c>
      <c r="Q1577" s="62"/>
    </row>
    <row r="1578" spans="1:17" x14ac:dyDescent="0.3">
      <c r="A1578" s="1" t="s">
        <v>324</v>
      </c>
      <c r="B1578" t="s">
        <v>18</v>
      </c>
      <c r="C1578" t="s">
        <v>37</v>
      </c>
      <c r="D1578" s="63">
        <v>1403</v>
      </c>
      <c r="E1578" s="5">
        <v>14</v>
      </c>
      <c r="F1578" s="5" t="s">
        <v>17</v>
      </c>
      <c r="G1578" s="64">
        <v>42.83</v>
      </c>
      <c r="H1578" s="64">
        <v>2.2400000000000002</v>
      </c>
      <c r="I1578" t="s">
        <v>39</v>
      </c>
      <c r="J1578" t="s">
        <v>14</v>
      </c>
      <c r="K1578" t="s">
        <v>15</v>
      </c>
      <c r="N1578" s="1">
        <v>3128</v>
      </c>
      <c r="O1578" s="60">
        <f>IF(B1578="DEPARTAMENTO",N1578*(100%-VLOOKUP(A1578,'Condiciones Comerciales'!B:M,4,FALSE)),N1578)</f>
        <v>2721.36</v>
      </c>
      <c r="P1578" s="60">
        <f t="shared" si="24"/>
        <v>3061.53</v>
      </c>
      <c r="Q1578" s="62"/>
    </row>
    <row r="1579" spans="1:17" x14ac:dyDescent="0.3">
      <c r="A1579" s="1" t="s">
        <v>324</v>
      </c>
      <c r="B1579" t="s">
        <v>18</v>
      </c>
      <c r="C1579" t="s">
        <v>37</v>
      </c>
      <c r="D1579" s="63">
        <v>1413</v>
      </c>
      <c r="E1579" s="5">
        <v>14</v>
      </c>
      <c r="F1579" s="5" t="s">
        <v>17</v>
      </c>
      <c r="G1579" s="64">
        <v>42.83</v>
      </c>
      <c r="H1579" s="64">
        <v>2.2400000000000002</v>
      </c>
      <c r="I1579" t="s">
        <v>24</v>
      </c>
      <c r="J1579" t="s">
        <v>14</v>
      </c>
      <c r="K1579" t="s">
        <v>15</v>
      </c>
      <c r="N1579" s="1">
        <v>3105</v>
      </c>
      <c r="O1579" s="60">
        <f>IF(B1579="DEPARTAMENTO",N1579*(100%-VLOOKUP(A1579,'Condiciones Comerciales'!B:M,4,FALSE)),N1579)</f>
        <v>2701.35</v>
      </c>
      <c r="P1579" s="60">
        <f t="shared" si="24"/>
        <v>3039.0187500000002</v>
      </c>
      <c r="Q1579" s="62"/>
    </row>
    <row r="1580" spans="1:17" x14ac:dyDescent="0.3">
      <c r="A1580" s="1" t="s">
        <v>324</v>
      </c>
      <c r="B1580" t="s">
        <v>18</v>
      </c>
      <c r="C1580" t="s">
        <v>37</v>
      </c>
      <c r="D1580" s="63">
        <v>1416</v>
      </c>
      <c r="E1580" s="5">
        <v>14</v>
      </c>
      <c r="F1580" s="5" t="s">
        <v>17</v>
      </c>
      <c r="G1580" s="64">
        <v>42.83</v>
      </c>
      <c r="H1580" s="64">
        <v>2.2400000000000002</v>
      </c>
      <c r="I1580" t="s">
        <v>24</v>
      </c>
      <c r="J1580" t="s">
        <v>14</v>
      </c>
      <c r="K1580" t="s">
        <v>15</v>
      </c>
      <c r="N1580" s="1">
        <v>3105</v>
      </c>
      <c r="O1580" s="60">
        <f>IF(B1580="DEPARTAMENTO",N1580*(100%-VLOOKUP(A1580,'Condiciones Comerciales'!B:M,4,FALSE)),N1580)</f>
        <v>2701.35</v>
      </c>
      <c r="P1580" s="60">
        <f t="shared" si="24"/>
        <v>3039.0187500000002</v>
      </c>
      <c r="Q1580" s="62"/>
    </row>
    <row r="1581" spans="1:17" x14ac:dyDescent="0.3">
      <c r="A1581" s="1" t="s">
        <v>324</v>
      </c>
      <c r="B1581" t="s">
        <v>18</v>
      </c>
      <c r="C1581" t="s">
        <v>34</v>
      </c>
      <c r="D1581" s="63">
        <v>208</v>
      </c>
      <c r="E1581" s="5">
        <v>2</v>
      </c>
      <c r="F1581" s="5" t="s">
        <v>17</v>
      </c>
      <c r="G1581" s="64">
        <v>46.62</v>
      </c>
      <c r="H1581" s="64">
        <v>2.2400000000000002</v>
      </c>
      <c r="I1581" t="s">
        <v>24</v>
      </c>
      <c r="J1581" t="s">
        <v>14</v>
      </c>
      <c r="K1581" t="s">
        <v>15</v>
      </c>
      <c r="N1581" s="1">
        <v>3154</v>
      </c>
      <c r="O1581" s="60">
        <f>IF(B1581="DEPARTAMENTO",N1581*(100%-VLOOKUP(A1581,'Condiciones Comerciales'!B:M,4,FALSE)),N1581)</f>
        <v>2743.98</v>
      </c>
      <c r="P1581" s="60">
        <f t="shared" si="24"/>
        <v>3086.9774999999995</v>
      </c>
      <c r="Q1581" s="62"/>
    </row>
    <row r="1582" spans="1:17" x14ac:dyDescent="0.3">
      <c r="A1582" s="1" t="s">
        <v>324</v>
      </c>
      <c r="B1582" t="s">
        <v>18</v>
      </c>
      <c r="C1582" t="s">
        <v>34</v>
      </c>
      <c r="D1582" s="63">
        <v>211</v>
      </c>
      <c r="E1582" s="5">
        <v>2</v>
      </c>
      <c r="F1582" s="5" t="s">
        <v>17</v>
      </c>
      <c r="G1582" s="64">
        <v>46.22</v>
      </c>
      <c r="H1582" s="64">
        <v>2.2400000000000002</v>
      </c>
      <c r="I1582" t="s">
        <v>24</v>
      </c>
      <c r="J1582" t="s">
        <v>14</v>
      </c>
      <c r="K1582" t="s">
        <v>15</v>
      </c>
      <c r="N1582" s="1">
        <v>3154</v>
      </c>
      <c r="O1582" s="60">
        <f>IF(B1582="DEPARTAMENTO",N1582*(100%-VLOOKUP(A1582,'Condiciones Comerciales'!B:M,4,FALSE)),N1582)</f>
        <v>2743.98</v>
      </c>
      <c r="P1582" s="60">
        <f t="shared" si="24"/>
        <v>3086.9774999999995</v>
      </c>
      <c r="Q1582" s="62"/>
    </row>
    <row r="1583" spans="1:17" x14ac:dyDescent="0.3">
      <c r="A1583" s="1" t="s">
        <v>324</v>
      </c>
      <c r="B1583" t="s">
        <v>18</v>
      </c>
      <c r="C1583" t="s">
        <v>34</v>
      </c>
      <c r="D1583" s="63">
        <v>217</v>
      </c>
      <c r="E1583" s="5">
        <v>2</v>
      </c>
      <c r="F1583" s="5" t="s">
        <v>17</v>
      </c>
      <c r="G1583" s="64">
        <v>47.44</v>
      </c>
      <c r="H1583" s="64">
        <v>2.36</v>
      </c>
      <c r="I1583" t="s">
        <v>21</v>
      </c>
      <c r="J1583" t="s">
        <v>14</v>
      </c>
      <c r="K1583" t="s">
        <v>15</v>
      </c>
      <c r="N1583" s="1">
        <v>3201</v>
      </c>
      <c r="O1583" s="60">
        <f>IF(B1583="DEPARTAMENTO",N1583*(100%-VLOOKUP(A1583,'Condiciones Comerciales'!B:M,4,FALSE)),N1583)</f>
        <v>2784.87</v>
      </c>
      <c r="P1583" s="60">
        <f t="shared" si="24"/>
        <v>3132.9787499999998</v>
      </c>
      <c r="Q1583" s="62"/>
    </row>
    <row r="1584" spans="1:17" x14ac:dyDescent="0.3">
      <c r="A1584" s="1" t="s">
        <v>324</v>
      </c>
      <c r="B1584" t="s">
        <v>18</v>
      </c>
      <c r="C1584" t="s">
        <v>34</v>
      </c>
      <c r="D1584" s="63">
        <v>218</v>
      </c>
      <c r="E1584" s="5">
        <v>2</v>
      </c>
      <c r="F1584" s="5" t="s">
        <v>17</v>
      </c>
      <c r="G1584" s="64">
        <v>46.62</v>
      </c>
      <c r="H1584" s="64">
        <v>2.2400000000000002</v>
      </c>
      <c r="I1584" t="s">
        <v>21</v>
      </c>
      <c r="J1584" t="s">
        <v>14</v>
      </c>
      <c r="K1584" t="s">
        <v>15</v>
      </c>
      <c r="N1584" s="1">
        <v>3201</v>
      </c>
      <c r="O1584" s="60">
        <f>IF(B1584="DEPARTAMENTO",N1584*(100%-VLOOKUP(A1584,'Condiciones Comerciales'!B:M,4,FALSE)),N1584)</f>
        <v>2784.87</v>
      </c>
      <c r="P1584" s="60">
        <f t="shared" si="24"/>
        <v>3132.9787499999998</v>
      </c>
      <c r="Q1584" s="62"/>
    </row>
    <row r="1585" spans="1:17" x14ac:dyDescent="0.3">
      <c r="A1585" s="1" t="s">
        <v>324</v>
      </c>
      <c r="B1585" t="s">
        <v>18</v>
      </c>
      <c r="C1585" t="s">
        <v>34</v>
      </c>
      <c r="D1585" s="63">
        <v>219</v>
      </c>
      <c r="E1585" s="5">
        <v>2</v>
      </c>
      <c r="F1585" s="5" t="s">
        <v>17</v>
      </c>
      <c r="G1585" s="64">
        <v>46.62</v>
      </c>
      <c r="H1585" s="64">
        <v>2.2400000000000002</v>
      </c>
      <c r="I1585" t="s">
        <v>21</v>
      </c>
      <c r="J1585" t="s">
        <v>14</v>
      </c>
      <c r="K1585" t="s">
        <v>15</v>
      </c>
      <c r="N1585" s="1">
        <v>3201</v>
      </c>
      <c r="O1585" s="60">
        <f>IF(B1585="DEPARTAMENTO",N1585*(100%-VLOOKUP(A1585,'Condiciones Comerciales'!B:M,4,FALSE)),N1585)</f>
        <v>2784.87</v>
      </c>
      <c r="P1585" s="60">
        <f t="shared" si="24"/>
        <v>3132.9787499999998</v>
      </c>
      <c r="Q1585" s="62"/>
    </row>
    <row r="1586" spans="1:17" x14ac:dyDescent="0.3">
      <c r="A1586" s="1" t="s">
        <v>324</v>
      </c>
      <c r="B1586" t="s">
        <v>18</v>
      </c>
      <c r="C1586" t="s">
        <v>34</v>
      </c>
      <c r="D1586" s="63">
        <v>220</v>
      </c>
      <c r="E1586" s="5">
        <v>2</v>
      </c>
      <c r="F1586" s="5" t="s">
        <v>17</v>
      </c>
      <c r="G1586" s="64">
        <v>46.62</v>
      </c>
      <c r="H1586" s="64">
        <v>2.2400000000000002</v>
      </c>
      <c r="I1586" t="s">
        <v>21</v>
      </c>
      <c r="J1586" t="s">
        <v>14</v>
      </c>
      <c r="K1586" t="s">
        <v>15</v>
      </c>
      <c r="N1586" s="1">
        <v>3201</v>
      </c>
      <c r="O1586" s="60">
        <f>IF(B1586="DEPARTAMENTO",N1586*(100%-VLOOKUP(A1586,'Condiciones Comerciales'!B:M,4,FALSE)),N1586)</f>
        <v>2784.87</v>
      </c>
      <c r="P1586" s="60">
        <f t="shared" si="24"/>
        <v>3132.9787499999998</v>
      </c>
      <c r="Q1586" s="62"/>
    </row>
    <row r="1587" spans="1:17" x14ac:dyDescent="0.3">
      <c r="A1587" s="1" t="s">
        <v>324</v>
      </c>
      <c r="B1587" t="s">
        <v>18</v>
      </c>
      <c r="C1587" t="s">
        <v>34</v>
      </c>
      <c r="D1587" s="63">
        <v>221</v>
      </c>
      <c r="E1587" s="5">
        <v>2</v>
      </c>
      <c r="F1587" s="5" t="s">
        <v>17</v>
      </c>
      <c r="G1587" s="64">
        <v>46.62</v>
      </c>
      <c r="H1587" s="64">
        <v>2.2400000000000002</v>
      </c>
      <c r="I1587" t="s">
        <v>23</v>
      </c>
      <c r="J1587" t="s">
        <v>14</v>
      </c>
      <c r="K1587" t="s">
        <v>15</v>
      </c>
      <c r="N1587" s="1">
        <v>3119</v>
      </c>
      <c r="O1587" s="60">
        <f>IF(B1587="DEPARTAMENTO",N1587*(100%-VLOOKUP(A1587,'Condiciones Comerciales'!B:M,4,FALSE)),N1587)</f>
        <v>2713.53</v>
      </c>
      <c r="P1587" s="60">
        <f t="shared" si="24"/>
        <v>3052.7212500000001</v>
      </c>
      <c r="Q1587" s="62"/>
    </row>
    <row r="1588" spans="1:17" x14ac:dyDescent="0.3">
      <c r="A1588" s="1" t="s">
        <v>324</v>
      </c>
      <c r="B1588" t="s">
        <v>18</v>
      </c>
      <c r="C1588" t="s">
        <v>34</v>
      </c>
      <c r="D1588" s="63">
        <v>222</v>
      </c>
      <c r="E1588" s="5">
        <v>2</v>
      </c>
      <c r="F1588" s="5" t="s">
        <v>17</v>
      </c>
      <c r="G1588" s="64">
        <v>46.22</v>
      </c>
      <c r="H1588" s="64">
        <v>2.2400000000000002</v>
      </c>
      <c r="I1588" t="s">
        <v>23</v>
      </c>
      <c r="J1588" t="s">
        <v>14</v>
      </c>
      <c r="K1588" t="s">
        <v>15</v>
      </c>
      <c r="N1588" s="1">
        <v>3119</v>
      </c>
      <c r="O1588" s="60">
        <f>IF(B1588="DEPARTAMENTO",N1588*(100%-VLOOKUP(A1588,'Condiciones Comerciales'!B:M,4,FALSE)),N1588)</f>
        <v>2713.53</v>
      </c>
      <c r="P1588" s="60">
        <f t="shared" si="24"/>
        <v>3052.7212500000001</v>
      </c>
      <c r="Q1588" s="62"/>
    </row>
    <row r="1589" spans="1:17" x14ac:dyDescent="0.3">
      <c r="A1589" s="1" t="s">
        <v>324</v>
      </c>
      <c r="B1589" t="s">
        <v>18</v>
      </c>
      <c r="C1589" t="s">
        <v>34</v>
      </c>
      <c r="D1589" s="63">
        <v>307</v>
      </c>
      <c r="E1589" s="5">
        <v>3</v>
      </c>
      <c r="F1589" s="5" t="s">
        <v>17</v>
      </c>
      <c r="G1589" s="64">
        <v>46.59</v>
      </c>
      <c r="H1589" s="64">
        <v>2.2400000000000002</v>
      </c>
      <c r="I1589" t="s">
        <v>39</v>
      </c>
      <c r="J1589" t="s">
        <v>14</v>
      </c>
      <c r="K1589" t="s">
        <v>15</v>
      </c>
      <c r="N1589" s="1">
        <v>3189</v>
      </c>
      <c r="O1589" s="60">
        <f>IF(B1589="DEPARTAMENTO",N1589*(100%-VLOOKUP(A1589,'Condiciones Comerciales'!B:M,4,FALSE)),N1589)</f>
        <v>2774.43</v>
      </c>
      <c r="P1589" s="60">
        <f t="shared" si="24"/>
        <v>3121.2337499999999</v>
      </c>
      <c r="Q1589" s="62"/>
    </row>
    <row r="1590" spans="1:17" x14ac:dyDescent="0.3">
      <c r="A1590" s="1" t="s">
        <v>324</v>
      </c>
      <c r="B1590" t="s">
        <v>18</v>
      </c>
      <c r="C1590" t="s">
        <v>34</v>
      </c>
      <c r="D1590" s="63">
        <v>318</v>
      </c>
      <c r="E1590" s="5">
        <v>3</v>
      </c>
      <c r="F1590" s="5" t="s">
        <v>17</v>
      </c>
      <c r="G1590" s="64">
        <v>46.18</v>
      </c>
      <c r="H1590" s="64">
        <v>2.2400000000000002</v>
      </c>
      <c r="I1590" t="s">
        <v>21</v>
      </c>
      <c r="J1590" t="s">
        <v>14</v>
      </c>
      <c r="K1590" t="s">
        <v>15</v>
      </c>
      <c r="N1590" s="1">
        <v>3213</v>
      </c>
      <c r="O1590" s="60">
        <f>IF(B1590="DEPARTAMENTO",N1590*(100%-VLOOKUP(A1590,'Condiciones Comerciales'!B:M,4,FALSE)),N1590)</f>
        <v>2795.31</v>
      </c>
      <c r="P1590" s="60">
        <f t="shared" si="24"/>
        <v>3144.7237499999997</v>
      </c>
      <c r="Q1590" s="62"/>
    </row>
    <row r="1591" spans="1:17" x14ac:dyDescent="0.3">
      <c r="A1591" s="1" t="s">
        <v>324</v>
      </c>
      <c r="B1591" t="s">
        <v>18</v>
      </c>
      <c r="C1591" t="s">
        <v>34</v>
      </c>
      <c r="D1591" s="63">
        <v>319</v>
      </c>
      <c r="E1591" s="5">
        <v>3</v>
      </c>
      <c r="F1591" s="5" t="s">
        <v>17</v>
      </c>
      <c r="G1591" s="64">
        <v>46.18</v>
      </c>
      <c r="H1591" s="64">
        <v>2.2400000000000002</v>
      </c>
      <c r="I1591" t="s">
        <v>21</v>
      </c>
      <c r="J1591" t="s">
        <v>14</v>
      </c>
      <c r="K1591" t="s">
        <v>15</v>
      </c>
      <c r="N1591" s="1">
        <v>3213</v>
      </c>
      <c r="O1591" s="60">
        <f>IF(B1591="DEPARTAMENTO",N1591*(100%-VLOOKUP(A1591,'Condiciones Comerciales'!B:M,4,FALSE)),N1591)</f>
        <v>2795.31</v>
      </c>
      <c r="P1591" s="60">
        <f t="shared" si="24"/>
        <v>3144.7237499999997</v>
      </c>
      <c r="Q1591" s="62"/>
    </row>
    <row r="1592" spans="1:17" x14ac:dyDescent="0.3">
      <c r="A1592" s="1" t="s">
        <v>324</v>
      </c>
      <c r="B1592" t="s">
        <v>18</v>
      </c>
      <c r="C1592" t="s">
        <v>34</v>
      </c>
      <c r="D1592" s="63">
        <v>320</v>
      </c>
      <c r="E1592" s="5">
        <v>3</v>
      </c>
      <c r="F1592" s="5" t="s">
        <v>17</v>
      </c>
      <c r="G1592" s="64">
        <v>46.56</v>
      </c>
      <c r="H1592" s="64">
        <v>2.2400000000000002</v>
      </c>
      <c r="I1592" t="s">
        <v>21</v>
      </c>
      <c r="J1592" t="s">
        <v>14</v>
      </c>
      <c r="K1592" t="s">
        <v>15</v>
      </c>
      <c r="N1592" s="1">
        <v>3213</v>
      </c>
      <c r="O1592" s="60">
        <f>IF(B1592="DEPARTAMENTO",N1592*(100%-VLOOKUP(A1592,'Condiciones Comerciales'!B:M,4,FALSE)),N1592)</f>
        <v>2795.31</v>
      </c>
      <c r="P1592" s="60">
        <f t="shared" si="24"/>
        <v>3144.7237499999997</v>
      </c>
      <c r="Q1592" s="62"/>
    </row>
    <row r="1593" spans="1:17" x14ac:dyDescent="0.3">
      <c r="A1593" s="1" t="s">
        <v>324</v>
      </c>
      <c r="B1593" t="s">
        <v>18</v>
      </c>
      <c r="C1593" t="s">
        <v>34</v>
      </c>
      <c r="D1593" s="63">
        <v>322</v>
      </c>
      <c r="E1593" s="5">
        <v>3</v>
      </c>
      <c r="F1593" s="5" t="s">
        <v>17</v>
      </c>
      <c r="G1593" s="64">
        <v>46.18</v>
      </c>
      <c r="H1593" s="64">
        <v>2.2400000000000002</v>
      </c>
      <c r="I1593" t="s">
        <v>23</v>
      </c>
      <c r="J1593" t="s">
        <v>14</v>
      </c>
      <c r="K1593" t="s">
        <v>15</v>
      </c>
      <c r="N1593" s="1">
        <v>3131</v>
      </c>
      <c r="O1593" s="60">
        <f>IF(B1593="DEPARTAMENTO",N1593*(100%-VLOOKUP(A1593,'Condiciones Comerciales'!B:M,4,FALSE)),N1593)</f>
        <v>2723.97</v>
      </c>
      <c r="P1593" s="60">
        <f t="shared" si="24"/>
        <v>3064.4662499999995</v>
      </c>
      <c r="Q1593" s="62"/>
    </row>
    <row r="1594" spans="1:17" x14ac:dyDescent="0.3">
      <c r="A1594" s="1" t="s">
        <v>324</v>
      </c>
      <c r="B1594" t="s">
        <v>18</v>
      </c>
      <c r="C1594" t="s">
        <v>34</v>
      </c>
      <c r="D1594" s="63">
        <v>407</v>
      </c>
      <c r="E1594" s="5">
        <v>4</v>
      </c>
      <c r="F1594" s="5" t="s">
        <v>17</v>
      </c>
      <c r="G1594" s="64">
        <v>46.59</v>
      </c>
      <c r="H1594" s="64">
        <v>2.2400000000000002</v>
      </c>
      <c r="I1594" t="s">
        <v>39</v>
      </c>
      <c r="J1594" t="s">
        <v>14</v>
      </c>
      <c r="K1594" t="s">
        <v>15</v>
      </c>
      <c r="N1594" s="1">
        <v>3201</v>
      </c>
      <c r="O1594" s="60">
        <f>IF(B1594="DEPARTAMENTO",N1594*(100%-VLOOKUP(A1594,'Condiciones Comerciales'!B:M,4,FALSE)),N1594)</f>
        <v>2784.87</v>
      </c>
      <c r="P1594" s="60">
        <f t="shared" si="24"/>
        <v>3132.9787499999998</v>
      </c>
      <c r="Q1594" s="62"/>
    </row>
    <row r="1595" spans="1:17" x14ac:dyDescent="0.3">
      <c r="A1595" s="1" t="s">
        <v>324</v>
      </c>
      <c r="B1595" t="s">
        <v>18</v>
      </c>
      <c r="C1595" t="s">
        <v>34</v>
      </c>
      <c r="D1595" s="63">
        <v>408</v>
      </c>
      <c r="E1595" s="5">
        <v>4</v>
      </c>
      <c r="F1595" s="5" t="s">
        <v>17</v>
      </c>
      <c r="G1595" s="64">
        <v>46.59</v>
      </c>
      <c r="H1595" s="64">
        <v>2.2400000000000002</v>
      </c>
      <c r="I1595" t="s">
        <v>24</v>
      </c>
      <c r="J1595" t="s">
        <v>14</v>
      </c>
      <c r="K1595" t="s">
        <v>15</v>
      </c>
      <c r="N1595" s="1">
        <v>3178</v>
      </c>
      <c r="O1595" s="60">
        <f>IF(B1595="DEPARTAMENTO",N1595*(100%-VLOOKUP(A1595,'Condiciones Comerciales'!B:M,4,FALSE)),N1595)</f>
        <v>2764.86</v>
      </c>
      <c r="P1595" s="60">
        <f t="shared" si="24"/>
        <v>3110.4675000000002</v>
      </c>
      <c r="Q1595" s="62"/>
    </row>
    <row r="1596" spans="1:17" x14ac:dyDescent="0.3">
      <c r="A1596" s="1" t="s">
        <v>324</v>
      </c>
      <c r="B1596" t="s">
        <v>18</v>
      </c>
      <c r="C1596" t="s">
        <v>34</v>
      </c>
      <c r="D1596" s="63">
        <v>419</v>
      </c>
      <c r="E1596" s="5">
        <v>4</v>
      </c>
      <c r="F1596" s="5" t="s">
        <v>17</v>
      </c>
      <c r="G1596" s="64">
        <v>46.18</v>
      </c>
      <c r="H1596" s="64">
        <v>2.2400000000000002</v>
      </c>
      <c r="I1596" t="s">
        <v>21</v>
      </c>
      <c r="J1596" t="s">
        <v>14</v>
      </c>
      <c r="K1596" t="s">
        <v>15</v>
      </c>
      <c r="N1596" s="1">
        <v>3225</v>
      </c>
      <c r="O1596" s="60">
        <f>IF(B1596="DEPARTAMENTO",N1596*(100%-VLOOKUP(A1596,'Condiciones Comerciales'!B:M,4,FALSE)),N1596)</f>
        <v>2805.75</v>
      </c>
      <c r="P1596" s="60">
        <f t="shared" si="24"/>
        <v>3156.46875</v>
      </c>
      <c r="Q1596" s="62"/>
    </row>
    <row r="1597" spans="1:17" x14ac:dyDescent="0.3">
      <c r="A1597" s="1" t="s">
        <v>324</v>
      </c>
      <c r="B1597" t="s">
        <v>18</v>
      </c>
      <c r="C1597" t="s">
        <v>34</v>
      </c>
      <c r="D1597" s="63">
        <v>420</v>
      </c>
      <c r="E1597" s="5">
        <v>4</v>
      </c>
      <c r="F1597" s="5" t="s">
        <v>17</v>
      </c>
      <c r="G1597" s="64">
        <v>46.56</v>
      </c>
      <c r="H1597" s="64">
        <v>2.2400000000000002</v>
      </c>
      <c r="I1597" t="s">
        <v>21</v>
      </c>
      <c r="J1597" t="s">
        <v>14</v>
      </c>
      <c r="K1597" t="s">
        <v>15</v>
      </c>
      <c r="N1597" s="1">
        <v>3225</v>
      </c>
      <c r="O1597" s="60">
        <f>IF(B1597="DEPARTAMENTO",N1597*(100%-VLOOKUP(A1597,'Condiciones Comerciales'!B:M,4,FALSE)),N1597)</f>
        <v>2805.75</v>
      </c>
      <c r="P1597" s="60">
        <f t="shared" si="24"/>
        <v>3156.46875</v>
      </c>
      <c r="Q1597" s="62"/>
    </row>
    <row r="1598" spans="1:17" x14ac:dyDescent="0.3">
      <c r="A1598" s="1" t="s">
        <v>324</v>
      </c>
      <c r="B1598" t="s">
        <v>18</v>
      </c>
      <c r="C1598" t="s">
        <v>34</v>
      </c>
      <c r="D1598" s="63">
        <v>421</v>
      </c>
      <c r="E1598" s="5">
        <v>4</v>
      </c>
      <c r="F1598" s="5" t="s">
        <v>17</v>
      </c>
      <c r="G1598" s="64">
        <v>46.56</v>
      </c>
      <c r="H1598" s="64">
        <v>2.2400000000000002</v>
      </c>
      <c r="I1598" t="s">
        <v>23</v>
      </c>
      <c r="J1598" t="s">
        <v>14</v>
      </c>
      <c r="K1598" t="s">
        <v>15</v>
      </c>
      <c r="N1598" s="1">
        <v>3142</v>
      </c>
      <c r="O1598" s="60">
        <f>IF(B1598="DEPARTAMENTO",N1598*(100%-VLOOKUP(A1598,'Condiciones Comerciales'!B:M,4,FALSE)),N1598)</f>
        <v>2733.54</v>
      </c>
      <c r="P1598" s="60">
        <f t="shared" si="24"/>
        <v>3075.2325000000001</v>
      </c>
      <c r="Q1598" s="62"/>
    </row>
    <row r="1599" spans="1:17" x14ac:dyDescent="0.3">
      <c r="A1599" s="1" t="s">
        <v>324</v>
      </c>
      <c r="B1599" t="s">
        <v>18</v>
      </c>
      <c r="C1599" t="s">
        <v>34</v>
      </c>
      <c r="D1599" s="63">
        <v>422</v>
      </c>
      <c r="E1599" s="5">
        <v>4</v>
      </c>
      <c r="F1599" s="5" t="s">
        <v>17</v>
      </c>
      <c r="G1599" s="64">
        <v>46.18</v>
      </c>
      <c r="H1599" s="64">
        <v>2.2400000000000002</v>
      </c>
      <c r="I1599" t="s">
        <v>23</v>
      </c>
      <c r="J1599" t="s">
        <v>14</v>
      </c>
      <c r="K1599" t="s">
        <v>15</v>
      </c>
      <c r="N1599" s="1">
        <v>3142</v>
      </c>
      <c r="O1599" s="60">
        <f>IF(B1599="DEPARTAMENTO",N1599*(100%-VLOOKUP(A1599,'Condiciones Comerciales'!B:M,4,FALSE)),N1599)</f>
        <v>2733.54</v>
      </c>
      <c r="P1599" s="60">
        <f t="shared" si="24"/>
        <v>3075.2325000000001</v>
      </c>
      <c r="Q1599" s="62"/>
    </row>
    <row r="1600" spans="1:17" x14ac:dyDescent="0.3">
      <c r="A1600" s="1" t="s">
        <v>324</v>
      </c>
      <c r="B1600" t="s">
        <v>18</v>
      </c>
      <c r="C1600" t="s">
        <v>34</v>
      </c>
      <c r="D1600" s="63">
        <v>507</v>
      </c>
      <c r="E1600" s="5">
        <v>5</v>
      </c>
      <c r="F1600" s="5" t="s">
        <v>17</v>
      </c>
      <c r="G1600" s="64">
        <v>46.59</v>
      </c>
      <c r="H1600" s="64">
        <v>2.2400000000000002</v>
      </c>
      <c r="I1600" t="s">
        <v>39</v>
      </c>
      <c r="J1600" t="s">
        <v>14</v>
      </c>
      <c r="K1600" t="s">
        <v>15</v>
      </c>
      <c r="N1600" s="1">
        <v>3213</v>
      </c>
      <c r="O1600" s="60">
        <f>IF(B1600="DEPARTAMENTO",N1600*(100%-VLOOKUP(A1600,'Condiciones Comerciales'!B:M,4,FALSE)),N1600)</f>
        <v>2795.31</v>
      </c>
      <c r="P1600" s="60">
        <f t="shared" si="24"/>
        <v>3144.7237499999997</v>
      </c>
      <c r="Q1600" s="62"/>
    </row>
    <row r="1601" spans="1:17" x14ac:dyDescent="0.3">
      <c r="A1601" s="1" t="s">
        <v>324</v>
      </c>
      <c r="B1601" t="s">
        <v>18</v>
      </c>
      <c r="C1601" t="s">
        <v>34</v>
      </c>
      <c r="D1601" s="63">
        <v>508</v>
      </c>
      <c r="E1601" s="5">
        <v>5</v>
      </c>
      <c r="F1601" s="5" t="s">
        <v>17</v>
      </c>
      <c r="G1601" s="64">
        <v>46.59</v>
      </c>
      <c r="H1601" s="64">
        <v>2.2400000000000002</v>
      </c>
      <c r="I1601" t="s">
        <v>24</v>
      </c>
      <c r="J1601" t="s">
        <v>14</v>
      </c>
      <c r="K1601" t="s">
        <v>15</v>
      </c>
      <c r="N1601" s="1">
        <v>3189</v>
      </c>
      <c r="O1601" s="60">
        <f>IF(B1601="DEPARTAMENTO",N1601*(100%-VLOOKUP(A1601,'Condiciones Comerciales'!B:M,4,FALSE)),N1601)</f>
        <v>2774.43</v>
      </c>
      <c r="P1601" s="60">
        <f t="shared" si="24"/>
        <v>3121.2337499999999</v>
      </c>
      <c r="Q1601" s="62"/>
    </row>
    <row r="1602" spans="1:17" x14ac:dyDescent="0.3">
      <c r="A1602" s="1" t="s">
        <v>324</v>
      </c>
      <c r="B1602" t="s">
        <v>18</v>
      </c>
      <c r="C1602" t="s">
        <v>34</v>
      </c>
      <c r="D1602" s="63">
        <v>511</v>
      </c>
      <c r="E1602" s="5">
        <v>5</v>
      </c>
      <c r="F1602" s="5" t="s">
        <v>17</v>
      </c>
      <c r="G1602" s="64">
        <v>46.18</v>
      </c>
      <c r="H1602" s="64">
        <v>2.2400000000000002</v>
      </c>
      <c r="I1602" t="s">
        <v>24</v>
      </c>
      <c r="J1602" t="s">
        <v>14</v>
      </c>
      <c r="K1602" t="s">
        <v>15</v>
      </c>
      <c r="N1602" s="1">
        <v>3189</v>
      </c>
      <c r="O1602" s="60">
        <f>IF(B1602="DEPARTAMENTO",N1602*(100%-VLOOKUP(A1602,'Condiciones Comerciales'!B:M,4,FALSE)),N1602)</f>
        <v>2774.43</v>
      </c>
      <c r="P1602" s="60">
        <f t="shared" ref="P1602:P1665" si="25">(O1602-10%*O1602)/80%</f>
        <v>3121.2337499999999</v>
      </c>
      <c r="Q1602" s="62"/>
    </row>
    <row r="1603" spans="1:17" x14ac:dyDescent="0.3">
      <c r="A1603" s="1" t="s">
        <v>324</v>
      </c>
      <c r="B1603" t="s">
        <v>18</v>
      </c>
      <c r="C1603" t="s">
        <v>34</v>
      </c>
      <c r="D1603" s="63">
        <v>518</v>
      </c>
      <c r="E1603" s="5">
        <v>5</v>
      </c>
      <c r="F1603" s="5" t="s">
        <v>17</v>
      </c>
      <c r="G1603" s="64">
        <v>46.18</v>
      </c>
      <c r="H1603" s="64">
        <v>2.2400000000000002</v>
      </c>
      <c r="I1603" t="s">
        <v>21</v>
      </c>
      <c r="J1603" t="s">
        <v>14</v>
      </c>
      <c r="K1603" t="s">
        <v>15</v>
      </c>
      <c r="N1603" s="1">
        <v>3236</v>
      </c>
      <c r="O1603" s="60">
        <f>IF(B1603="DEPARTAMENTO",N1603*(100%-VLOOKUP(A1603,'Condiciones Comerciales'!B:M,4,FALSE)),N1603)</f>
        <v>2815.32</v>
      </c>
      <c r="P1603" s="60">
        <f t="shared" si="25"/>
        <v>3167.2349999999997</v>
      </c>
      <c r="Q1603" s="62"/>
    </row>
    <row r="1604" spans="1:17" x14ac:dyDescent="0.3">
      <c r="A1604" s="1" t="s">
        <v>324</v>
      </c>
      <c r="B1604" t="s">
        <v>18</v>
      </c>
      <c r="C1604" t="s">
        <v>34</v>
      </c>
      <c r="D1604" s="63">
        <v>519</v>
      </c>
      <c r="E1604" s="5">
        <v>5</v>
      </c>
      <c r="F1604" s="5" t="s">
        <v>17</v>
      </c>
      <c r="G1604" s="64">
        <v>46.18</v>
      </c>
      <c r="H1604" s="64">
        <v>2.2400000000000002</v>
      </c>
      <c r="I1604" t="s">
        <v>21</v>
      </c>
      <c r="J1604" t="s">
        <v>14</v>
      </c>
      <c r="K1604" t="s">
        <v>15</v>
      </c>
      <c r="N1604" s="1">
        <v>3236</v>
      </c>
      <c r="O1604" s="60">
        <f>IF(B1604="DEPARTAMENTO",N1604*(100%-VLOOKUP(A1604,'Condiciones Comerciales'!B:M,4,FALSE)),N1604)</f>
        <v>2815.32</v>
      </c>
      <c r="P1604" s="60">
        <f t="shared" si="25"/>
        <v>3167.2349999999997</v>
      </c>
      <c r="Q1604" s="62"/>
    </row>
    <row r="1605" spans="1:17" x14ac:dyDescent="0.3">
      <c r="A1605" s="1" t="s">
        <v>324</v>
      </c>
      <c r="B1605" t="s">
        <v>18</v>
      </c>
      <c r="C1605" t="s">
        <v>34</v>
      </c>
      <c r="D1605" s="63">
        <v>520</v>
      </c>
      <c r="E1605" s="5">
        <v>5</v>
      </c>
      <c r="F1605" s="5" t="s">
        <v>17</v>
      </c>
      <c r="G1605" s="64">
        <v>46.56</v>
      </c>
      <c r="H1605" s="64">
        <v>2.2400000000000002</v>
      </c>
      <c r="I1605" t="s">
        <v>21</v>
      </c>
      <c r="J1605" t="s">
        <v>14</v>
      </c>
      <c r="K1605" t="s">
        <v>15</v>
      </c>
      <c r="N1605" s="1">
        <v>3236</v>
      </c>
      <c r="O1605" s="60">
        <f>IF(B1605="DEPARTAMENTO",N1605*(100%-VLOOKUP(A1605,'Condiciones Comerciales'!B:M,4,FALSE)),N1605)</f>
        <v>2815.32</v>
      </c>
      <c r="P1605" s="60">
        <f t="shared" si="25"/>
        <v>3167.2349999999997</v>
      </c>
      <c r="Q1605" s="62"/>
    </row>
    <row r="1606" spans="1:17" x14ac:dyDescent="0.3">
      <c r="A1606" s="1" t="s">
        <v>324</v>
      </c>
      <c r="B1606" t="s">
        <v>18</v>
      </c>
      <c r="C1606" t="s">
        <v>34</v>
      </c>
      <c r="D1606" s="63">
        <v>521</v>
      </c>
      <c r="E1606" s="5">
        <v>5</v>
      </c>
      <c r="F1606" s="5" t="s">
        <v>17</v>
      </c>
      <c r="G1606" s="64">
        <v>46.56</v>
      </c>
      <c r="H1606" s="64">
        <v>2.2400000000000002</v>
      </c>
      <c r="I1606" t="s">
        <v>23</v>
      </c>
      <c r="J1606" t="s">
        <v>14</v>
      </c>
      <c r="K1606" t="s">
        <v>15</v>
      </c>
      <c r="N1606" s="1">
        <v>3154</v>
      </c>
      <c r="O1606" s="60">
        <f>IF(B1606="DEPARTAMENTO",N1606*(100%-VLOOKUP(A1606,'Condiciones Comerciales'!B:M,4,FALSE)),N1606)</f>
        <v>2743.98</v>
      </c>
      <c r="P1606" s="60">
        <f t="shared" si="25"/>
        <v>3086.9774999999995</v>
      </c>
      <c r="Q1606" s="62"/>
    </row>
    <row r="1607" spans="1:17" x14ac:dyDescent="0.3">
      <c r="A1607" s="1" t="s">
        <v>324</v>
      </c>
      <c r="B1607" t="s">
        <v>18</v>
      </c>
      <c r="C1607" t="s">
        <v>34</v>
      </c>
      <c r="D1607" s="63">
        <v>522</v>
      </c>
      <c r="E1607" s="5">
        <v>5</v>
      </c>
      <c r="F1607" s="5" t="s">
        <v>17</v>
      </c>
      <c r="G1607" s="64">
        <v>46.18</v>
      </c>
      <c r="H1607" s="64">
        <v>2.2400000000000002</v>
      </c>
      <c r="I1607" t="s">
        <v>23</v>
      </c>
      <c r="J1607" t="s">
        <v>14</v>
      </c>
      <c r="K1607" t="s">
        <v>15</v>
      </c>
      <c r="N1607" s="1">
        <v>3154</v>
      </c>
      <c r="O1607" s="60">
        <f>IF(B1607="DEPARTAMENTO",N1607*(100%-VLOOKUP(A1607,'Condiciones Comerciales'!B:M,4,FALSE)),N1607)</f>
        <v>2743.98</v>
      </c>
      <c r="P1607" s="60">
        <f t="shared" si="25"/>
        <v>3086.9774999999995</v>
      </c>
      <c r="Q1607" s="62"/>
    </row>
    <row r="1608" spans="1:17" x14ac:dyDescent="0.3">
      <c r="A1608" s="1" t="s">
        <v>324</v>
      </c>
      <c r="B1608" t="s">
        <v>18</v>
      </c>
      <c r="C1608" t="s">
        <v>34</v>
      </c>
      <c r="D1608" s="63">
        <v>607</v>
      </c>
      <c r="E1608" s="5">
        <v>6</v>
      </c>
      <c r="F1608" s="5" t="s">
        <v>17</v>
      </c>
      <c r="G1608" s="64">
        <v>46.59</v>
      </c>
      <c r="H1608" s="64">
        <v>2.2400000000000002</v>
      </c>
      <c r="I1608" t="s">
        <v>39</v>
      </c>
      <c r="J1608" t="s">
        <v>14</v>
      </c>
      <c r="K1608" t="s">
        <v>508</v>
      </c>
      <c r="N1608" s="1">
        <v>3225</v>
      </c>
      <c r="O1608" s="60">
        <f>IF(B1608="DEPARTAMENTO",N1608*(100%-VLOOKUP(A1608,'Condiciones Comerciales'!B:M,4,FALSE)),N1608)</f>
        <v>2805.75</v>
      </c>
      <c r="P1608" s="60">
        <f t="shared" si="25"/>
        <v>3156.46875</v>
      </c>
      <c r="Q1608" s="62"/>
    </row>
    <row r="1609" spans="1:17" x14ac:dyDescent="0.3">
      <c r="A1609" s="1" t="s">
        <v>324</v>
      </c>
      <c r="B1609" t="s">
        <v>18</v>
      </c>
      <c r="C1609" t="s">
        <v>34</v>
      </c>
      <c r="D1609" s="63">
        <v>608</v>
      </c>
      <c r="E1609" s="5">
        <v>6</v>
      </c>
      <c r="F1609" s="5" t="s">
        <v>17</v>
      </c>
      <c r="G1609" s="64">
        <v>46.59</v>
      </c>
      <c r="H1609" s="64">
        <v>2.2400000000000002</v>
      </c>
      <c r="I1609" t="s">
        <v>24</v>
      </c>
      <c r="J1609" t="s">
        <v>14</v>
      </c>
      <c r="K1609" t="s">
        <v>15</v>
      </c>
      <c r="N1609" s="1">
        <v>3201</v>
      </c>
      <c r="O1609" s="60">
        <f>IF(B1609="DEPARTAMENTO",N1609*(100%-VLOOKUP(A1609,'Condiciones Comerciales'!B:M,4,FALSE)),N1609)</f>
        <v>2784.87</v>
      </c>
      <c r="P1609" s="60">
        <f t="shared" si="25"/>
        <v>3132.9787499999998</v>
      </c>
      <c r="Q1609" s="62"/>
    </row>
    <row r="1610" spans="1:17" x14ac:dyDescent="0.3">
      <c r="A1610" s="1" t="s">
        <v>324</v>
      </c>
      <c r="B1610" t="s">
        <v>18</v>
      </c>
      <c r="C1610" t="s">
        <v>34</v>
      </c>
      <c r="D1610" s="63">
        <v>611</v>
      </c>
      <c r="E1610" s="5">
        <v>6</v>
      </c>
      <c r="F1610" s="5" t="s">
        <v>17</v>
      </c>
      <c r="G1610" s="64">
        <v>46.18</v>
      </c>
      <c r="H1610" s="64">
        <v>2.2400000000000002</v>
      </c>
      <c r="I1610" t="s">
        <v>24</v>
      </c>
      <c r="J1610" t="s">
        <v>14</v>
      </c>
      <c r="K1610" t="s">
        <v>15</v>
      </c>
      <c r="N1610" s="1">
        <v>3201</v>
      </c>
      <c r="O1610" s="60">
        <f>IF(B1610="DEPARTAMENTO",N1610*(100%-VLOOKUP(A1610,'Condiciones Comerciales'!B:M,4,FALSE)),N1610)</f>
        <v>2784.87</v>
      </c>
      <c r="P1610" s="60">
        <f t="shared" si="25"/>
        <v>3132.9787499999998</v>
      </c>
      <c r="Q1610" s="62"/>
    </row>
    <row r="1611" spans="1:17" x14ac:dyDescent="0.3">
      <c r="A1611" s="1" t="s">
        <v>324</v>
      </c>
      <c r="B1611" t="s">
        <v>18</v>
      </c>
      <c r="C1611" t="s">
        <v>34</v>
      </c>
      <c r="D1611" s="63">
        <v>618</v>
      </c>
      <c r="E1611" s="5">
        <v>6</v>
      </c>
      <c r="F1611" s="5" t="s">
        <v>17</v>
      </c>
      <c r="G1611" s="64">
        <v>46.18</v>
      </c>
      <c r="H1611" s="64">
        <v>2.2400000000000002</v>
      </c>
      <c r="I1611" t="s">
        <v>21</v>
      </c>
      <c r="J1611" t="s">
        <v>14</v>
      </c>
      <c r="K1611" t="s">
        <v>15</v>
      </c>
      <c r="N1611" s="1">
        <v>3248</v>
      </c>
      <c r="O1611" s="60">
        <f>IF(B1611="DEPARTAMENTO",N1611*(100%-VLOOKUP(A1611,'Condiciones Comerciales'!B:M,4,FALSE)),N1611)</f>
        <v>2825.7599999999998</v>
      </c>
      <c r="P1611" s="60">
        <f t="shared" si="25"/>
        <v>3178.9799999999996</v>
      </c>
      <c r="Q1611" s="62"/>
    </row>
    <row r="1612" spans="1:17" x14ac:dyDescent="0.3">
      <c r="A1612" s="1" t="s">
        <v>324</v>
      </c>
      <c r="B1612" t="s">
        <v>18</v>
      </c>
      <c r="C1612" t="s">
        <v>34</v>
      </c>
      <c r="D1612" s="63">
        <v>619</v>
      </c>
      <c r="E1612" s="5">
        <v>6</v>
      </c>
      <c r="F1612" s="5" t="s">
        <v>17</v>
      </c>
      <c r="G1612" s="64">
        <v>46.18</v>
      </c>
      <c r="H1612" s="64">
        <v>2.2400000000000002</v>
      </c>
      <c r="I1612" t="s">
        <v>21</v>
      </c>
      <c r="J1612" t="s">
        <v>14</v>
      </c>
      <c r="K1612" t="s">
        <v>15</v>
      </c>
      <c r="N1612" s="1">
        <v>3248</v>
      </c>
      <c r="O1612" s="60">
        <f>IF(B1612="DEPARTAMENTO",N1612*(100%-VLOOKUP(A1612,'Condiciones Comerciales'!B:M,4,FALSE)),N1612)</f>
        <v>2825.7599999999998</v>
      </c>
      <c r="P1612" s="60">
        <f t="shared" si="25"/>
        <v>3178.9799999999996</v>
      </c>
      <c r="Q1612" s="62"/>
    </row>
    <row r="1613" spans="1:17" x14ac:dyDescent="0.3">
      <c r="A1613" s="1" t="s">
        <v>324</v>
      </c>
      <c r="B1613" t="s">
        <v>18</v>
      </c>
      <c r="C1613" t="s">
        <v>34</v>
      </c>
      <c r="D1613" s="63">
        <v>620</v>
      </c>
      <c r="E1613" s="5">
        <v>6</v>
      </c>
      <c r="F1613" s="5" t="s">
        <v>17</v>
      </c>
      <c r="G1613" s="64">
        <v>46.56</v>
      </c>
      <c r="H1613" s="64">
        <v>2.2400000000000002</v>
      </c>
      <c r="I1613" t="s">
        <v>21</v>
      </c>
      <c r="J1613" t="s">
        <v>14</v>
      </c>
      <c r="K1613" t="s">
        <v>15</v>
      </c>
      <c r="N1613" s="1">
        <v>3248</v>
      </c>
      <c r="O1613" s="60">
        <f>IF(B1613="DEPARTAMENTO",N1613*(100%-VLOOKUP(A1613,'Condiciones Comerciales'!B:M,4,FALSE)),N1613)</f>
        <v>2825.7599999999998</v>
      </c>
      <c r="P1613" s="60">
        <f t="shared" si="25"/>
        <v>3178.9799999999996</v>
      </c>
      <c r="Q1613" s="62"/>
    </row>
    <row r="1614" spans="1:17" x14ac:dyDescent="0.3">
      <c r="A1614" s="1" t="s">
        <v>324</v>
      </c>
      <c r="B1614" t="s">
        <v>18</v>
      </c>
      <c r="C1614" t="s">
        <v>34</v>
      </c>
      <c r="D1614" s="63">
        <v>622</v>
      </c>
      <c r="E1614" s="5">
        <v>6</v>
      </c>
      <c r="F1614" s="5" t="s">
        <v>17</v>
      </c>
      <c r="G1614" s="64">
        <v>46.18</v>
      </c>
      <c r="H1614" s="64">
        <v>2.2400000000000002</v>
      </c>
      <c r="I1614" t="s">
        <v>23</v>
      </c>
      <c r="J1614" t="s">
        <v>14</v>
      </c>
      <c r="K1614" t="s">
        <v>15</v>
      </c>
      <c r="N1614" s="1">
        <v>3166</v>
      </c>
      <c r="O1614" s="60">
        <f>IF(B1614="DEPARTAMENTO",N1614*(100%-VLOOKUP(A1614,'Condiciones Comerciales'!B:M,4,FALSE)),N1614)</f>
        <v>2754.42</v>
      </c>
      <c r="P1614" s="60">
        <f t="shared" si="25"/>
        <v>3098.7224999999999</v>
      </c>
      <c r="Q1614" s="62"/>
    </row>
    <row r="1615" spans="1:17" x14ac:dyDescent="0.3">
      <c r="A1615" s="1" t="s">
        <v>324</v>
      </c>
      <c r="B1615" t="s">
        <v>18</v>
      </c>
      <c r="C1615" t="s">
        <v>34</v>
      </c>
      <c r="D1615" s="63">
        <v>707</v>
      </c>
      <c r="E1615" s="5">
        <v>7</v>
      </c>
      <c r="F1615" s="5" t="s">
        <v>17</v>
      </c>
      <c r="G1615" s="64">
        <v>46.59</v>
      </c>
      <c r="H1615" s="64">
        <v>2.2400000000000002</v>
      </c>
      <c r="I1615" t="s">
        <v>39</v>
      </c>
      <c r="J1615" t="s">
        <v>14</v>
      </c>
      <c r="K1615" t="s">
        <v>15</v>
      </c>
      <c r="N1615" s="1">
        <v>3236</v>
      </c>
      <c r="O1615" s="60">
        <f>IF(B1615="DEPARTAMENTO",N1615*(100%-VLOOKUP(A1615,'Condiciones Comerciales'!B:M,4,FALSE)),N1615)</f>
        <v>2815.32</v>
      </c>
      <c r="P1615" s="60">
        <f t="shared" si="25"/>
        <v>3167.2349999999997</v>
      </c>
      <c r="Q1615" s="62"/>
    </row>
    <row r="1616" spans="1:17" x14ac:dyDescent="0.3">
      <c r="A1616" s="1" t="s">
        <v>324</v>
      </c>
      <c r="B1616" t="s">
        <v>18</v>
      </c>
      <c r="C1616" t="s">
        <v>34</v>
      </c>
      <c r="D1616" s="63">
        <v>708</v>
      </c>
      <c r="E1616" s="5">
        <v>7</v>
      </c>
      <c r="F1616" s="5" t="s">
        <v>17</v>
      </c>
      <c r="G1616" s="64">
        <v>46.59</v>
      </c>
      <c r="H1616" s="64">
        <v>2.2400000000000002</v>
      </c>
      <c r="I1616" t="s">
        <v>24</v>
      </c>
      <c r="J1616" t="s">
        <v>14</v>
      </c>
      <c r="K1616" t="s">
        <v>15</v>
      </c>
      <c r="N1616" s="1">
        <v>3213</v>
      </c>
      <c r="O1616" s="60">
        <f>IF(B1616="DEPARTAMENTO",N1616*(100%-VLOOKUP(A1616,'Condiciones Comerciales'!B:M,4,FALSE)),N1616)</f>
        <v>2795.31</v>
      </c>
      <c r="P1616" s="60">
        <f t="shared" si="25"/>
        <v>3144.7237499999997</v>
      </c>
      <c r="Q1616" s="62"/>
    </row>
    <row r="1617" spans="1:17" x14ac:dyDescent="0.3">
      <c r="A1617" s="1" t="s">
        <v>324</v>
      </c>
      <c r="B1617" t="s">
        <v>18</v>
      </c>
      <c r="C1617" t="s">
        <v>34</v>
      </c>
      <c r="D1617" s="63">
        <v>711</v>
      </c>
      <c r="E1617" s="5">
        <v>7</v>
      </c>
      <c r="F1617" s="5" t="s">
        <v>17</v>
      </c>
      <c r="G1617" s="64">
        <v>46.18</v>
      </c>
      <c r="H1617" s="64">
        <v>2.2400000000000002</v>
      </c>
      <c r="I1617" t="s">
        <v>24</v>
      </c>
      <c r="J1617" t="s">
        <v>14</v>
      </c>
      <c r="K1617" t="s">
        <v>15</v>
      </c>
      <c r="N1617" s="1">
        <v>3213</v>
      </c>
      <c r="O1617" s="60">
        <f>IF(B1617="DEPARTAMENTO",N1617*(100%-VLOOKUP(A1617,'Condiciones Comerciales'!B:M,4,FALSE)),N1617)</f>
        <v>2795.31</v>
      </c>
      <c r="P1617" s="60">
        <f t="shared" si="25"/>
        <v>3144.7237499999997</v>
      </c>
      <c r="Q1617" s="62"/>
    </row>
    <row r="1618" spans="1:17" x14ac:dyDescent="0.3">
      <c r="A1618" s="1" t="s">
        <v>324</v>
      </c>
      <c r="B1618" t="s">
        <v>18</v>
      </c>
      <c r="C1618" t="s">
        <v>34</v>
      </c>
      <c r="D1618" s="63">
        <v>717</v>
      </c>
      <c r="E1618" s="5">
        <v>7</v>
      </c>
      <c r="F1618" s="5" t="s">
        <v>17</v>
      </c>
      <c r="G1618" s="64">
        <v>47.37</v>
      </c>
      <c r="H1618" s="64">
        <v>2.37</v>
      </c>
      <c r="I1618" t="s">
        <v>21</v>
      </c>
      <c r="J1618" t="s">
        <v>14</v>
      </c>
      <c r="K1618" t="s">
        <v>15</v>
      </c>
      <c r="N1618" s="1">
        <v>3260</v>
      </c>
      <c r="O1618" s="60">
        <f>IF(B1618="DEPARTAMENTO",N1618*(100%-VLOOKUP(A1618,'Condiciones Comerciales'!B:M,4,FALSE)),N1618)</f>
        <v>2836.2</v>
      </c>
      <c r="P1618" s="60">
        <f t="shared" si="25"/>
        <v>3190.7249999999999</v>
      </c>
      <c r="Q1618" s="62"/>
    </row>
    <row r="1619" spans="1:17" x14ac:dyDescent="0.3">
      <c r="A1619" s="1" t="s">
        <v>324</v>
      </c>
      <c r="B1619" t="s">
        <v>18</v>
      </c>
      <c r="C1619" t="s">
        <v>34</v>
      </c>
      <c r="D1619" s="63">
        <v>718</v>
      </c>
      <c r="E1619" s="5">
        <v>7</v>
      </c>
      <c r="F1619" s="5" t="s">
        <v>17</v>
      </c>
      <c r="G1619" s="64">
        <v>46.18</v>
      </c>
      <c r="H1619" s="64">
        <v>2.2400000000000002</v>
      </c>
      <c r="I1619" t="s">
        <v>21</v>
      </c>
      <c r="J1619" t="s">
        <v>14</v>
      </c>
      <c r="K1619" t="s">
        <v>15</v>
      </c>
      <c r="N1619" s="1">
        <v>3260</v>
      </c>
      <c r="O1619" s="60">
        <f>IF(B1619="DEPARTAMENTO",N1619*(100%-VLOOKUP(A1619,'Condiciones Comerciales'!B:M,4,FALSE)),N1619)</f>
        <v>2836.2</v>
      </c>
      <c r="P1619" s="60">
        <f t="shared" si="25"/>
        <v>3190.7249999999999</v>
      </c>
      <c r="Q1619" s="62"/>
    </row>
    <row r="1620" spans="1:17" x14ac:dyDescent="0.3">
      <c r="A1620" s="1" t="s">
        <v>324</v>
      </c>
      <c r="B1620" t="s">
        <v>18</v>
      </c>
      <c r="C1620" t="s">
        <v>34</v>
      </c>
      <c r="D1620" s="63">
        <v>719</v>
      </c>
      <c r="E1620" s="5">
        <v>7</v>
      </c>
      <c r="F1620" s="5" t="s">
        <v>17</v>
      </c>
      <c r="G1620" s="64">
        <v>46.18</v>
      </c>
      <c r="H1620" s="64">
        <v>2.2400000000000002</v>
      </c>
      <c r="I1620" t="s">
        <v>21</v>
      </c>
      <c r="J1620" t="s">
        <v>14</v>
      </c>
      <c r="K1620" t="s">
        <v>15</v>
      </c>
      <c r="N1620" s="1">
        <v>3260</v>
      </c>
      <c r="O1620" s="60">
        <f>IF(B1620="DEPARTAMENTO",N1620*(100%-VLOOKUP(A1620,'Condiciones Comerciales'!B:M,4,FALSE)),N1620)</f>
        <v>2836.2</v>
      </c>
      <c r="P1620" s="60">
        <f t="shared" si="25"/>
        <v>3190.7249999999999</v>
      </c>
      <c r="Q1620" s="62"/>
    </row>
    <row r="1621" spans="1:17" x14ac:dyDescent="0.3">
      <c r="A1621" s="1" t="s">
        <v>324</v>
      </c>
      <c r="B1621" t="s">
        <v>18</v>
      </c>
      <c r="C1621" t="s">
        <v>34</v>
      </c>
      <c r="D1621" s="63">
        <v>720</v>
      </c>
      <c r="E1621" s="5">
        <v>7</v>
      </c>
      <c r="F1621" s="5" t="s">
        <v>17</v>
      </c>
      <c r="G1621" s="64">
        <v>46.56</v>
      </c>
      <c r="H1621" s="64">
        <v>2.2400000000000002</v>
      </c>
      <c r="I1621" t="s">
        <v>21</v>
      </c>
      <c r="J1621" t="s">
        <v>14</v>
      </c>
      <c r="K1621" t="s">
        <v>15</v>
      </c>
      <c r="N1621" s="1">
        <v>3260</v>
      </c>
      <c r="O1621" s="60">
        <f>IF(B1621="DEPARTAMENTO",N1621*(100%-VLOOKUP(A1621,'Condiciones Comerciales'!B:M,4,FALSE)),N1621)</f>
        <v>2836.2</v>
      </c>
      <c r="P1621" s="60">
        <f t="shared" si="25"/>
        <v>3190.7249999999999</v>
      </c>
      <c r="Q1621" s="62"/>
    </row>
    <row r="1622" spans="1:17" x14ac:dyDescent="0.3">
      <c r="A1622" s="1" t="s">
        <v>324</v>
      </c>
      <c r="B1622" t="s">
        <v>18</v>
      </c>
      <c r="C1622" t="s">
        <v>34</v>
      </c>
      <c r="D1622" s="63">
        <v>721</v>
      </c>
      <c r="E1622" s="5">
        <v>7</v>
      </c>
      <c r="F1622" s="5" t="s">
        <v>17</v>
      </c>
      <c r="G1622" s="64">
        <v>46.56</v>
      </c>
      <c r="H1622" s="64">
        <v>2.2400000000000002</v>
      </c>
      <c r="I1622" t="s">
        <v>23</v>
      </c>
      <c r="J1622" t="s">
        <v>14</v>
      </c>
      <c r="K1622" t="s">
        <v>15</v>
      </c>
      <c r="N1622" s="1">
        <v>3178</v>
      </c>
      <c r="O1622" s="60">
        <f>IF(B1622="DEPARTAMENTO",N1622*(100%-VLOOKUP(A1622,'Condiciones Comerciales'!B:M,4,FALSE)),N1622)</f>
        <v>2764.86</v>
      </c>
      <c r="P1622" s="60">
        <f t="shared" si="25"/>
        <v>3110.4675000000002</v>
      </c>
      <c r="Q1622" s="62"/>
    </row>
    <row r="1623" spans="1:17" x14ac:dyDescent="0.3">
      <c r="A1623" s="1" t="s">
        <v>324</v>
      </c>
      <c r="B1623" t="s">
        <v>18</v>
      </c>
      <c r="C1623" t="s">
        <v>34</v>
      </c>
      <c r="D1623" s="63">
        <v>722</v>
      </c>
      <c r="E1623" s="5">
        <v>7</v>
      </c>
      <c r="F1623" s="5" t="s">
        <v>17</v>
      </c>
      <c r="G1623" s="64">
        <v>46.18</v>
      </c>
      <c r="H1623" s="64">
        <v>2.2400000000000002</v>
      </c>
      <c r="I1623" t="s">
        <v>23</v>
      </c>
      <c r="J1623" t="s">
        <v>14</v>
      </c>
      <c r="K1623" t="s">
        <v>15</v>
      </c>
      <c r="N1623" s="1">
        <v>3178</v>
      </c>
      <c r="O1623" s="60">
        <f>IF(B1623="DEPARTAMENTO",N1623*(100%-VLOOKUP(A1623,'Condiciones Comerciales'!B:M,4,FALSE)),N1623)</f>
        <v>2764.86</v>
      </c>
      <c r="P1623" s="60">
        <f t="shared" si="25"/>
        <v>3110.4675000000002</v>
      </c>
      <c r="Q1623" s="62"/>
    </row>
    <row r="1624" spans="1:17" x14ac:dyDescent="0.3">
      <c r="A1624" s="1" t="s">
        <v>324</v>
      </c>
      <c r="B1624" t="s">
        <v>18</v>
      </c>
      <c r="C1624" t="s">
        <v>34</v>
      </c>
      <c r="D1624" s="63">
        <v>807</v>
      </c>
      <c r="E1624" s="5">
        <v>8</v>
      </c>
      <c r="F1624" s="5" t="s">
        <v>17</v>
      </c>
      <c r="G1624" s="64">
        <v>46.59</v>
      </c>
      <c r="H1624" s="64">
        <v>2.2400000000000002</v>
      </c>
      <c r="I1624" t="s">
        <v>39</v>
      </c>
      <c r="J1624" t="s">
        <v>14</v>
      </c>
      <c r="K1624" t="s">
        <v>507</v>
      </c>
      <c r="M1624" t="s">
        <v>379</v>
      </c>
      <c r="N1624" s="1">
        <v>3248</v>
      </c>
      <c r="O1624" s="60">
        <f>IF(B1624="DEPARTAMENTO",N1624*(100%-VLOOKUP(A1624,'Condiciones Comerciales'!B:M,4,FALSE)),N1624)</f>
        <v>2825.7599999999998</v>
      </c>
      <c r="P1624" s="60">
        <f t="shared" si="25"/>
        <v>3178.9799999999996</v>
      </c>
      <c r="Q1624" s="62"/>
    </row>
    <row r="1625" spans="1:17" x14ac:dyDescent="0.3">
      <c r="A1625" s="1" t="s">
        <v>324</v>
      </c>
      <c r="B1625" t="s">
        <v>18</v>
      </c>
      <c r="C1625" t="s">
        <v>34</v>
      </c>
      <c r="D1625" s="63">
        <v>808</v>
      </c>
      <c r="E1625" s="5">
        <v>8</v>
      </c>
      <c r="F1625" s="5" t="s">
        <v>17</v>
      </c>
      <c r="G1625" s="64">
        <v>46.59</v>
      </c>
      <c r="H1625" s="64">
        <v>2.2400000000000002</v>
      </c>
      <c r="I1625" t="s">
        <v>24</v>
      </c>
      <c r="J1625" t="s">
        <v>14</v>
      </c>
      <c r="K1625" t="s">
        <v>507</v>
      </c>
      <c r="M1625" t="s">
        <v>347</v>
      </c>
      <c r="N1625" s="1">
        <v>3225</v>
      </c>
      <c r="O1625" s="60">
        <f>IF(B1625="DEPARTAMENTO",N1625*(100%-VLOOKUP(A1625,'Condiciones Comerciales'!B:M,4,FALSE)),N1625)</f>
        <v>2805.75</v>
      </c>
      <c r="P1625" s="60">
        <f t="shared" si="25"/>
        <v>3156.46875</v>
      </c>
      <c r="Q1625" s="62"/>
    </row>
    <row r="1626" spans="1:17" x14ac:dyDescent="0.3">
      <c r="A1626" s="1" t="s">
        <v>324</v>
      </c>
      <c r="B1626" t="s">
        <v>18</v>
      </c>
      <c r="C1626" t="s">
        <v>34</v>
      </c>
      <c r="D1626" s="63">
        <v>811</v>
      </c>
      <c r="E1626" s="5">
        <v>8</v>
      </c>
      <c r="F1626" s="5" t="s">
        <v>17</v>
      </c>
      <c r="G1626" s="64">
        <v>46.18</v>
      </c>
      <c r="H1626" s="64">
        <v>2.2400000000000002</v>
      </c>
      <c r="I1626" t="s">
        <v>24</v>
      </c>
      <c r="J1626" t="s">
        <v>14</v>
      </c>
      <c r="K1626" t="s">
        <v>507</v>
      </c>
      <c r="M1626" t="s">
        <v>255</v>
      </c>
      <c r="N1626" s="1">
        <v>3225</v>
      </c>
      <c r="O1626" s="60">
        <f>IF(B1626="DEPARTAMENTO",N1626*(100%-VLOOKUP(A1626,'Condiciones Comerciales'!B:M,4,FALSE)),N1626)</f>
        <v>2805.75</v>
      </c>
      <c r="P1626" s="60">
        <f t="shared" si="25"/>
        <v>3156.46875</v>
      </c>
      <c r="Q1626" s="62"/>
    </row>
    <row r="1627" spans="1:17" x14ac:dyDescent="0.3">
      <c r="A1627" s="1" t="s">
        <v>324</v>
      </c>
      <c r="B1627" t="s">
        <v>18</v>
      </c>
      <c r="C1627" t="s">
        <v>34</v>
      </c>
      <c r="D1627" s="63">
        <v>817</v>
      </c>
      <c r="E1627" s="5">
        <v>8</v>
      </c>
      <c r="F1627" s="5" t="s">
        <v>17</v>
      </c>
      <c r="G1627" s="64">
        <v>47.37</v>
      </c>
      <c r="H1627" s="64">
        <v>2.37</v>
      </c>
      <c r="I1627" t="s">
        <v>21</v>
      </c>
      <c r="J1627" t="s">
        <v>14</v>
      </c>
      <c r="K1627" t="s">
        <v>507</v>
      </c>
      <c r="M1627" t="s">
        <v>337</v>
      </c>
      <c r="N1627" s="1">
        <v>3272</v>
      </c>
      <c r="O1627" s="60">
        <f>IF(B1627="DEPARTAMENTO",N1627*(100%-VLOOKUP(A1627,'Condiciones Comerciales'!B:M,4,FALSE)),N1627)</f>
        <v>2846.64</v>
      </c>
      <c r="P1627" s="60">
        <f t="shared" si="25"/>
        <v>3202.4699999999993</v>
      </c>
      <c r="Q1627" s="62"/>
    </row>
    <row r="1628" spans="1:17" x14ac:dyDescent="0.3">
      <c r="A1628" s="1" t="s">
        <v>324</v>
      </c>
      <c r="B1628" t="s">
        <v>18</v>
      </c>
      <c r="C1628" t="s">
        <v>34</v>
      </c>
      <c r="D1628" s="63">
        <v>818</v>
      </c>
      <c r="E1628" s="5">
        <v>8</v>
      </c>
      <c r="F1628" s="5" t="s">
        <v>17</v>
      </c>
      <c r="G1628" s="64">
        <v>46.18</v>
      </c>
      <c r="H1628" s="64">
        <v>2.2400000000000002</v>
      </c>
      <c r="I1628" t="s">
        <v>21</v>
      </c>
      <c r="J1628" t="s">
        <v>14</v>
      </c>
      <c r="K1628" t="s">
        <v>507</v>
      </c>
      <c r="M1628" t="s">
        <v>383</v>
      </c>
      <c r="N1628" s="1">
        <v>3272</v>
      </c>
      <c r="O1628" s="60">
        <f>IF(B1628="DEPARTAMENTO",N1628*(100%-VLOOKUP(A1628,'Condiciones Comerciales'!B:M,4,FALSE)),N1628)</f>
        <v>2846.64</v>
      </c>
      <c r="P1628" s="60">
        <f t="shared" si="25"/>
        <v>3202.4699999999993</v>
      </c>
      <c r="Q1628" s="62"/>
    </row>
    <row r="1629" spans="1:17" x14ac:dyDescent="0.3">
      <c r="A1629" s="1" t="s">
        <v>324</v>
      </c>
      <c r="B1629" t="s">
        <v>18</v>
      </c>
      <c r="C1629" t="s">
        <v>34</v>
      </c>
      <c r="D1629" s="63">
        <v>819</v>
      </c>
      <c r="E1629" s="5">
        <v>8</v>
      </c>
      <c r="F1629" s="5" t="s">
        <v>17</v>
      </c>
      <c r="G1629" s="64">
        <v>46.18</v>
      </c>
      <c r="H1629" s="64">
        <v>2.2400000000000002</v>
      </c>
      <c r="I1629" t="s">
        <v>21</v>
      </c>
      <c r="J1629" t="s">
        <v>14</v>
      </c>
      <c r="K1629" t="s">
        <v>507</v>
      </c>
      <c r="M1629" t="s">
        <v>367</v>
      </c>
      <c r="N1629" s="1">
        <v>3272</v>
      </c>
      <c r="O1629" s="60">
        <f>IF(B1629="DEPARTAMENTO",N1629*(100%-VLOOKUP(A1629,'Condiciones Comerciales'!B:M,4,FALSE)),N1629)</f>
        <v>2846.64</v>
      </c>
      <c r="P1629" s="60">
        <f t="shared" si="25"/>
        <v>3202.4699999999993</v>
      </c>
      <c r="Q1629" s="62"/>
    </row>
    <row r="1630" spans="1:17" x14ac:dyDescent="0.3">
      <c r="A1630" s="1" t="s">
        <v>324</v>
      </c>
      <c r="B1630" t="s">
        <v>18</v>
      </c>
      <c r="C1630" t="s">
        <v>34</v>
      </c>
      <c r="D1630" s="63">
        <v>820</v>
      </c>
      <c r="E1630" s="5">
        <v>8</v>
      </c>
      <c r="F1630" s="5" t="s">
        <v>17</v>
      </c>
      <c r="G1630" s="64">
        <v>46.56</v>
      </c>
      <c r="H1630" s="64">
        <v>2.2400000000000002</v>
      </c>
      <c r="I1630" t="s">
        <v>21</v>
      </c>
      <c r="J1630" t="s">
        <v>14</v>
      </c>
      <c r="K1630" t="s">
        <v>507</v>
      </c>
      <c r="M1630" t="s">
        <v>338</v>
      </c>
      <c r="N1630" s="1">
        <v>3272</v>
      </c>
      <c r="O1630" s="60">
        <f>IF(B1630="DEPARTAMENTO",N1630*(100%-VLOOKUP(A1630,'Condiciones Comerciales'!B:M,4,FALSE)),N1630)</f>
        <v>2846.64</v>
      </c>
      <c r="P1630" s="60">
        <f t="shared" si="25"/>
        <v>3202.4699999999993</v>
      </c>
      <c r="Q1630" s="62"/>
    </row>
    <row r="1631" spans="1:17" x14ac:dyDescent="0.3">
      <c r="A1631" s="1" t="s">
        <v>324</v>
      </c>
      <c r="B1631" t="s">
        <v>18</v>
      </c>
      <c r="C1631" t="s">
        <v>34</v>
      </c>
      <c r="D1631" s="63">
        <v>821</v>
      </c>
      <c r="E1631" s="5">
        <v>8</v>
      </c>
      <c r="F1631" s="5" t="s">
        <v>17</v>
      </c>
      <c r="G1631" s="64">
        <v>46.56</v>
      </c>
      <c r="H1631" s="64">
        <v>2.2400000000000002</v>
      </c>
      <c r="I1631" t="s">
        <v>23</v>
      </c>
      <c r="J1631" t="s">
        <v>14</v>
      </c>
      <c r="K1631" t="s">
        <v>507</v>
      </c>
      <c r="M1631" t="s">
        <v>384</v>
      </c>
      <c r="N1631" s="1">
        <v>3189</v>
      </c>
      <c r="O1631" s="60">
        <f>IF(B1631="DEPARTAMENTO",N1631*(100%-VLOOKUP(A1631,'Condiciones Comerciales'!B:M,4,FALSE)),N1631)</f>
        <v>2774.43</v>
      </c>
      <c r="P1631" s="60">
        <f t="shared" si="25"/>
        <v>3121.2337499999999</v>
      </c>
      <c r="Q1631" s="62"/>
    </row>
    <row r="1632" spans="1:17" x14ac:dyDescent="0.3">
      <c r="A1632" s="1" t="s">
        <v>324</v>
      </c>
      <c r="B1632" t="s">
        <v>18</v>
      </c>
      <c r="C1632" t="s">
        <v>34</v>
      </c>
      <c r="D1632" s="63">
        <v>822</v>
      </c>
      <c r="E1632" s="5">
        <v>8</v>
      </c>
      <c r="F1632" s="5" t="s">
        <v>17</v>
      </c>
      <c r="G1632" s="64">
        <v>46.18</v>
      </c>
      <c r="H1632" s="64">
        <v>2.2400000000000002</v>
      </c>
      <c r="I1632" t="s">
        <v>23</v>
      </c>
      <c r="J1632" t="s">
        <v>14</v>
      </c>
      <c r="K1632" t="s">
        <v>507</v>
      </c>
      <c r="M1632" t="s">
        <v>357</v>
      </c>
      <c r="N1632" s="1">
        <v>3189</v>
      </c>
      <c r="O1632" s="60">
        <f>IF(B1632="DEPARTAMENTO",N1632*(100%-VLOOKUP(A1632,'Condiciones Comerciales'!B:M,4,FALSE)),N1632)</f>
        <v>2774.43</v>
      </c>
      <c r="P1632" s="60">
        <f t="shared" si="25"/>
        <v>3121.2337499999999</v>
      </c>
      <c r="Q1632" s="62"/>
    </row>
    <row r="1633" spans="1:17" x14ac:dyDescent="0.3">
      <c r="A1633" s="1" t="s">
        <v>324</v>
      </c>
      <c r="B1633" t="s">
        <v>18</v>
      </c>
      <c r="C1633" t="s">
        <v>34</v>
      </c>
      <c r="D1633" s="63">
        <v>911</v>
      </c>
      <c r="E1633" s="5">
        <v>9</v>
      </c>
      <c r="F1633" s="5" t="s">
        <v>17</v>
      </c>
      <c r="G1633" s="64">
        <v>46.18</v>
      </c>
      <c r="H1633" s="64">
        <v>2.2400000000000002</v>
      </c>
      <c r="I1633" t="s">
        <v>24</v>
      </c>
      <c r="J1633" t="s">
        <v>14</v>
      </c>
      <c r="K1633" t="s">
        <v>15</v>
      </c>
      <c r="N1633" s="1">
        <v>3236</v>
      </c>
      <c r="O1633" s="60">
        <f>IF(B1633="DEPARTAMENTO",N1633*(100%-VLOOKUP(A1633,'Condiciones Comerciales'!B:M,4,FALSE)),N1633)</f>
        <v>2815.32</v>
      </c>
      <c r="P1633" s="60">
        <f t="shared" si="25"/>
        <v>3167.2349999999997</v>
      </c>
      <c r="Q1633" s="62"/>
    </row>
    <row r="1634" spans="1:17" x14ac:dyDescent="0.3">
      <c r="A1634" s="1" t="s">
        <v>324</v>
      </c>
      <c r="B1634" t="s">
        <v>18</v>
      </c>
      <c r="C1634" t="s">
        <v>34</v>
      </c>
      <c r="D1634" s="63">
        <v>917</v>
      </c>
      <c r="E1634" s="5">
        <v>9</v>
      </c>
      <c r="F1634" s="5" t="s">
        <v>17</v>
      </c>
      <c r="G1634" s="64">
        <v>47.37</v>
      </c>
      <c r="H1634" s="64">
        <v>2.37</v>
      </c>
      <c r="I1634" t="s">
        <v>21</v>
      </c>
      <c r="J1634" t="s">
        <v>14</v>
      </c>
      <c r="K1634" t="s">
        <v>15</v>
      </c>
      <c r="N1634" s="1">
        <v>3284</v>
      </c>
      <c r="O1634" s="60">
        <f>IF(B1634="DEPARTAMENTO",N1634*(100%-VLOOKUP(A1634,'Condiciones Comerciales'!B:M,4,FALSE)),N1634)</f>
        <v>2857.08</v>
      </c>
      <c r="P1634" s="60">
        <f t="shared" si="25"/>
        <v>3214.2149999999997</v>
      </c>
      <c r="Q1634" s="62"/>
    </row>
    <row r="1635" spans="1:17" x14ac:dyDescent="0.3">
      <c r="A1635" s="1" t="s">
        <v>324</v>
      </c>
      <c r="B1635" t="s">
        <v>18</v>
      </c>
      <c r="C1635" t="s">
        <v>34</v>
      </c>
      <c r="D1635" s="63">
        <v>918</v>
      </c>
      <c r="E1635" s="5">
        <v>9</v>
      </c>
      <c r="F1635" s="5" t="s">
        <v>17</v>
      </c>
      <c r="G1635" s="64">
        <v>46.18</v>
      </c>
      <c r="H1635" s="64">
        <v>2.2400000000000002</v>
      </c>
      <c r="I1635" t="s">
        <v>21</v>
      </c>
      <c r="J1635" t="s">
        <v>14</v>
      </c>
      <c r="K1635" t="s">
        <v>15</v>
      </c>
      <c r="N1635" s="1">
        <v>3284</v>
      </c>
      <c r="O1635" s="60">
        <f>IF(B1635="DEPARTAMENTO",N1635*(100%-VLOOKUP(A1635,'Condiciones Comerciales'!B:M,4,FALSE)),N1635)</f>
        <v>2857.08</v>
      </c>
      <c r="P1635" s="60">
        <f t="shared" si="25"/>
        <v>3214.2149999999997</v>
      </c>
      <c r="Q1635" s="62"/>
    </row>
    <row r="1636" spans="1:17" x14ac:dyDescent="0.3">
      <c r="A1636" s="1" t="s">
        <v>324</v>
      </c>
      <c r="B1636" t="s">
        <v>18</v>
      </c>
      <c r="C1636" t="s">
        <v>34</v>
      </c>
      <c r="D1636" s="63">
        <v>919</v>
      </c>
      <c r="E1636" s="5">
        <v>9</v>
      </c>
      <c r="F1636" s="5" t="s">
        <v>17</v>
      </c>
      <c r="G1636" s="64">
        <v>46.18</v>
      </c>
      <c r="H1636" s="64">
        <v>2.2400000000000002</v>
      </c>
      <c r="I1636" t="s">
        <v>21</v>
      </c>
      <c r="J1636" t="s">
        <v>14</v>
      </c>
      <c r="K1636" t="s">
        <v>15</v>
      </c>
      <c r="N1636" s="1">
        <v>3284</v>
      </c>
      <c r="O1636" s="60">
        <f>IF(B1636="DEPARTAMENTO",N1636*(100%-VLOOKUP(A1636,'Condiciones Comerciales'!B:M,4,FALSE)),N1636)</f>
        <v>2857.08</v>
      </c>
      <c r="P1636" s="60">
        <f t="shared" si="25"/>
        <v>3214.2149999999997</v>
      </c>
      <c r="Q1636" s="62"/>
    </row>
    <row r="1637" spans="1:17" x14ac:dyDescent="0.3">
      <c r="A1637" s="1" t="s">
        <v>324</v>
      </c>
      <c r="B1637" t="s">
        <v>18</v>
      </c>
      <c r="C1637" t="s">
        <v>34</v>
      </c>
      <c r="D1637" s="63">
        <v>920</v>
      </c>
      <c r="E1637" s="5">
        <v>9</v>
      </c>
      <c r="F1637" s="5" t="s">
        <v>17</v>
      </c>
      <c r="G1637" s="64">
        <v>46.56</v>
      </c>
      <c r="H1637" s="64">
        <v>2.2400000000000002</v>
      </c>
      <c r="I1637" t="s">
        <v>21</v>
      </c>
      <c r="J1637" t="s">
        <v>14</v>
      </c>
      <c r="K1637" t="s">
        <v>15</v>
      </c>
      <c r="N1637" s="1">
        <v>3284</v>
      </c>
      <c r="O1637" s="60">
        <f>IF(B1637="DEPARTAMENTO",N1637*(100%-VLOOKUP(A1637,'Condiciones Comerciales'!B:M,4,FALSE)),N1637)</f>
        <v>2857.08</v>
      </c>
      <c r="P1637" s="60">
        <f t="shared" si="25"/>
        <v>3214.2149999999997</v>
      </c>
      <c r="Q1637" s="62"/>
    </row>
    <row r="1638" spans="1:17" x14ac:dyDescent="0.3">
      <c r="A1638" s="1" t="s">
        <v>324</v>
      </c>
      <c r="B1638" t="s">
        <v>18</v>
      </c>
      <c r="C1638" t="s">
        <v>34</v>
      </c>
      <c r="D1638" s="63">
        <v>921</v>
      </c>
      <c r="E1638" s="5">
        <v>9</v>
      </c>
      <c r="F1638" s="5" t="s">
        <v>17</v>
      </c>
      <c r="G1638" s="64">
        <v>46.56</v>
      </c>
      <c r="H1638" s="64">
        <v>2.2400000000000002</v>
      </c>
      <c r="I1638" t="s">
        <v>23</v>
      </c>
      <c r="J1638" t="s">
        <v>14</v>
      </c>
      <c r="K1638" t="s">
        <v>15</v>
      </c>
      <c r="N1638" s="1">
        <v>3201</v>
      </c>
      <c r="O1638" s="60">
        <f>IF(B1638="DEPARTAMENTO",N1638*(100%-VLOOKUP(A1638,'Condiciones Comerciales'!B:M,4,FALSE)),N1638)</f>
        <v>2784.87</v>
      </c>
      <c r="P1638" s="60">
        <f t="shared" si="25"/>
        <v>3132.9787499999998</v>
      </c>
      <c r="Q1638" s="62"/>
    </row>
    <row r="1639" spans="1:17" x14ac:dyDescent="0.3">
      <c r="A1639" s="1" t="s">
        <v>324</v>
      </c>
      <c r="B1639" t="s">
        <v>18</v>
      </c>
      <c r="C1639" t="s">
        <v>34</v>
      </c>
      <c r="D1639" s="63">
        <v>922</v>
      </c>
      <c r="E1639" s="5">
        <v>9</v>
      </c>
      <c r="F1639" s="5" t="s">
        <v>17</v>
      </c>
      <c r="G1639" s="64">
        <v>46.18</v>
      </c>
      <c r="H1639" s="64">
        <v>2.2400000000000002</v>
      </c>
      <c r="I1639" t="s">
        <v>23</v>
      </c>
      <c r="J1639" t="s">
        <v>14</v>
      </c>
      <c r="K1639" t="s">
        <v>15</v>
      </c>
      <c r="N1639" s="1">
        <v>3201</v>
      </c>
      <c r="O1639" s="60">
        <f>IF(B1639="DEPARTAMENTO",N1639*(100%-VLOOKUP(A1639,'Condiciones Comerciales'!B:M,4,FALSE)),N1639)</f>
        <v>2784.87</v>
      </c>
      <c r="P1639" s="60">
        <f t="shared" si="25"/>
        <v>3132.9787499999998</v>
      </c>
      <c r="Q1639" s="62"/>
    </row>
    <row r="1640" spans="1:17" x14ac:dyDescent="0.3">
      <c r="A1640" s="1" t="s">
        <v>324</v>
      </c>
      <c r="B1640" t="s">
        <v>18</v>
      </c>
      <c r="C1640" t="s">
        <v>34</v>
      </c>
      <c r="D1640" s="63">
        <v>1007</v>
      </c>
      <c r="E1640" s="5">
        <v>10</v>
      </c>
      <c r="F1640" s="5" t="s">
        <v>17</v>
      </c>
      <c r="G1640" s="64">
        <v>46.59</v>
      </c>
      <c r="H1640" s="64">
        <v>2.2400000000000002</v>
      </c>
      <c r="I1640" t="s">
        <v>39</v>
      </c>
      <c r="J1640" t="s">
        <v>14</v>
      </c>
      <c r="K1640" t="s">
        <v>15</v>
      </c>
      <c r="N1640" s="1">
        <v>3272</v>
      </c>
      <c r="O1640" s="60">
        <f>IF(B1640="DEPARTAMENTO",N1640*(100%-VLOOKUP(A1640,'Condiciones Comerciales'!B:M,4,FALSE)),N1640)</f>
        <v>2846.64</v>
      </c>
      <c r="P1640" s="60">
        <f t="shared" si="25"/>
        <v>3202.4699999999993</v>
      </c>
      <c r="Q1640" s="62"/>
    </row>
    <row r="1641" spans="1:17" x14ac:dyDescent="0.3">
      <c r="A1641" s="1" t="s">
        <v>324</v>
      </c>
      <c r="B1641" t="s">
        <v>18</v>
      </c>
      <c r="C1641" t="s">
        <v>34</v>
      </c>
      <c r="D1641" s="63">
        <v>1011</v>
      </c>
      <c r="E1641" s="5">
        <v>10</v>
      </c>
      <c r="F1641" s="5" t="s">
        <v>17</v>
      </c>
      <c r="G1641" s="64">
        <v>46.18</v>
      </c>
      <c r="H1641" s="64">
        <v>2.2400000000000002</v>
      </c>
      <c r="I1641" t="s">
        <v>24</v>
      </c>
      <c r="J1641" t="s">
        <v>14</v>
      </c>
      <c r="K1641" t="s">
        <v>15</v>
      </c>
      <c r="N1641" s="1">
        <v>3248</v>
      </c>
      <c r="O1641" s="60">
        <f>IF(B1641="DEPARTAMENTO",N1641*(100%-VLOOKUP(A1641,'Condiciones Comerciales'!B:M,4,FALSE)),N1641)</f>
        <v>2825.7599999999998</v>
      </c>
      <c r="P1641" s="60">
        <f t="shared" si="25"/>
        <v>3178.9799999999996</v>
      </c>
      <c r="Q1641" s="62"/>
    </row>
    <row r="1642" spans="1:17" x14ac:dyDescent="0.3">
      <c r="A1642" s="1" t="s">
        <v>324</v>
      </c>
      <c r="B1642" t="s">
        <v>18</v>
      </c>
      <c r="C1642" t="s">
        <v>34</v>
      </c>
      <c r="D1642" s="63">
        <v>1017</v>
      </c>
      <c r="E1642" s="5">
        <v>10</v>
      </c>
      <c r="F1642" s="5" t="s">
        <v>17</v>
      </c>
      <c r="G1642" s="64">
        <v>47.37</v>
      </c>
      <c r="H1642" s="64">
        <v>2.37</v>
      </c>
      <c r="I1642" t="s">
        <v>21</v>
      </c>
      <c r="J1642" t="s">
        <v>14</v>
      </c>
      <c r="K1642" t="s">
        <v>15</v>
      </c>
      <c r="N1642" s="1">
        <v>3295</v>
      </c>
      <c r="O1642" s="60">
        <f>IF(B1642="DEPARTAMENTO",N1642*(100%-VLOOKUP(A1642,'Condiciones Comerciales'!B:M,4,FALSE)),N1642)</f>
        <v>2866.65</v>
      </c>
      <c r="P1642" s="60">
        <f t="shared" si="25"/>
        <v>3224.9812499999998</v>
      </c>
      <c r="Q1642" s="62"/>
    </row>
    <row r="1643" spans="1:17" x14ac:dyDescent="0.3">
      <c r="A1643" s="1" t="s">
        <v>324</v>
      </c>
      <c r="B1643" t="s">
        <v>18</v>
      </c>
      <c r="C1643" t="s">
        <v>34</v>
      </c>
      <c r="D1643" s="63">
        <v>1018</v>
      </c>
      <c r="E1643" s="5">
        <v>10</v>
      </c>
      <c r="F1643" s="5" t="s">
        <v>17</v>
      </c>
      <c r="G1643" s="64">
        <v>46.18</v>
      </c>
      <c r="H1643" s="64">
        <v>2.2400000000000002</v>
      </c>
      <c r="I1643" t="s">
        <v>21</v>
      </c>
      <c r="J1643" t="s">
        <v>14</v>
      </c>
      <c r="K1643" t="s">
        <v>15</v>
      </c>
      <c r="N1643" s="1">
        <v>3295</v>
      </c>
      <c r="O1643" s="60">
        <f>IF(B1643="DEPARTAMENTO",N1643*(100%-VLOOKUP(A1643,'Condiciones Comerciales'!B:M,4,FALSE)),N1643)</f>
        <v>2866.65</v>
      </c>
      <c r="P1643" s="60">
        <f t="shared" si="25"/>
        <v>3224.9812499999998</v>
      </c>
      <c r="Q1643" s="62"/>
    </row>
    <row r="1644" spans="1:17" x14ac:dyDescent="0.3">
      <c r="A1644" s="1" t="s">
        <v>324</v>
      </c>
      <c r="B1644" t="s">
        <v>18</v>
      </c>
      <c r="C1644" t="s">
        <v>34</v>
      </c>
      <c r="D1644" s="63">
        <v>1019</v>
      </c>
      <c r="E1644" s="5">
        <v>10</v>
      </c>
      <c r="F1644" s="5" t="s">
        <v>17</v>
      </c>
      <c r="G1644" s="64">
        <v>46.18</v>
      </c>
      <c r="H1644" s="64">
        <v>2.2400000000000002</v>
      </c>
      <c r="I1644" t="s">
        <v>21</v>
      </c>
      <c r="J1644" t="s">
        <v>14</v>
      </c>
      <c r="K1644" t="s">
        <v>15</v>
      </c>
      <c r="N1644" s="1">
        <v>3295</v>
      </c>
      <c r="O1644" s="60">
        <f>IF(B1644="DEPARTAMENTO",N1644*(100%-VLOOKUP(A1644,'Condiciones Comerciales'!B:M,4,FALSE)),N1644)</f>
        <v>2866.65</v>
      </c>
      <c r="P1644" s="60">
        <f t="shared" si="25"/>
        <v>3224.9812499999998</v>
      </c>
      <c r="Q1644" s="62"/>
    </row>
    <row r="1645" spans="1:17" x14ac:dyDescent="0.3">
      <c r="A1645" s="1" t="s">
        <v>324</v>
      </c>
      <c r="B1645" t="s">
        <v>18</v>
      </c>
      <c r="C1645" t="s">
        <v>34</v>
      </c>
      <c r="D1645" s="63">
        <v>1020</v>
      </c>
      <c r="E1645" s="5">
        <v>10</v>
      </c>
      <c r="F1645" s="5" t="s">
        <v>17</v>
      </c>
      <c r="G1645" s="64">
        <v>46.56</v>
      </c>
      <c r="H1645" s="64">
        <v>2.2400000000000002</v>
      </c>
      <c r="I1645" t="s">
        <v>21</v>
      </c>
      <c r="J1645" t="s">
        <v>14</v>
      </c>
      <c r="K1645" t="s">
        <v>15</v>
      </c>
      <c r="N1645" s="1">
        <v>3295</v>
      </c>
      <c r="O1645" s="60">
        <f>IF(B1645="DEPARTAMENTO",N1645*(100%-VLOOKUP(A1645,'Condiciones Comerciales'!B:M,4,FALSE)),N1645)</f>
        <v>2866.65</v>
      </c>
      <c r="P1645" s="60">
        <f t="shared" si="25"/>
        <v>3224.9812499999998</v>
      </c>
      <c r="Q1645" s="62"/>
    </row>
    <row r="1646" spans="1:17" x14ac:dyDescent="0.3">
      <c r="A1646" s="1" t="s">
        <v>324</v>
      </c>
      <c r="B1646" t="s">
        <v>18</v>
      </c>
      <c r="C1646" t="s">
        <v>34</v>
      </c>
      <c r="D1646" s="63">
        <v>1021</v>
      </c>
      <c r="E1646" s="5">
        <v>10</v>
      </c>
      <c r="F1646" s="5" t="s">
        <v>17</v>
      </c>
      <c r="G1646" s="64">
        <v>46.56</v>
      </c>
      <c r="H1646" s="64">
        <v>2.2400000000000002</v>
      </c>
      <c r="I1646" t="s">
        <v>23</v>
      </c>
      <c r="J1646" t="s">
        <v>14</v>
      </c>
      <c r="K1646" t="s">
        <v>15</v>
      </c>
      <c r="N1646" s="1">
        <v>3213</v>
      </c>
      <c r="O1646" s="60">
        <f>IF(B1646="DEPARTAMENTO",N1646*(100%-VLOOKUP(A1646,'Condiciones Comerciales'!B:M,4,FALSE)),N1646)</f>
        <v>2795.31</v>
      </c>
      <c r="P1646" s="60">
        <f t="shared" si="25"/>
        <v>3144.7237499999997</v>
      </c>
      <c r="Q1646" s="62"/>
    </row>
    <row r="1647" spans="1:17" x14ac:dyDescent="0.3">
      <c r="A1647" s="1" t="s">
        <v>324</v>
      </c>
      <c r="B1647" t="s">
        <v>18</v>
      </c>
      <c r="C1647" t="s">
        <v>34</v>
      </c>
      <c r="D1647" s="63">
        <v>1022</v>
      </c>
      <c r="E1647" s="5">
        <v>10</v>
      </c>
      <c r="F1647" s="5" t="s">
        <v>17</v>
      </c>
      <c r="G1647" s="64">
        <v>46.18</v>
      </c>
      <c r="H1647" s="64">
        <v>2.2400000000000002</v>
      </c>
      <c r="I1647" t="s">
        <v>23</v>
      </c>
      <c r="J1647" t="s">
        <v>14</v>
      </c>
      <c r="K1647" t="s">
        <v>15</v>
      </c>
      <c r="N1647" s="1">
        <v>3213</v>
      </c>
      <c r="O1647" s="60">
        <f>IF(B1647="DEPARTAMENTO",N1647*(100%-VLOOKUP(A1647,'Condiciones Comerciales'!B:M,4,FALSE)),N1647)</f>
        <v>2795.31</v>
      </c>
      <c r="P1647" s="60">
        <f t="shared" si="25"/>
        <v>3144.7237499999997</v>
      </c>
      <c r="Q1647" s="62"/>
    </row>
    <row r="1648" spans="1:17" x14ac:dyDescent="0.3">
      <c r="A1648" s="1" t="s">
        <v>324</v>
      </c>
      <c r="B1648" t="s">
        <v>18</v>
      </c>
      <c r="C1648" t="s">
        <v>34</v>
      </c>
      <c r="D1648" s="63">
        <v>1107</v>
      </c>
      <c r="E1648" s="5">
        <v>11</v>
      </c>
      <c r="F1648" s="5" t="s">
        <v>17</v>
      </c>
      <c r="G1648" s="64">
        <v>46.59</v>
      </c>
      <c r="H1648" s="64">
        <v>2.2400000000000002</v>
      </c>
      <c r="I1648" t="s">
        <v>39</v>
      </c>
      <c r="J1648" t="s">
        <v>14</v>
      </c>
      <c r="K1648" t="s">
        <v>15</v>
      </c>
      <c r="N1648" s="1">
        <v>3278</v>
      </c>
      <c r="O1648" s="60">
        <f>IF(B1648="DEPARTAMENTO",N1648*(100%-VLOOKUP(A1648,'Condiciones Comerciales'!B:M,4,FALSE)),N1648)</f>
        <v>2851.86</v>
      </c>
      <c r="P1648" s="60">
        <f t="shared" si="25"/>
        <v>3208.3424999999997</v>
      </c>
      <c r="Q1648" s="62"/>
    </row>
    <row r="1649" spans="1:17" x14ac:dyDescent="0.3">
      <c r="A1649" s="1" t="s">
        <v>324</v>
      </c>
      <c r="B1649" t="s">
        <v>18</v>
      </c>
      <c r="C1649" t="s">
        <v>34</v>
      </c>
      <c r="D1649" s="63">
        <v>1108</v>
      </c>
      <c r="E1649" s="5">
        <v>11</v>
      </c>
      <c r="F1649" s="5" t="s">
        <v>17</v>
      </c>
      <c r="G1649" s="64">
        <v>46.59</v>
      </c>
      <c r="H1649" s="64">
        <v>2.2400000000000002</v>
      </c>
      <c r="I1649" t="s">
        <v>24</v>
      </c>
      <c r="J1649" t="s">
        <v>14</v>
      </c>
      <c r="K1649" t="s">
        <v>15</v>
      </c>
      <c r="N1649" s="1">
        <v>3254</v>
      </c>
      <c r="O1649" s="60">
        <f>IF(B1649="DEPARTAMENTO",N1649*(100%-VLOOKUP(A1649,'Condiciones Comerciales'!B:M,4,FALSE)),N1649)</f>
        <v>2830.98</v>
      </c>
      <c r="P1649" s="60">
        <f t="shared" si="25"/>
        <v>3184.8525</v>
      </c>
      <c r="Q1649" s="62"/>
    </row>
    <row r="1650" spans="1:17" x14ac:dyDescent="0.3">
      <c r="A1650" s="1" t="s">
        <v>324</v>
      </c>
      <c r="B1650" t="s">
        <v>18</v>
      </c>
      <c r="C1650" t="s">
        <v>34</v>
      </c>
      <c r="D1650" s="63">
        <v>1111</v>
      </c>
      <c r="E1650" s="5">
        <v>11</v>
      </c>
      <c r="F1650" s="5" t="s">
        <v>17</v>
      </c>
      <c r="G1650" s="64">
        <v>46.18</v>
      </c>
      <c r="H1650" s="64">
        <v>2.2400000000000002</v>
      </c>
      <c r="I1650" t="s">
        <v>24</v>
      </c>
      <c r="J1650" t="s">
        <v>14</v>
      </c>
      <c r="K1650" t="s">
        <v>15</v>
      </c>
      <c r="N1650" s="1">
        <v>3254</v>
      </c>
      <c r="O1650" s="60">
        <f>IF(B1650="DEPARTAMENTO",N1650*(100%-VLOOKUP(A1650,'Condiciones Comerciales'!B:M,4,FALSE)),N1650)</f>
        <v>2830.98</v>
      </c>
      <c r="P1650" s="60">
        <f t="shared" si="25"/>
        <v>3184.8525</v>
      </c>
      <c r="Q1650" s="62"/>
    </row>
    <row r="1651" spans="1:17" x14ac:dyDescent="0.3">
      <c r="A1651" s="1" t="s">
        <v>324</v>
      </c>
      <c r="B1651" t="s">
        <v>18</v>
      </c>
      <c r="C1651" t="s">
        <v>34</v>
      </c>
      <c r="D1651" s="63">
        <v>1117</v>
      </c>
      <c r="E1651" s="5">
        <v>11</v>
      </c>
      <c r="F1651" s="5" t="s">
        <v>17</v>
      </c>
      <c r="G1651" s="64">
        <v>47.37</v>
      </c>
      <c r="H1651" s="64">
        <v>2.37</v>
      </c>
      <c r="I1651" t="s">
        <v>21</v>
      </c>
      <c r="J1651" t="s">
        <v>14</v>
      </c>
      <c r="K1651" t="s">
        <v>15</v>
      </c>
      <c r="N1651" s="1">
        <v>3301</v>
      </c>
      <c r="O1651" s="60">
        <f>IF(B1651="DEPARTAMENTO",N1651*(100%-VLOOKUP(A1651,'Condiciones Comerciales'!B:M,4,FALSE)),N1651)</f>
        <v>2871.87</v>
      </c>
      <c r="P1651" s="60">
        <f t="shared" si="25"/>
        <v>3230.8537499999998</v>
      </c>
      <c r="Q1651" s="62"/>
    </row>
    <row r="1652" spans="1:17" x14ac:dyDescent="0.3">
      <c r="A1652" s="1" t="s">
        <v>324</v>
      </c>
      <c r="B1652" t="s">
        <v>18</v>
      </c>
      <c r="C1652" t="s">
        <v>34</v>
      </c>
      <c r="D1652" s="63">
        <v>1118</v>
      </c>
      <c r="E1652" s="5">
        <v>11</v>
      </c>
      <c r="F1652" s="5" t="s">
        <v>17</v>
      </c>
      <c r="G1652" s="64">
        <v>46.18</v>
      </c>
      <c r="H1652" s="64">
        <v>2.2400000000000002</v>
      </c>
      <c r="I1652" t="s">
        <v>21</v>
      </c>
      <c r="J1652" t="s">
        <v>14</v>
      </c>
      <c r="K1652" t="s">
        <v>15</v>
      </c>
      <c r="N1652" s="1">
        <v>3301</v>
      </c>
      <c r="O1652" s="60">
        <f>IF(B1652="DEPARTAMENTO",N1652*(100%-VLOOKUP(A1652,'Condiciones Comerciales'!B:M,4,FALSE)),N1652)</f>
        <v>2871.87</v>
      </c>
      <c r="P1652" s="60">
        <f t="shared" si="25"/>
        <v>3230.8537499999998</v>
      </c>
      <c r="Q1652" s="62"/>
    </row>
    <row r="1653" spans="1:17" x14ac:dyDescent="0.3">
      <c r="A1653" s="1" t="s">
        <v>324</v>
      </c>
      <c r="B1653" t="s">
        <v>18</v>
      </c>
      <c r="C1653" t="s">
        <v>34</v>
      </c>
      <c r="D1653" s="63">
        <v>1119</v>
      </c>
      <c r="E1653" s="5">
        <v>11</v>
      </c>
      <c r="F1653" s="5" t="s">
        <v>17</v>
      </c>
      <c r="G1653" s="64">
        <v>46.18</v>
      </c>
      <c r="H1653" s="64">
        <v>2.2400000000000002</v>
      </c>
      <c r="I1653" t="s">
        <v>21</v>
      </c>
      <c r="J1653" t="s">
        <v>14</v>
      </c>
      <c r="K1653" t="s">
        <v>15</v>
      </c>
      <c r="N1653" s="1">
        <v>3301</v>
      </c>
      <c r="O1653" s="60">
        <f>IF(B1653="DEPARTAMENTO",N1653*(100%-VLOOKUP(A1653,'Condiciones Comerciales'!B:M,4,FALSE)),N1653)</f>
        <v>2871.87</v>
      </c>
      <c r="P1653" s="60">
        <f t="shared" si="25"/>
        <v>3230.8537499999998</v>
      </c>
      <c r="Q1653" s="62"/>
    </row>
    <row r="1654" spans="1:17" x14ac:dyDescent="0.3">
      <c r="A1654" s="1" t="s">
        <v>324</v>
      </c>
      <c r="B1654" t="s">
        <v>18</v>
      </c>
      <c r="C1654" t="s">
        <v>34</v>
      </c>
      <c r="D1654" s="63">
        <v>1120</v>
      </c>
      <c r="E1654" s="5">
        <v>11</v>
      </c>
      <c r="F1654" s="5" t="s">
        <v>17</v>
      </c>
      <c r="G1654" s="64">
        <v>46.56</v>
      </c>
      <c r="H1654" s="64">
        <v>2.2400000000000002</v>
      </c>
      <c r="I1654" t="s">
        <v>21</v>
      </c>
      <c r="J1654" t="s">
        <v>14</v>
      </c>
      <c r="K1654" t="s">
        <v>15</v>
      </c>
      <c r="N1654" s="1">
        <v>3301</v>
      </c>
      <c r="O1654" s="60">
        <f>IF(B1654="DEPARTAMENTO",N1654*(100%-VLOOKUP(A1654,'Condiciones Comerciales'!B:M,4,FALSE)),N1654)</f>
        <v>2871.87</v>
      </c>
      <c r="P1654" s="60">
        <f t="shared" si="25"/>
        <v>3230.8537499999998</v>
      </c>
      <c r="Q1654" s="62"/>
    </row>
    <row r="1655" spans="1:17" x14ac:dyDescent="0.3">
      <c r="A1655" s="1" t="s">
        <v>324</v>
      </c>
      <c r="B1655" t="s">
        <v>18</v>
      </c>
      <c r="C1655" t="s">
        <v>34</v>
      </c>
      <c r="D1655" s="63">
        <v>1121</v>
      </c>
      <c r="E1655" s="5">
        <v>11</v>
      </c>
      <c r="F1655" s="5" t="s">
        <v>17</v>
      </c>
      <c r="G1655" s="64">
        <v>46.56</v>
      </c>
      <c r="H1655" s="64">
        <v>2.2400000000000002</v>
      </c>
      <c r="I1655" t="s">
        <v>23</v>
      </c>
      <c r="J1655" t="s">
        <v>14</v>
      </c>
      <c r="K1655" t="s">
        <v>15</v>
      </c>
      <c r="N1655" s="1">
        <v>3219</v>
      </c>
      <c r="O1655" s="60">
        <f>IF(B1655="DEPARTAMENTO",N1655*(100%-VLOOKUP(A1655,'Condiciones Comerciales'!B:M,4,FALSE)),N1655)</f>
        <v>2800.53</v>
      </c>
      <c r="P1655" s="60">
        <f t="shared" si="25"/>
        <v>3150.5962500000001</v>
      </c>
      <c r="Q1655" s="62"/>
    </row>
    <row r="1656" spans="1:17" x14ac:dyDescent="0.3">
      <c r="A1656" s="1" t="s">
        <v>324</v>
      </c>
      <c r="B1656" t="s">
        <v>18</v>
      </c>
      <c r="C1656" t="s">
        <v>34</v>
      </c>
      <c r="D1656" s="63">
        <v>1122</v>
      </c>
      <c r="E1656" s="5">
        <v>11</v>
      </c>
      <c r="F1656" s="5" t="s">
        <v>17</v>
      </c>
      <c r="G1656" s="64">
        <v>46.18</v>
      </c>
      <c r="H1656" s="64">
        <v>2.2400000000000002</v>
      </c>
      <c r="I1656" t="s">
        <v>23</v>
      </c>
      <c r="J1656" t="s">
        <v>14</v>
      </c>
      <c r="K1656" t="s">
        <v>15</v>
      </c>
      <c r="N1656" s="1">
        <v>3219</v>
      </c>
      <c r="O1656" s="60">
        <f>IF(B1656="DEPARTAMENTO",N1656*(100%-VLOOKUP(A1656,'Condiciones Comerciales'!B:M,4,FALSE)),N1656)</f>
        <v>2800.53</v>
      </c>
      <c r="P1656" s="60">
        <f t="shared" si="25"/>
        <v>3150.5962500000001</v>
      </c>
      <c r="Q1656" s="62"/>
    </row>
    <row r="1657" spans="1:17" x14ac:dyDescent="0.3">
      <c r="A1657" s="1" t="s">
        <v>324</v>
      </c>
      <c r="B1657" t="s">
        <v>18</v>
      </c>
      <c r="C1657" t="s">
        <v>34</v>
      </c>
      <c r="D1657" s="63">
        <v>1207</v>
      </c>
      <c r="E1657" s="5">
        <v>12</v>
      </c>
      <c r="F1657" s="5" t="s">
        <v>17</v>
      </c>
      <c r="G1657" s="64">
        <v>46.59</v>
      </c>
      <c r="H1657" s="64">
        <v>2.2400000000000002</v>
      </c>
      <c r="I1657" t="s">
        <v>39</v>
      </c>
      <c r="J1657" t="s">
        <v>14</v>
      </c>
      <c r="K1657" t="s">
        <v>507</v>
      </c>
      <c r="M1657" t="s">
        <v>38</v>
      </c>
      <c r="N1657" s="1">
        <v>3284</v>
      </c>
      <c r="O1657" s="60">
        <f>IF(B1657="DEPARTAMENTO",N1657*(100%-VLOOKUP(A1657,'Condiciones Comerciales'!B:M,4,FALSE)),N1657)</f>
        <v>2857.08</v>
      </c>
      <c r="P1657" s="60">
        <f t="shared" si="25"/>
        <v>3214.2149999999997</v>
      </c>
      <c r="Q1657" s="62"/>
    </row>
    <row r="1658" spans="1:17" x14ac:dyDescent="0.3">
      <c r="A1658" s="1" t="s">
        <v>324</v>
      </c>
      <c r="B1658" t="s">
        <v>18</v>
      </c>
      <c r="C1658" t="s">
        <v>34</v>
      </c>
      <c r="D1658" s="63">
        <v>1208</v>
      </c>
      <c r="E1658" s="5">
        <v>12</v>
      </c>
      <c r="F1658" s="5" t="s">
        <v>17</v>
      </c>
      <c r="G1658" s="64">
        <v>46.59</v>
      </c>
      <c r="H1658" s="64">
        <v>2.2400000000000002</v>
      </c>
      <c r="I1658" t="s">
        <v>24</v>
      </c>
      <c r="J1658" t="s">
        <v>14</v>
      </c>
      <c r="K1658" t="s">
        <v>507</v>
      </c>
      <c r="M1658" t="s">
        <v>370</v>
      </c>
      <c r="N1658" s="1">
        <v>3260</v>
      </c>
      <c r="O1658" s="60">
        <f>IF(B1658="DEPARTAMENTO",N1658*(100%-VLOOKUP(A1658,'Condiciones Comerciales'!B:M,4,FALSE)),N1658)</f>
        <v>2836.2</v>
      </c>
      <c r="P1658" s="60">
        <f t="shared" si="25"/>
        <v>3190.7249999999999</v>
      </c>
      <c r="Q1658" s="62"/>
    </row>
    <row r="1659" spans="1:17" x14ac:dyDescent="0.3">
      <c r="A1659" s="1" t="s">
        <v>324</v>
      </c>
      <c r="B1659" t="s">
        <v>18</v>
      </c>
      <c r="C1659" t="s">
        <v>34</v>
      </c>
      <c r="D1659" s="63">
        <v>1211</v>
      </c>
      <c r="E1659" s="5">
        <v>12</v>
      </c>
      <c r="F1659" s="5" t="s">
        <v>17</v>
      </c>
      <c r="G1659" s="64">
        <v>46.18</v>
      </c>
      <c r="H1659" s="64">
        <v>2.2400000000000002</v>
      </c>
      <c r="I1659" t="s">
        <v>24</v>
      </c>
      <c r="J1659" t="s">
        <v>14</v>
      </c>
      <c r="K1659" t="s">
        <v>507</v>
      </c>
      <c r="M1659" t="s">
        <v>371</v>
      </c>
      <c r="N1659" s="1">
        <v>3260</v>
      </c>
      <c r="O1659" s="60">
        <f>IF(B1659="DEPARTAMENTO",N1659*(100%-VLOOKUP(A1659,'Condiciones Comerciales'!B:M,4,FALSE)),N1659)</f>
        <v>2836.2</v>
      </c>
      <c r="P1659" s="60">
        <f t="shared" si="25"/>
        <v>3190.7249999999999</v>
      </c>
      <c r="Q1659" s="62"/>
    </row>
    <row r="1660" spans="1:17" x14ac:dyDescent="0.3">
      <c r="A1660" s="1" t="s">
        <v>324</v>
      </c>
      <c r="B1660" t="s">
        <v>18</v>
      </c>
      <c r="C1660" t="s">
        <v>34</v>
      </c>
      <c r="D1660" s="63">
        <v>1217</v>
      </c>
      <c r="E1660" s="5">
        <v>12</v>
      </c>
      <c r="F1660" s="5" t="s">
        <v>17</v>
      </c>
      <c r="G1660" s="64">
        <v>47.37</v>
      </c>
      <c r="H1660" s="64">
        <v>2.37</v>
      </c>
      <c r="I1660" t="s">
        <v>21</v>
      </c>
      <c r="J1660" t="s">
        <v>14</v>
      </c>
      <c r="K1660" t="s">
        <v>507</v>
      </c>
      <c r="M1660" t="s">
        <v>358</v>
      </c>
      <c r="N1660" s="1">
        <v>3307</v>
      </c>
      <c r="O1660" s="60">
        <f>IF(B1660="DEPARTAMENTO",N1660*(100%-VLOOKUP(A1660,'Condiciones Comerciales'!B:M,4,FALSE)),N1660)</f>
        <v>2877.09</v>
      </c>
      <c r="P1660" s="60">
        <f t="shared" si="25"/>
        <v>3236.7262500000002</v>
      </c>
      <c r="Q1660" s="62"/>
    </row>
    <row r="1661" spans="1:17" x14ac:dyDescent="0.3">
      <c r="A1661" s="1" t="s">
        <v>324</v>
      </c>
      <c r="B1661" t="s">
        <v>18</v>
      </c>
      <c r="C1661" t="s">
        <v>34</v>
      </c>
      <c r="D1661" s="63">
        <v>1218</v>
      </c>
      <c r="E1661" s="5">
        <v>12</v>
      </c>
      <c r="F1661" s="5" t="s">
        <v>17</v>
      </c>
      <c r="G1661" s="64">
        <v>46.18</v>
      </c>
      <c r="H1661" s="64">
        <v>2.2400000000000002</v>
      </c>
      <c r="I1661" t="s">
        <v>21</v>
      </c>
      <c r="J1661" t="s">
        <v>14</v>
      </c>
      <c r="K1661" t="s">
        <v>507</v>
      </c>
      <c r="M1661" t="s">
        <v>325</v>
      </c>
      <c r="N1661" s="1">
        <v>3307</v>
      </c>
      <c r="O1661" s="60">
        <f>IF(B1661="DEPARTAMENTO",N1661*(100%-VLOOKUP(A1661,'Condiciones Comerciales'!B:M,4,FALSE)),N1661)</f>
        <v>2877.09</v>
      </c>
      <c r="P1661" s="60">
        <f t="shared" si="25"/>
        <v>3236.7262500000002</v>
      </c>
      <c r="Q1661" s="62"/>
    </row>
    <row r="1662" spans="1:17" x14ac:dyDescent="0.3">
      <c r="A1662" s="1" t="s">
        <v>324</v>
      </c>
      <c r="B1662" t="s">
        <v>18</v>
      </c>
      <c r="C1662" t="s">
        <v>34</v>
      </c>
      <c r="D1662" s="63">
        <v>1219</v>
      </c>
      <c r="E1662" s="5">
        <v>12</v>
      </c>
      <c r="F1662" s="5" t="s">
        <v>17</v>
      </c>
      <c r="G1662" s="64">
        <v>46.18</v>
      </c>
      <c r="H1662" s="64">
        <v>2.2400000000000002</v>
      </c>
      <c r="I1662" t="s">
        <v>21</v>
      </c>
      <c r="J1662" t="s">
        <v>14</v>
      </c>
      <c r="K1662" t="s">
        <v>507</v>
      </c>
      <c r="M1662" t="s">
        <v>38</v>
      </c>
      <c r="N1662" s="1">
        <v>3307</v>
      </c>
      <c r="O1662" s="60">
        <f>IF(B1662="DEPARTAMENTO",N1662*(100%-VLOOKUP(A1662,'Condiciones Comerciales'!B:M,4,FALSE)),N1662)</f>
        <v>2877.09</v>
      </c>
      <c r="P1662" s="60">
        <f t="shared" si="25"/>
        <v>3236.7262500000002</v>
      </c>
      <c r="Q1662" s="62"/>
    </row>
    <row r="1663" spans="1:17" x14ac:dyDescent="0.3">
      <c r="A1663" s="1" t="s">
        <v>324</v>
      </c>
      <c r="B1663" t="s">
        <v>18</v>
      </c>
      <c r="C1663" t="s">
        <v>34</v>
      </c>
      <c r="D1663" s="63">
        <v>1220</v>
      </c>
      <c r="E1663" s="5">
        <v>12</v>
      </c>
      <c r="F1663" s="5" t="s">
        <v>17</v>
      </c>
      <c r="G1663" s="64">
        <v>46.56</v>
      </c>
      <c r="H1663" s="64">
        <v>2.2400000000000002</v>
      </c>
      <c r="I1663" t="s">
        <v>21</v>
      </c>
      <c r="J1663" t="s">
        <v>14</v>
      </c>
      <c r="K1663" t="s">
        <v>507</v>
      </c>
      <c r="M1663" t="s">
        <v>38</v>
      </c>
      <c r="N1663" s="1">
        <v>3307</v>
      </c>
      <c r="O1663" s="60">
        <f>IF(B1663="DEPARTAMENTO",N1663*(100%-VLOOKUP(A1663,'Condiciones Comerciales'!B:M,4,FALSE)),N1663)</f>
        <v>2877.09</v>
      </c>
      <c r="P1663" s="60">
        <f t="shared" si="25"/>
        <v>3236.7262500000002</v>
      </c>
      <c r="Q1663" s="62"/>
    </row>
    <row r="1664" spans="1:17" x14ac:dyDescent="0.3">
      <c r="A1664" s="1" t="s">
        <v>324</v>
      </c>
      <c r="B1664" t="s">
        <v>18</v>
      </c>
      <c r="C1664" t="s">
        <v>34</v>
      </c>
      <c r="D1664" s="63">
        <v>1221</v>
      </c>
      <c r="E1664" s="5">
        <v>12</v>
      </c>
      <c r="F1664" s="5" t="s">
        <v>17</v>
      </c>
      <c r="G1664" s="64">
        <v>46.56</v>
      </c>
      <c r="H1664" s="64">
        <v>2.2400000000000002</v>
      </c>
      <c r="I1664" t="s">
        <v>23</v>
      </c>
      <c r="J1664" t="s">
        <v>14</v>
      </c>
      <c r="K1664" t="s">
        <v>507</v>
      </c>
      <c r="M1664" t="s">
        <v>38</v>
      </c>
      <c r="N1664" s="1">
        <v>3225</v>
      </c>
      <c r="O1664" s="60">
        <f>IF(B1664="DEPARTAMENTO",N1664*(100%-VLOOKUP(A1664,'Condiciones Comerciales'!B:M,4,FALSE)),N1664)</f>
        <v>2805.75</v>
      </c>
      <c r="P1664" s="60">
        <f t="shared" si="25"/>
        <v>3156.46875</v>
      </c>
      <c r="Q1664" s="62"/>
    </row>
    <row r="1665" spans="1:17" x14ac:dyDescent="0.3">
      <c r="A1665" s="1" t="s">
        <v>324</v>
      </c>
      <c r="B1665" t="s">
        <v>18</v>
      </c>
      <c r="C1665" t="s">
        <v>34</v>
      </c>
      <c r="D1665" s="63">
        <v>1222</v>
      </c>
      <c r="E1665" s="5">
        <v>12</v>
      </c>
      <c r="F1665" s="5" t="s">
        <v>17</v>
      </c>
      <c r="G1665" s="64">
        <v>46.18</v>
      </c>
      <c r="H1665" s="64">
        <v>2.2400000000000002</v>
      </c>
      <c r="I1665" t="s">
        <v>23</v>
      </c>
      <c r="J1665" t="s">
        <v>14</v>
      </c>
      <c r="K1665" t="s">
        <v>507</v>
      </c>
      <c r="M1665" t="s">
        <v>38</v>
      </c>
      <c r="N1665" s="1">
        <v>3225</v>
      </c>
      <c r="O1665" s="60">
        <f>IF(B1665="DEPARTAMENTO",N1665*(100%-VLOOKUP(A1665,'Condiciones Comerciales'!B:M,4,FALSE)),N1665)</f>
        <v>2805.75</v>
      </c>
      <c r="P1665" s="60">
        <f t="shared" si="25"/>
        <v>3156.46875</v>
      </c>
      <c r="Q1665" s="62"/>
    </row>
    <row r="1666" spans="1:17" x14ac:dyDescent="0.3">
      <c r="A1666" s="1" t="s">
        <v>324</v>
      </c>
      <c r="B1666" t="s">
        <v>18</v>
      </c>
      <c r="C1666" t="s">
        <v>34</v>
      </c>
      <c r="D1666" s="63">
        <v>1307</v>
      </c>
      <c r="E1666" s="5">
        <v>13</v>
      </c>
      <c r="F1666" s="5" t="s">
        <v>17</v>
      </c>
      <c r="G1666" s="64">
        <v>46.59</v>
      </c>
      <c r="H1666" s="64">
        <v>2.2400000000000002</v>
      </c>
      <c r="I1666" t="s">
        <v>39</v>
      </c>
      <c r="J1666" t="s">
        <v>14</v>
      </c>
      <c r="K1666" t="s">
        <v>507</v>
      </c>
      <c r="M1666" t="s">
        <v>351</v>
      </c>
      <c r="N1666" s="1">
        <v>3289</v>
      </c>
      <c r="O1666" s="60">
        <f>IF(B1666="DEPARTAMENTO",N1666*(100%-VLOOKUP(A1666,'Condiciones Comerciales'!B:M,4,FALSE)),N1666)</f>
        <v>2861.43</v>
      </c>
      <c r="P1666" s="60">
        <f t="shared" ref="P1666:P1729" si="26">(O1666-10%*O1666)/80%</f>
        <v>3219.1087499999994</v>
      </c>
      <c r="Q1666" s="62"/>
    </row>
    <row r="1667" spans="1:17" x14ac:dyDescent="0.3">
      <c r="A1667" s="1" t="s">
        <v>324</v>
      </c>
      <c r="B1667" t="s">
        <v>18</v>
      </c>
      <c r="C1667" t="s">
        <v>34</v>
      </c>
      <c r="D1667" s="63">
        <v>1308</v>
      </c>
      <c r="E1667" s="5">
        <v>13</v>
      </c>
      <c r="F1667" s="5" t="s">
        <v>17</v>
      </c>
      <c r="G1667" s="64">
        <v>46.59</v>
      </c>
      <c r="H1667" s="64">
        <v>2.2400000000000002</v>
      </c>
      <c r="I1667" t="s">
        <v>24</v>
      </c>
      <c r="J1667" t="s">
        <v>14</v>
      </c>
      <c r="K1667" t="s">
        <v>507</v>
      </c>
      <c r="M1667" t="s">
        <v>395</v>
      </c>
      <c r="N1667" s="1">
        <v>3266</v>
      </c>
      <c r="O1667" s="60">
        <f>IF(B1667="DEPARTAMENTO",N1667*(100%-VLOOKUP(A1667,'Condiciones Comerciales'!B:M,4,FALSE)),N1667)</f>
        <v>2841.42</v>
      </c>
      <c r="P1667" s="60">
        <f t="shared" si="26"/>
        <v>3196.5975000000003</v>
      </c>
      <c r="Q1667" s="62"/>
    </row>
    <row r="1668" spans="1:17" x14ac:dyDescent="0.3">
      <c r="A1668" s="1" t="s">
        <v>324</v>
      </c>
      <c r="B1668" t="s">
        <v>18</v>
      </c>
      <c r="C1668" t="s">
        <v>34</v>
      </c>
      <c r="D1668" s="63">
        <v>1311</v>
      </c>
      <c r="E1668" s="5">
        <v>13</v>
      </c>
      <c r="F1668" s="5" t="s">
        <v>17</v>
      </c>
      <c r="G1668" s="64">
        <v>46.18</v>
      </c>
      <c r="H1668" s="64">
        <v>2.2400000000000002</v>
      </c>
      <c r="I1668" t="s">
        <v>24</v>
      </c>
      <c r="J1668" t="s">
        <v>14</v>
      </c>
      <c r="K1668" t="s">
        <v>507</v>
      </c>
      <c r="M1668" t="s">
        <v>385</v>
      </c>
      <c r="N1668" s="1">
        <v>3266</v>
      </c>
      <c r="O1668" s="60">
        <f>IF(B1668="DEPARTAMENTO",N1668*(100%-VLOOKUP(A1668,'Condiciones Comerciales'!B:M,4,FALSE)),N1668)</f>
        <v>2841.42</v>
      </c>
      <c r="P1668" s="60">
        <f t="shared" si="26"/>
        <v>3196.5975000000003</v>
      </c>
      <c r="Q1668" s="62"/>
    </row>
    <row r="1669" spans="1:17" x14ac:dyDescent="0.3">
      <c r="A1669" s="1" t="s">
        <v>324</v>
      </c>
      <c r="B1669" t="s">
        <v>18</v>
      </c>
      <c r="C1669" t="s">
        <v>34</v>
      </c>
      <c r="D1669" s="63">
        <v>1317</v>
      </c>
      <c r="E1669" s="5">
        <v>13</v>
      </c>
      <c r="F1669" s="5" t="s">
        <v>17</v>
      </c>
      <c r="G1669" s="64">
        <v>47.37</v>
      </c>
      <c r="H1669" s="64">
        <v>2.37</v>
      </c>
      <c r="I1669" t="s">
        <v>21</v>
      </c>
      <c r="J1669" t="s">
        <v>14</v>
      </c>
      <c r="K1669" t="s">
        <v>507</v>
      </c>
      <c r="M1669" t="s">
        <v>387</v>
      </c>
      <c r="N1669" s="1">
        <v>3313</v>
      </c>
      <c r="O1669" s="60">
        <f>IF(B1669="DEPARTAMENTO",N1669*(100%-VLOOKUP(A1669,'Condiciones Comerciales'!B:M,4,FALSE)),N1669)</f>
        <v>2882.31</v>
      </c>
      <c r="P1669" s="60">
        <f t="shared" si="26"/>
        <v>3242.5987499999997</v>
      </c>
      <c r="Q1669" s="62"/>
    </row>
    <row r="1670" spans="1:17" x14ac:dyDescent="0.3">
      <c r="A1670" s="1" t="s">
        <v>324</v>
      </c>
      <c r="B1670" t="s">
        <v>18</v>
      </c>
      <c r="C1670" t="s">
        <v>34</v>
      </c>
      <c r="D1670" s="63">
        <v>1318</v>
      </c>
      <c r="E1670" s="5">
        <v>13</v>
      </c>
      <c r="F1670" s="5" t="s">
        <v>17</v>
      </c>
      <c r="G1670" s="64">
        <v>46.18</v>
      </c>
      <c r="H1670" s="64">
        <v>2.2400000000000002</v>
      </c>
      <c r="I1670" t="s">
        <v>21</v>
      </c>
      <c r="J1670" t="s">
        <v>14</v>
      </c>
      <c r="K1670" t="s">
        <v>507</v>
      </c>
      <c r="M1670" t="s">
        <v>359</v>
      </c>
      <c r="N1670" s="1">
        <v>3313</v>
      </c>
      <c r="O1670" s="60">
        <f>IF(B1670="DEPARTAMENTO",N1670*(100%-VLOOKUP(A1670,'Condiciones Comerciales'!B:M,4,FALSE)),N1670)</f>
        <v>2882.31</v>
      </c>
      <c r="P1670" s="60">
        <f t="shared" si="26"/>
        <v>3242.5987499999997</v>
      </c>
      <c r="Q1670" s="62"/>
    </row>
    <row r="1671" spans="1:17" x14ac:dyDescent="0.3">
      <c r="A1671" s="1" t="s">
        <v>324</v>
      </c>
      <c r="B1671" t="s">
        <v>18</v>
      </c>
      <c r="C1671" t="s">
        <v>34</v>
      </c>
      <c r="D1671" s="63">
        <v>1319</v>
      </c>
      <c r="E1671" s="5">
        <v>13</v>
      </c>
      <c r="F1671" s="5" t="s">
        <v>17</v>
      </c>
      <c r="G1671" s="64">
        <v>46.18</v>
      </c>
      <c r="H1671" s="64">
        <v>2.2400000000000002</v>
      </c>
      <c r="I1671" t="s">
        <v>21</v>
      </c>
      <c r="J1671" t="s">
        <v>14</v>
      </c>
      <c r="K1671" t="s">
        <v>507</v>
      </c>
      <c r="M1671" t="s">
        <v>327</v>
      </c>
      <c r="N1671" s="1">
        <v>3313</v>
      </c>
      <c r="O1671" s="60">
        <f>IF(B1671="DEPARTAMENTO",N1671*(100%-VLOOKUP(A1671,'Condiciones Comerciales'!B:M,4,FALSE)),N1671)</f>
        <v>2882.31</v>
      </c>
      <c r="P1671" s="60">
        <f t="shared" si="26"/>
        <v>3242.5987499999997</v>
      </c>
      <c r="Q1671" s="62"/>
    </row>
    <row r="1672" spans="1:17" x14ac:dyDescent="0.3">
      <c r="A1672" s="1" t="s">
        <v>324</v>
      </c>
      <c r="B1672" t="s">
        <v>18</v>
      </c>
      <c r="C1672" t="s">
        <v>34</v>
      </c>
      <c r="D1672" s="63">
        <v>1320</v>
      </c>
      <c r="E1672" s="5">
        <v>13</v>
      </c>
      <c r="F1672" s="5" t="s">
        <v>17</v>
      </c>
      <c r="G1672" s="64">
        <v>46.56</v>
      </c>
      <c r="H1672" s="64">
        <v>2.2400000000000002</v>
      </c>
      <c r="I1672" t="s">
        <v>21</v>
      </c>
      <c r="J1672" t="s">
        <v>14</v>
      </c>
      <c r="K1672" t="s">
        <v>507</v>
      </c>
      <c r="M1672" t="s">
        <v>381</v>
      </c>
      <c r="N1672" s="1">
        <v>3313</v>
      </c>
      <c r="O1672" s="60">
        <f>IF(B1672="DEPARTAMENTO",N1672*(100%-VLOOKUP(A1672,'Condiciones Comerciales'!B:M,4,FALSE)),N1672)</f>
        <v>2882.31</v>
      </c>
      <c r="P1672" s="60">
        <f t="shared" si="26"/>
        <v>3242.5987499999997</v>
      </c>
      <c r="Q1672" s="62"/>
    </row>
    <row r="1673" spans="1:17" x14ac:dyDescent="0.3">
      <c r="A1673" s="1" t="s">
        <v>324</v>
      </c>
      <c r="B1673" t="s">
        <v>18</v>
      </c>
      <c r="C1673" t="s">
        <v>34</v>
      </c>
      <c r="D1673" s="63">
        <v>1321</v>
      </c>
      <c r="E1673" s="5">
        <v>13</v>
      </c>
      <c r="F1673" s="5" t="s">
        <v>17</v>
      </c>
      <c r="G1673" s="64">
        <v>46.56</v>
      </c>
      <c r="H1673" s="64">
        <v>2.2400000000000002</v>
      </c>
      <c r="I1673" t="s">
        <v>23</v>
      </c>
      <c r="J1673" t="s">
        <v>14</v>
      </c>
      <c r="K1673" t="s">
        <v>507</v>
      </c>
      <c r="M1673" t="s">
        <v>360</v>
      </c>
      <c r="N1673" s="1">
        <v>3231</v>
      </c>
      <c r="O1673" s="60">
        <f>IF(B1673="DEPARTAMENTO",N1673*(100%-VLOOKUP(A1673,'Condiciones Comerciales'!B:M,4,FALSE)),N1673)</f>
        <v>2810.97</v>
      </c>
      <c r="P1673" s="60">
        <f t="shared" si="26"/>
        <v>3162.3412499999995</v>
      </c>
      <c r="Q1673" s="62"/>
    </row>
    <row r="1674" spans="1:17" x14ac:dyDescent="0.3">
      <c r="A1674" s="1" t="s">
        <v>324</v>
      </c>
      <c r="B1674" t="s">
        <v>18</v>
      </c>
      <c r="C1674" t="s">
        <v>34</v>
      </c>
      <c r="D1674" s="63">
        <v>1322</v>
      </c>
      <c r="E1674" s="5">
        <v>13</v>
      </c>
      <c r="F1674" s="5" t="s">
        <v>17</v>
      </c>
      <c r="G1674" s="64">
        <v>46.18</v>
      </c>
      <c r="H1674" s="64">
        <v>2.2400000000000002</v>
      </c>
      <c r="I1674" t="s">
        <v>23</v>
      </c>
      <c r="J1674" t="s">
        <v>14</v>
      </c>
      <c r="K1674" t="s">
        <v>507</v>
      </c>
      <c r="M1674" t="s">
        <v>328</v>
      </c>
      <c r="N1674" s="1">
        <v>3231</v>
      </c>
      <c r="O1674" s="60">
        <f>IF(B1674="DEPARTAMENTO",N1674*(100%-VLOOKUP(A1674,'Condiciones Comerciales'!B:M,4,FALSE)),N1674)</f>
        <v>2810.97</v>
      </c>
      <c r="P1674" s="60">
        <f t="shared" si="26"/>
        <v>3162.3412499999995</v>
      </c>
      <c r="Q1674" s="62"/>
    </row>
    <row r="1675" spans="1:17" x14ac:dyDescent="0.3">
      <c r="A1675" s="1" t="s">
        <v>324</v>
      </c>
      <c r="B1675" t="s">
        <v>18</v>
      </c>
      <c r="C1675" t="s">
        <v>34</v>
      </c>
      <c r="D1675" s="63">
        <v>1417</v>
      </c>
      <c r="E1675" s="5">
        <v>14</v>
      </c>
      <c r="F1675" s="5" t="s">
        <v>17</v>
      </c>
      <c r="G1675" s="64">
        <v>47.37</v>
      </c>
      <c r="H1675" s="64">
        <v>2.37</v>
      </c>
      <c r="I1675" t="s">
        <v>21</v>
      </c>
      <c r="J1675" t="s">
        <v>14</v>
      </c>
      <c r="K1675" t="s">
        <v>15</v>
      </c>
      <c r="N1675" s="1">
        <v>3319</v>
      </c>
      <c r="O1675" s="60">
        <f>IF(B1675="DEPARTAMENTO",N1675*(100%-VLOOKUP(A1675,'Condiciones Comerciales'!B:M,4,FALSE)),N1675)</f>
        <v>2887.53</v>
      </c>
      <c r="P1675" s="60">
        <f t="shared" si="26"/>
        <v>3248.4712500000001</v>
      </c>
      <c r="Q1675" s="62"/>
    </row>
    <row r="1676" spans="1:17" x14ac:dyDescent="0.3">
      <c r="A1676" s="1" t="s">
        <v>324</v>
      </c>
      <c r="B1676" t="s">
        <v>18</v>
      </c>
      <c r="C1676" t="s">
        <v>34</v>
      </c>
      <c r="D1676" s="63">
        <v>1418</v>
      </c>
      <c r="E1676" s="5">
        <v>14</v>
      </c>
      <c r="F1676" s="5" t="s">
        <v>17</v>
      </c>
      <c r="G1676" s="64">
        <v>46.18</v>
      </c>
      <c r="H1676" s="64">
        <v>2.2400000000000002</v>
      </c>
      <c r="I1676" t="s">
        <v>21</v>
      </c>
      <c r="J1676" t="s">
        <v>14</v>
      </c>
      <c r="K1676" t="s">
        <v>15</v>
      </c>
      <c r="N1676" s="1">
        <v>3319</v>
      </c>
      <c r="O1676" s="60">
        <f>IF(B1676="DEPARTAMENTO",N1676*(100%-VLOOKUP(A1676,'Condiciones Comerciales'!B:M,4,FALSE)),N1676)</f>
        <v>2887.53</v>
      </c>
      <c r="P1676" s="60">
        <f t="shared" si="26"/>
        <v>3248.4712500000001</v>
      </c>
      <c r="Q1676" s="62"/>
    </row>
    <row r="1677" spans="1:17" x14ac:dyDescent="0.3">
      <c r="A1677" s="1" t="s">
        <v>324</v>
      </c>
      <c r="B1677" t="s">
        <v>18</v>
      </c>
      <c r="C1677" t="s">
        <v>34</v>
      </c>
      <c r="D1677" s="63">
        <v>1419</v>
      </c>
      <c r="E1677" s="5">
        <v>14</v>
      </c>
      <c r="F1677" s="5" t="s">
        <v>17</v>
      </c>
      <c r="G1677" s="64">
        <v>46.18</v>
      </c>
      <c r="H1677" s="64">
        <v>2.2400000000000002</v>
      </c>
      <c r="I1677" t="s">
        <v>21</v>
      </c>
      <c r="J1677" t="s">
        <v>14</v>
      </c>
      <c r="K1677" t="s">
        <v>15</v>
      </c>
      <c r="N1677" s="1">
        <v>3319</v>
      </c>
      <c r="O1677" s="60">
        <f>IF(B1677="DEPARTAMENTO",N1677*(100%-VLOOKUP(A1677,'Condiciones Comerciales'!B:M,4,FALSE)),N1677)</f>
        <v>2887.53</v>
      </c>
      <c r="P1677" s="60">
        <f t="shared" si="26"/>
        <v>3248.4712500000001</v>
      </c>
      <c r="Q1677" s="62"/>
    </row>
    <row r="1678" spans="1:17" x14ac:dyDescent="0.3">
      <c r="A1678" s="1" t="s">
        <v>324</v>
      </c>
      <c r="B1678" t="s">
        <v>18</v>
      </c>
      <c r="C1678" t="s">
        <v>34</v>
      </c>
      <c r="D1678" s="63">
        <v>1420</v>
      </c>
      <c r="E1678" s="5">
        <v>14</v>
      </c>
      <c r="F1678" s="5" t="s">
        <v>17</v>
      </c>
      <c r="G1678" s="64">
        <v>46.56</v>
      </c>
      <c r="H1678" s="64">
        <v>2.2400000000000002</v>
      </c>
      <c r="I1678" t="s">
        <v>21</v>
      </c>
      <c r="J1678" t="s">
        <v>14</v>
      </c>
      <c r="K1678" t="s">
        <v>15</v>
      </c>
      <c r="N1678" s="1">
        <v>3319</v>
      </c>
      <c r="O1678" s="60">
        <f>IF(B1678="DEPARTAMENTO",N1678*(100%-VLOOKUP(A1678,'Condiciones Comerciales'!B:M,4,FALSE)),N1678)</f>
        <v>2887.53</v>
      </c>
      <c r="P1678" s="60">
        <f t="shared" si="26"/>
        <v>3248.4712500000001</v>
      </c>
      <c r="Q1678" s="62"/>
    </row>
    <row r="1679" spans="1:17" x14ac:dyDescent="0.3">
      <c r="A1679" s="1" t="s">
        <v>324</v>
      </c>
      <c r="B1679" t="s">
        <v>18</v>
      </c>
      <c r="C1679" t="s">
        <v>34</v>
      </c>
      <c r="D1679" s="63">
        <v>1421</v>
      </c>
      <c r="E1679" s="5">
        <v>14</v>
      </c>
      <c r="F1679" s="5" t="s">
        <v>17</v>
      </c>
      <c r="G1679" s="64">
        <v>46.56</v>
      </c>
      <c r="H1679" s="64">
        <v>2.2400000000000002</v>
      </c>
      <c r="I1679" t="s">
        <v>23</v>
      </c>
      <c r="J1679" t="s">
        <v>14</v>
      </c>
      <c r="K1679" t="s">
        <v>15</v>
      </c>
      <c r="N1679" s="1">
        <v>3236</v>
      </c>
      <c r="O1679" s="60">
        <f>IF(B1679="DEPARTAMENTO",N1679*(100%-VLOOKUP(A1679,'Condiciones Comerciales'!B:M,4,FALSE)),N1679)</f>
        <v>2815.32</v>
      </c>
      <c r="P1679" s="60">
        <f t="shared" si="26"/>
        <v>3167.2349999999997</v>
      </c>
      <c r="Q1679" s="62"/>
    </row>
    <row r="1680" spans="1:17" x14ac:dyDescent="0.3">
      <c r="A1680" s="1" t="s">
        <v>324</v>
      </c>
      <c r="B1680" t="s">
        <v>18</v>
      </c>
      <c r="C1680" t="s">
        <v>34</v>
      </c>
      <c r="D1680" s="63">
        <v>1422</v>
      </c>
      <c r="E1680" s="5">
        <v>14</v>
      </c>
      <c r="F1680" s="5" t="s">
        <v>17</v>
      </c>
      <c r="G1680" s="64">
        <v>46.18</v>
      </c>
      <c r="H1680" s="64">
        <v>2.2400000000000002</v>
      </c>
      <c r="I1680" t="s">
        <v>23</v>
      </c>
      <c r="J1680" t="s">
        <v>14</v>
      </c>
      <c r="K1680" t="s">
        <v>15</v>
      </c>
      <c r="N1680" s="1">
        <v>3236</v>
      </c>
      <c r="O1680" s="60">
        <f>IF(B1680="DEPARTAMENTO",N1680*(100%-VLOOKUP(A1680,'Condiciones Comerciales'!B:M,4,FALSE)),N1680)</f>
        <v>2815.32</v>
      </c>
      <c r="P1680" s="60">
        <f t="shared" si="26"/>
        <v>3167.2349999999997</v>
      </c>
      <c r="Q1680" s="62"/>
    </row>
    <row r="1681" spans="1:17" x14ac:dyDescent="0.3">
      <c r="A1681" s="1" t="s">
        <v>324</v>
      </c>
      <c r="B1681" t="s">
        <v>13</v>
      </c>
      <c r="C1681" t="s">
        <v>13</v>
      </c>
      <c r="D1681" s="63">
        <v>2</v>
      </c>
      <c r="E1681" s="5">
        <v>-1</v>
      </c>
      <c r="G1681" s="64">
        <v>6.93</v>
      </c>
      <c r="H1681" s="64">
        <v>0</v>
      </c>
      <c r="I1681" t="s">
        <v>14</v>
      </c>
      <c r="J1681" t="s">
        <v>14</v>
      </c>
      <c r="K1681" t="s">
        <v>15</v>
      </c>
      <c r="N1681" s="1">
        <v>120</v>
      </c>
      <c r="O1681" s="60">
        <f>IF(B1681="DEPARTAMENTO",N1681*(100%-VLOOKUP(A1681,'Condiciones Comerciales'!B:M,4,FALSE)),N1681)</f>
        <v>120</v>
      </c>
      <c r="P1681" s="60">
        <f t="shared" si="26"/>
        <v>135</v>
      </c>
      <c r="Q1681" s="62"/>
    </row>
    <row r="1682" spans="1:17" x14ac:dyDescent="0.3">
      <c r="A1682" s="1" t="s">
        <v>324</v>
      </c>
      <c r="B1682" t="s">
        <v>13</v>
      </c>
      <c r="C1682" t="s">
        <v>13</v>
      </c>
      <c r="D1682" s="63">
        <v>4</v>
      </c>
      <c r="E1682" s="5">
        <v>-1</v>
      </c>
      <c r="G1682" s="64">
        <v>5.15</v>
      </c>
      <c r="H1682" s="64">
        <v>0</v>
      </c>
      <c r="I1682" t="s">
        <v>14</v>
      </c>
      <c r="J1682" t="s">
        <v>14</v>
      </c>
      <c r="K1682" t="s">
        <v>15</v>
      </c>
      <c r="N1682" s="1">
        <v>70</v>
      </c>
      <c r="O1682" s="60">
        <f>IF(B1682="DEPARTAMENTO",N1682*(100%-VLOOKUP(A1682,'Condiciones Comerciales'!B:M,4,FALSE)),N1682)</f>
        <v>70</v>
      </c>
      <c r="P1682" s="60">
        <f t="shared" si="26"/>
        <v>78.75</v>
      </c>
      <c r="Q1682" s="62"/>
    </row>
    <row r="1683" spans="1:17" x14ac:dyDescent="0.3">
      <c r="A1683" s="1" t="s">
        <v>324</v>
      </c>
      <c r="B1683" t="s">
        <v>13</v>
      </c>
      <c r="C1683" t="s">
        <v>13</v>
      </c>
      <c r="D1683" s="63">
        <v>5</v>
      </c>
      <c r="E1683" s="5">
        <v>-1</v>
      </c>
      <c r="G1683" s="64">
        <v>4.34</v>
      </c>
      <c r="H1683" s="64">
        <v>0</v>
      </c>
      <c r="I1683" t="s">
        <v>14</v>
      </c>
      <c r="J1683" t="s">
        <v>14</v>
      </c>
      <c r="K1683" t="s">
        <v>15</v>
      </c>
      <c r="N1683" s="1">
        <v>70</v>
      </c>
      <c r="O1683" s="60">
        <f>IF(B1683="DEPARTAMENTO",N1683*(100%-VLOOKUP(A1683,'Condiciones Comerciales'!B:M,4,FALSE)),N1683)</f>
        <v>70</v>
      </c>
      <c r="P1683" s="60">
        <f t="shared" si="26"/>
        <v>78.75</v>
      </c>
      <c r="Q1683" s="62"/>
    </row>
    <row r="1684" spans="1:17" x14ac:dyDescent="0.3">
      <c r="A1684" s="1" t="s">
        <v>324</v>
      </c>
      <c r="B1684" t="s">
        <v>13</v>
      </c>
      <c r="C1684" t="s">
        <v>13</v>
      </c>
      <c r="D1684" s="63">
        <v>11</v>
      </c>
      <c r="E1684" s="5">
        <v>-1</v>
      </c>
      <c r="G1684" s="64">
        <v>4.34</v>
      </c>
      <c r="H1684" s="64">
        <v>0</v>
      </c>
      <c r="I1684" t="s">
        <v>14</v>
      </c>
      <c r="J1684" t="s">
        <v>14</v>
      </c>
      <c r="K1684" t="s">
        <v>15</v>
      </c>
      <c r="N1684" s="1">
        <v>70</v>
      </c>
      <c r="O1684" s="60">
        <f>IF(B1684="DEPARTAMENTO",N1684*(100%-VLOOKUP(A1684,'Condiciones Comerciales'!B:M,4,FALSE)),N1684)</f>
        <v>70</v>
      </c>
      <c r="P1684" s="60">
        <f t="shared" si="26"/>
        <v>78.75</v>
      </c>
      <c r="Q1684" s="62"/>
    </row>
    <row r="1685" spans="1:17" x14ac:dyDescent="0.3">
      <c r="A1685" s="1" t="s">
        <v>324</v>
      </c>
      <c r="B1685" t="s">
        <v>13</v>
      </c>
      <c r="C1685" t="s">
        <v>13</v>
      </c>
      <c r="D1685" s="63">
        <v>18</v>
      </c>
      <c r="E1685" s="5">
        <v>-1</v>
      </c>
      <c r="G1685" s="64">
        <v>2.84</v>
      </c>
      <c r="H1685" s="64">
        <v>0</v>
      </c>
      <c r="I1685" t="s">
        <v>14</v>
      </c>
      <c r="J1685" t="s">
        <v>14</v>
      </c>
      <c r="K1685" t="s">
        <v>15</v>
      </c>
      <c r="N1685" s="1">
        <v>50</v>
      </c>
      <c r="O1685" s="60">
        <f>IF(B1685="DEPARTAMENTO",N1685*(100%-VLOOKUP(A1685,'Condiciones Comerciales'!B:M,4,FALSE)),N1685)</f>
        <v>50</v>
      </c>
      <c r="P1685" s="60">
        <f t="shared" si="26"/>
        <v>56.25</v>
      </c>
      <c r="Q1685" s="62"/>
    </row>
    <row r="1686" spans="1:17" x14ac:dyDescent="0.3">
      <c r="A1686" s="1" t="s">
        <v>324</v>
      </c>
      <c r="B1686" t="s">
        <v>13</v>
      </c>
      <c r="C1686" t="s">
        <v>13</v>
      </c>
      <c r="D1686" s="63">
        <v>19</v>
      </c>
      <c r="E1686" s="5">
        <v>-1</v>
      </c>
      <c r="G1686" s="64">
        <v>2.84</v>
      </c>
      <c r="H1686" s="64">
        <v>0</v>
      </c>
      <c r="I1686" t="s">
        <v>14</v>
      </c>
      <c r="J1686" t="s">
        <v>14</v>
      </c>
      <c r="K1686" t="s">
        <v>15</v>
      </c>
      <c r="N1686" s="1">
        <v>50</v>
      </c>
      <c r="O1686" s="60">
        <f>IF(B1686="DEPARTAMENTO",N1686*(100%-VLOOKUP(A1686,'Condiciones Comerciales'!B:M,4,FALSE)),N1686)</f>
        <v>50</v>
      </c>
      <c r="P1686" s="60">
        <f t="shared" si="26"/>
        <v>56.25</v>
      </c>
      <c r="Q1686" s="62"/>
    </row>
    <row r="1687" spans="1:17" x14ac:dyDescent="0.3">
      <c r="A1687" s="1" t="s">
        <v>324</v>
      </c>
      <c r="B1687" t="s">
        <v>13</v>
      </c>
      <c r="C1687" t="s">
        <v>13</v>
      </c>
      <c r="D1687" s="63">
        <v>20</v>
      </c>
      <c r="E1687" s="5">
        <v>-1</v>
      </c>
      <c r="G1687" s="64">
        <v>2.84</v>
      </c>
      <c r="H1687" s="64">
        <v>0</v>
      </c>
      <c r="I1687" t="s">
        <v>14</v>
      </c>
      <c r="J1687" t="s">
        <v>14</v>
      </c>
      <c r="K1687" t="s">
        <v>15</v>
      </c>
      <c r="N1687" s="1">
        <v>50</v>
      </c>
      <c r="O1687" s="60">
        <f>IF(B1687="DEPARTAMENTO",N1687*(100%-VLOOKUP(A1687,'Condiciones Comerciales'!B:M,4,FALSE)),N1687)</f>
        <v>50</v>
      </c>
      <c r="P1687" s="60">
        <f t="shared" si="26"/>
        <v>56.25</v>
      </c>
      <c r="Q1687" s="62"/>
    </row>
    <row r="1688" spans="1:17" x14ac:dyDescent="0.3">
      <c r="A1688" s="1" t="s">
        <v>324</v>
      </c>
      <c r="B1688" t="s">
        <v>13</v>
      </c>
      <c r="C1688" t="s">
        <v>13</v>
      </c>
      <c r="D1688" s="63">
        <v>22</v>
      </c>
      <c r="E1688" s="5">
        <v>-1</v>
      </c>
      <c r="G1688" s="64">
        <v>3.53</v>
      </c>
      <c r="H1688" s="64">
        <v>0</v>
      </c>
      <c r="I1688" t="s">
        <v>14</v>
      </c>
      <c r="J1688" t="s">
        <v>14</v>
      </c>
      <c r="K1688" t="s">
        <v>15</v>
      </c>
      <c r="N1688" s="1">
        <v>60</v>
      </c>
      <c r="O1688" s="60">
        <f>IF(B1688="DEPARTAMENTO",N1688*(100%-VLOOKUP(A1688,'Condiciones Comerciales'!B:M,4,FALSE)),N1688)</f>
        <v>60</v>
      </c>
      <c r="P1688" s="60">
        <f t="shared" si="26"/>
        <v>67.5</v>
      </c>
      <c r="Q1688" s="62"/>
    </row>
    <row r="1689" spans="1:17" x14ac:dyDescent="0.3">
      <c r="A1689" s="1" t="s">
        <v>324</v>
      </c>
      <c r="B1689" t="s">
        <v>13</v>
      </c>
      <c r="C1689" t="s">
        <v>13</v>
      </c>
      <c r="D1689" s="63">
        <v>23</v>
      </c>
      <c r="E1689" s="5">
        <v>-1</v>
      </c>
      <c r="G1689" s="64">
        <v>3.38</v>
      </c>
      <c r="H1689" s="64">
        <v>0</v>
      </c>
      <c r="I1689" t="s">
        <v>14</v>
      </c>
      <c r="J1689" t="s">
        <v>14</v>
      </c>
      <c r="K1689" t="s">
        <v>15</v>
      </c>
      <c r="N1689" s="1">
        <v>60</v>
      </c>
      <c r="O1689" s="60">
        <f>IF(B1689="DEPARTAMENTO",N1689*(100%-VLOOKUP(A1689,'Condiciones Comerciales'!B:M,4,FALSE)),N1689)</f>
        <v>60</v>
      </c>
      <c r="P1689" s="60">
        <f t="shared" si="26"/>
        <v>67.5</v>
      </c>
      <c r="Q1689" s="62"/>
    </row>
    <row r="1690" spans="1:17" x14ac:dyDescent="0.3">
      <c r="A1690" s="1" t="s">
        <v>324</v>
      </c>
      <c r="B1690" t="s">
        <v>13</v>
      </c>
      <c r="C1690" t="s">
        <v>13</v>
      </c>
      <c r="D1690" s="63">
        <v>24</v>
      </c>
      <c r="E1690" s="5">
        <v>-1</v>
      </c>
      <c r="G1690" s="64">
        <v>2.56</v>
      </c>
      <c r="H1690" s="64">
        <v>0</v>
      </c>
      <c r="I1690" t="s">
        <v>14</v>
      </c>
      <c r="J1690" t="s">
        <v>14</v>
      </c>
      <c r="K1690" t="s">
        <v>15</v>
      </c>
      <c r="N1690" s="1">
        <v>50</v>
      </c>
      <c r="O1690" s="60">
        <f>IF(B1690="DEPARTAMENTO",N1690*(100%-VLOOKUP(A1690,'Condiciones Comerciales'!B:M,4,FALSE)),N1690)</f>
        <v>50</v>
      </c>
      <c r="P1690" s="60">
        <f t="shared" si="26"/>
        <v>56.25</v>
      </c>
      <c r="Q1690" s="62"/>
    </row>
    <row r="1691" spans="1:17" x14ac:dyDescent="0.3">
      <c r="A1691" s="1" t="s">
        <v>324</v>
      </c>
      <c r="B1691" t="s">
        <v>13</v>
      </c>
      <c r="C1691" t="s">
        <v>13</v>
      </c>
      <c r="D1691" s="63">
        <v>25</v>
      </c>
      <c r="E1691" s="5">
        <v>-1</v>
      </c>
      <c r="G1691" s="64">
        <v>2.57</v>
      </c>
      <c r="H1691" s="64">
        <v>0</v>
      </c>
      <c r="I1691" t="s">
        <v>14</v>
      </c>
      <c r="J1691" t="s">
        <v>14</v>
      </c>
      <c r="K1691" t="s">
        <v>15</v>
      </c>
      <c r="N1691" s="1">
        <v>50</v>
      </c>
      <c r="O1691" s="60">
        <f>IF(B1691="DEPARTAMENTO",N1691*(100%-VLOOKUP(A1691,'Condiciones Comerciales'!B:M,4,FALSE)),N1691)</f>
        <v>50</v>
      </c>
      <c r="P1691" s="60">
        <f t="shared" si="26"/>
        <v>56.25</v>
      </c>
      <c r="Q1691" s="62"/>
    </row>
    <row r="1692" spans="1:17" x14ac:dyDescent="0.3">
      <c r="A1692" s="1" t="s">
        <v>324</v>
      </c>
      <c r="B1692" t="s">
        <v>13</v>
      </c>
      <c r="C1692" t="s">
        <v>13</v>
      </c>
      <c r="D1692" s="63">
        <v>27</v>
      </c>
      <c r="E1692" s="5">
        <v>-1</v>
      </c>
      <c r="G1692" s="64">
        <v>7.91</v>
      </c>
      <c r="H1692" s="64">
        <v>0</v>
      </c>
      <c r="I1692" t="s">
        <v>14</v>
      </c>
      <c r="J1692" t="s">
        <v>14</v>
      </c>
      <c r="K1692" t="s">
        <v>15</v>
      </c>
      <c r="N1692" s="1">
        <v>130</v>
      </c>
      <c r="O1692" s="60">
        <f>IF(B1692="DEPARTAMENTO",N1692*(100%-VLOOKUP(A1692,'Condiciones Comerciales'!B:M,4,FALSE)),N1692)</f>
        <v>130</v>
      </c>
      <c r="P1692" s="60">
        <f t="shared" si="26"/>
        <v>146.25</v>
      </c>
      <c r="Q1692" s="62"/>
    </row>
    <row r="1693" spans="1:17" x14ac:dyDescent="0.3">
      <c r="A1693" s="1" t="s">
        <v>324</v>
      </c>
      <c r="B1693" t="s">
        <v>13</v>
      </c>
      <c r="C1693" t="s">
        <v>13</v>
      </c>
      <c r="D1693" s="63">
        <v>28</v>
      </c>
      <c r="E1693" s="5">
        <v>-1</v>
      </c>
      <c r="G1693" s="64">
        <v>3.81</v>
      </c>
      <c r="H1693" s="64">
        <v>0</v>
      </c>
      <c r="I1693" t="s">
        <v>14</v>
      </c>
      <c r="J1693" t="s">
        <v>14</v>
      </c>
      <c r="K1693" t="s">
        <v>15</v>
      </c>
      <c r="N1693" s="1">
        <v>60</v>
      </c>
      <c r="O1693" s="60">
        <f>IF(B1693="DEPARTAMENTO",N1693*(100%-VLOOKUP(A1693,'Condiciones Comerciales'!B:M,4,FALSE)),N1693)</f>
        <v>60</v>
      </c>
      <c r="P1693" s="60">
        <f t="shared" si="26"/>
        <v>67.5</v>
      </c>
      <c r="Q1693" s="62"/>
    </row>
    <row r="1694" spans="1:17" x14ac:dyDescent="0.3">
      <c r="A1694" s="1" t="s">
        <v>324</v>
      </c>
      <c r="B1694" t="s">
        <v>13</v>
      </c>
      <c r="C1694" t="s">
        <v>13</v>
      </c>
      <c r="D1694" s="63">
        <v>29</v>
      </c>
      <c r="E1694" s="5">
        <v>-1</v>
      </c>
      <c r="G1694" s="64">
        <v>3.22</v>
      </c>
      <c r="H1694" s="64">
        <v>0</v>
      </c>
      <c r="I1694" t="s">
        <v>14</v>
      </c>
      <c r="J1694" t="s">
        <v>14</v>
      </c>
      <c r="K1694" t="s">
        <v>15</v>
      </c>
      <c r="N1694" s="1">
        <v>50</v>
      </c>
      <c r="O1694" s="60">
        <f>IF(B1694="DEPARTAMENTO",N1694*(100%-VLOOKUP(A1694,'Condiciones Comerciales'!B:M,4,FALSE)),N1694)</f>
        <v>50</v>
      </c>
      <c r="P1694" s="60">
        <f t="shared" si="26"/>
        <v>56.25</v>
      </c>
      <c r="Q1694" s="62"/>
    </row>
    <row r="1695" spans="1:17" x14ac:dyDescent="0.3">
      <c r="A1695" s="1" t="s">
        <v>324</v>
      </c>
      <c r="B1695" t="s">
        <v>13</v>
      </c>
      <c r="C1695" t="s">
        <v>13</v>
      </c>
      <c r="D1695" s="63">
        <v>31</v>
      </c>
      <c r="E1695" s="5">
        <v>-1</v>
      </c>
      <c r="G1695" s="64">
        <v>2.57</v>
      </c>
      <c r="H1695" s="64">
        <v>0</v>
      </c>
      <c r="I1695" t="s">
        <v>14</v>
      </c>
      <c r="J1695" t="s">
        <v>14</v>
      </c>
      <c r="K1695" t="s">
        <v>15</v>
      </c>
      <c r="N1695" s="1">
        <v>50</v>
      </c>
      <c r="O1695" s="60">
        <f>IF(B1695="DEPARTAMENTO",N1695*(100%-VLOOKUP(A1695,'Condiciones Comerciales'!B:M,4,FALSE)),N1695)</f>
        <v>50</v>
      </c>
      <c r="P1695" s="60">
        <f t="shared" si="26"/>
        <v>56.25</v>
      </c>
      <c r="Q1695" s="62"/>
    </row>
    <row r="1696" spans="1:17" x14ac:dyDescent="0.3">
      <c r="A1696" s="1" t="s">
        <v>324</v>
      </c>
      <c r="B1696" t="s">
        <v>13</v>
      </c>
      <c r="C1696" t="s">
        <v>13</v>
      </c>
      <c r="D1696" s="63">
        <v>33</v>
      </c>
      <c r="E1696" s="5">
        <v>-1</v>
      </c>
      <c r="G1696" s="64">
        <v>3.81</v>
      </c>
      <c r="H1696" s="64">
        <v>0</v>
      </c>
      <c r="I1696" t="s">
        <v>14</v>
      </c>
      <c r="J1696" t="s">
        <v>14</v>
      </c>
      <c r="K1696" t="s">
        <v>15</v>
      </c>
      <c r="N1696" s="1">
        <v>60</v>
      </c>
      <c r="O1696" s="60">
        <f>IF(B1696="DEPARTAMENTO",N1696*(100%-VLOOKUP(A1696,'Condiciones Comerciales'!B:M,4,FALSE)),N1696)</f>
        <v>60</v>
      </c>
      <c r="P1696" s="60">
        <f t="shared" si="26"/>
        <v>67.5</v>
      </c>
      <c r="Q1696" s="62"/>
    </row>
    <row r="1697" spans="1:17" x14ac:dyDescent="0.3">
      <c r="A1697" s="1" t="s">
        <v>324</v>
      </c>
      <c r="B1697" t="s">
        <v>13</v>
      </c>
      <c r="C1697" t="s">
        <v>13</v>
      </c>
      <c r="D1697" s="63">
        <v>35</v>
      </c>
      <c r="E1697" s="5">
        <v>-1</v>
      </c>
      <c r="G1697" s="64">
        <v>2.56</v>
      </c>
      <c r="H1697" s="64">
        <v>0</v>
      </c>
      <c r="I1697" t="s">
        <v>14</v>
      </c>
      <c r="J1697" t="s">
        <v>14</v>
      </c>
      <c r="K1697" t="s">
        <v>15</v>
      </c>
      <c r="N1697" s="1">
        <v>50</v>
      </c>
      <c r="O1697" s="60">
        <f>IF(B1697="DEPARTAMENTO",N1697*(100%-VLOOKUP(A1697,'Condiciones Comerciales'!B:M,4,FALSE)),N1697)</f>
        <v>50</v>
      </c>
      <c r="P1697" s="60">
        <f t="shared" si="26"/>
        <v>56.25</v>
      </c>
      <c r="Q1697" s="62"/>
    </row>
    <row r="1698" spans="1:17" x14ac:dyDescent="0.3">
      <c r="A1698" s="1" t="s">
        <v>324</v>
      </c>
      <c r="B1698" t="s">
        <v>13</v>
      </c>
      <c r="C1698" t="s">
        <v>13</v>
      </c>
      <c r="D1698" s="63">
        <v>36</v>
      </c>
      <c r="E1698" s="5">
        <v>-1</v>
      </c>
      <c r="G1698" s="64">
        <v>2.57</v>
      </c>
      <c r="H1698" s="64">
        <v>0</v>
      </c>
      <c r="I1698" t="s">
        <v>14</v>
      </c>
      <c r="J1698" t="s">
        <v>14</v>
      </c>
      <c r="K1698" t="s">
        <v>15</v>
      </c>
      <c r="N1698" s="1">
        <v>50</v>
      </c>
      <c r="O1698" s="60">
        <f>IF(B1698="DEPARTAMENTO",N1698*(100%-VLOOKUP(A1698,'Condiciones Comerciales'!B:M,4,FALSE)),N1698)</f>
        <v>50</v>
      </c>
      <c r="P1698" s="60">
        <f t="shared" si="26"/>
        <v>56.25</v>
      </c>
      <c r="Q1698" s="62"/>
    </row>
    <row r="1699" spans="1:17" x14ac:dyDescent="0.3">
      <c r="A1699" s="1" t="s">
        <v>324</v>
      </c>
      <c r="B1699" t="s">
        <v>13</v>
      </c>
      <c r="C1699" t="s">
        <v>13</v>
      </c>
      <c r="D1699" s="63">
        <v>38</v>
      </c>
      <c r="E1699" s="5">
        <v>-1</v>
      </c>
      <c r="G1699" s="64">
        <v>3.81</v>
      </c>
      <c r="H1699" s="64">
        <v>0</v>
      </c>
      <c r="I1699" t="s">
        <v>14</v>
      </c>
      <c r="J1699" t="s">
        <v>14</v>
      </c>
      <c r="K1699" t="s">
        <v>15</v>
      </c>
      <c r="N1699" s="1">
        <v>60</v>
      </c>
      <c r="O1699" s="60">
        <f>IF(B1699="DEPARTAMENTO",N1699*(100%-VLOOKUP(A1699,'Condiciones Comerciales'!B:M,4,FALSE)),N1699)</f>
        <v>60</v>
      </c>
      <c r="P1699" s="60">
        <f t="shared" si="26"/>
        <v>67.5</v>
      </c>
      <c r="Q1699" s="62"/>
    </row>
    <row r="1700" spans="1:17" x14ac:dyDescent="0.3">
      <c r="A1700" s="1" t="s">
        <v>324</v>
      </c>
      <c r="B1700" t="s">
        <v>13</v>
      </c>
      <c r="C1700" t="s">
        <v>13</v>
      </c>
      <c r="D1700" s="63">
        <v>39</v>
      </c>
      <c r="E1700" s="5">
        <v>-1</v>
      </c>
      <c r="G1700" s="64">
        <v>4.51</v>
      </c>
      <c r="H1700" s="64">
        <v>0</v>
      </c>
      <c r="I1700" t="s">
        <v>14</v>
      </c>
      <c r="J1700" t="s">
        <v>14</v>
      </c>
      <c r="K1700" t="s">
        <v>15</v>
      </c>
      <c r="N1700" s="1">
        <v>70</v>
      </c>
      <c r="O1700" s="60">
        <f>IF(B1700="DEPARTAMENTO",N1700*(100%-VLOOKUP(A1700,'Condiciones Comerciales'!B:M,4,FALSE)),N1700)</f>
        <v>70</v>
      </c>
      <c r="P1700" s="60">
        <f t="shared" si="26"/>
        <v>78.75</v>
      </c>
      <c r="Q1700" s="62"/>
    </row>
    <row r="1701" spans="1:17" x14ac:dyDescent="0.3">
      <c r="A1701" s="1" t="s">
        <v>324</v>
      </c>
      <c r="B1701" t="s">
        <v>13</v>
      </c>
      <c r="C1701" t="s">
        <v>13</v>
      </c>
      <c r="D1701" s="63">
        <v>40</v>
      </c>
      <c r="E1701" s="5">
        <v>-1</v>
      </c>
      <c r="G1701" s="64">
        <v>4.6100000000000003</v>
      </c>
      <c r="H1701" s="64">
        <v>0</v>
      </c>
      <c r="I1701" t="s">
        <v>14</v>
      </c>
      <c r="J1701" t="s">
        <v>14</v>
      </c>
      <c r="K1701" t="s">
        <v>15</v>
      </c>
      <c r="N1701" s="1">
        <v>80</v>
      </c>
      <c r="O1701" s="60">
        <f>IF(B1701="DEPARTAMENTO",N1701*(100%-VLOOKUP(A1701,'Condiciones Comerciales'!B:M,4,FALSE)),N1701)</f>
        <v>80</v>
      </c>
      <c r="P1701" s="60">
        <f t="shared" si="26"/>
        <v>90</v>
      </c>
      <c r="Q1701" s="62"/>
    </row>
    <row r="1702" spans="1:17" x14ac:dyDescent="0.3">
      <c r="A1702" s="1" t="s">
        <v>324</v>
      </c>
      <c r="B1702" t="s">
        <v>13</v>
      </c>
      <c r="C1702" t="s">
        <v>13</v>
      </c>
      <c r="D1702" s="63">
        <v>41</v>
      </c>
      <c r="E1702" s="5">
        <v>-1</v>
      </c>
      <c r="G1702" s="64">
        <v>4.59</v>
      </c>
      <c r="H1702" s="64">
        <v>0</v>
      </c>
      <c r="I1702" t="s">
        <v>14</v>
      </c>
      <c r="J1702" t="s">
        <v>14</v>
      </c>
      <c r="K1702" t="s">
        <v>15</v>
      </c>
      <c r="L1702" t="s">
        <v>679</v>
      </c>
      <c r="N1702" s="1">
        <v>80</v>
      </c>
      <c r="O1702" s="60">
        <f>IF(B1702="DEPARTAMENTO",N1702*(100%-VLOOKUP(A1702,'Condiciones Comerciales'!B:M,4,FALSE)),N1702)</f>
        <v>80</v>
      </c>
      <c r="P1702" s="60">
        <f t="shared" si="26"/>
        <v>90</v>
      </c>
      <c r="Q1702" s="62"/>
    </row>
    <row r="1703" spans="1:17" x14ac:dyDescent="0.3">
      <c r="A1703" s="1" t="s">
        <v>324</v>
      </c>
      <c r="B1703" t="s">
        <v>13</v>
      </c>
      <c r="C1703" t="s">
        <v>13</v>
      </c>
      <c r="D1703" s="63">
        <v>42</v>
      </c>
      <c r="E1703" s="5">
        <v>-1</v>
      </c>
      <c r="G1703" s="64">
        <v>3.76</v>
      </c>
      <c r="H1703" s="64">
        <v>0</v>
      </c>
      <c r="I1703" t="s">
        <v>14</v>
      </c>
      <c r="J1703" t="s">
        <v>14</v>
      </c>
      <c r="K1703" t="s">
        <v>15</v>
      </c>
      <c r="N1703" s="1">
        <v>60</v>
      </c>
      <c r="O1703" s="60">
        <f>IF(B1703="DEPARTAMENTO",N1703*(100%-VLOOKUP(A1703,'Condiciones Comerciales'!B:M,4,FALSE)),N1703)</f>
        <v>60</v>
      </c>
      <c r="P1703" s="60">
        <f t="shared" si="26"/>
        <v>67.5</v>
      </c>
      <c r="Q1703" s="62"/>
    </row>
    <row r="1704" spans="1:17" x14ac:dyDescent="0.3">
      <c r="A1704" s="1" t="s">
        <v>324</v>
      </c>
      <c r="B1704" t="s">
        <v>13</v>
      </c>
      <c r="C1704" t="s">
        <v>13</v>
      </c>
      <c r="D1704" s="63">
        <v>43</v>
      </c>
      <c r="E1704" s="5">
        <v>-1</v>
      </c>
      <c r="G1704" s="64">
        <v>3.57</v>
      </c>
      <c r="H1704" s="64">
        <v>0</v>
      </c>
      <c r="I1704" t="s">
        <v>14</v>
      </c>
      <c r="J1704" t="s">
        <v>14</v>
      </c>
      <c r="K1704" t="s">
        <v>15</v>
      </c>
      <c r="N1704" s="1">
        <v>60</v>
      </c>
      <c r="O1704" s="60">
        <f>IF(B1704="DEPARTAMENTO",N1704*(100%-VLOOKUP(A1704,'Condiciones Comerciales'!B:M,4,FALSE)),N1704)</f>
        <v>60</v>
      </c>
      <c r="P1704" s="60">
        <f t="shared" si="26"/>
        <v>67.5</v>
      </c>
      <c r="Q1704" s="62"/>
    </row>
    <row r="1705" spans="1:17" x14ac:dyDescent="0.3">
      <c r="A1705" s="1" t="s">
        <v>324</v>
      </c>
      <c r="B1705" t="s">
        <v>13</v>
      </c>
      <c r="C1705" t="s">
        <v>13</v>
      </c>
      <c r="D1705" s="63">
        <v>44</v>
      </c>
      <c r="E1705" s="5">
        <v>-1</v>
      </c>
      <c r="G1705" s="64">
        <v>3.74</v>
      </c>
      <c r="H1705" s="64">
        <v>0</v>
      </c>
      <c r="I1705" t="s">
        <v>14</v>
      </c>
      <c r="J1705" t="s">
        <v>14</v>
      </c>
      <c r="K1705" t="s">
        <v>15</v>
      </c>
      <c r="N1705" s="1">
        <v>60</v>
      </c>
      <c r="O1705" s="60">
        <f>IF(B1705="DEPARTAMENTO",N1705*(100%-VLOOKUP(A1705,'Condiciones Comerciales'!B:M,4,FALSE)),N1705)</f>
        <v>60</v>
      </c>
      <c r="P1705" s="60">
        <f t="shared" si="26"/>
        <v>67.5</v>
      </c>
      <c r="Q1705" s="62"/>
    </row>
    <row r="1706" spans="1:17" x14ac:dyDescent="0.3">
      <c r="A1706" s="1" t="s">
        <v>324</v>
      </c>
      <c r="B1706" t="s">
        <v>13</v>
      </c>
      <c r="C1706" t="s">
        <v>13</v>
      </c>
      <c r="D1706" s="63">
        <v>46</v>
      </c>
      <c r="E1706" s="5">
        <v>-1</v>
      </c>
      <c r="G1706" s="64">
        <v>3.59</v>
      </c>
      <c r="H1706" s="64">
        <v>0</v>
      </c>
      <c r="I1706" t="s">
        <v>14</v>
      </c>
      <c r="J1706" t="s">
        <v>14</v>
      </c>
      <c r="K1706" t="s">
        <v>15</v>
      </c>
      <c r="N1706" s="1">
        <v>60</v>
      </c>
      <c r="O1706" s="60">
        <f>IF(B1706="DEPARTAMENTO",N1706*(100%-VLOOKUP(A1706,'Condiciones Comerciales'!B:M,4,FALSE)),N1706)</f>
        <v>60</v>
      </c>
      <c r="P1706" s="60">
        <f t="shared" si="26"/>
        <v>67.5</v>
      </c>
      <c r="Q1706" s="62"/>
    </row>
    <row r="1707" spans="1:17" x14ac:dyDescent="0.3">
      <c r="A1707" s="1" t="s">
        <v>324</v>
      </c>
      <c r="B1707" t="s">
        <v>13</v>
      </c>
      <c r="C1707" t="s">
        <v>13</v>
      </c>
      <c r="D1707" s="63">
        <v>47</v>
      </c>
      <c r="E1707" s="5">
        <v>-1</v>
      </c>
      <c r="G1707" s="64">
        <v>3.74</v>
      </c>
      <c r="H1707" s="64">
        <v>0</v>
      </c>
      <c r="I1707" t="s">
        <v>14</v>
      </c>
      <c r="J1707" t="s">
        <v>14</v>
      </c>
      <c r="K1707" t="s">
        <v>15</v>
      </c>
      <c r="N1707" s="1">
        <v>60</v>
      </c>
      <c r="O1707" s="60">
        <f>IF(B1707="DEPARTAMENTO",N1707*(100%-VLOOKUP(A1707,'Condiciones Comerciales'!B:M,4,FALSE)),N1707)</f>
        <v>60</v>
      </c>
      <c r="P1707" s="60">
        <f t="shared" si="26"/>
        <v>67.5</v>
      </c>
      <c r="Q1707" s="62"/>
    </row>
    <row r="1708" spans="1:17" x14ac:dyDescent="0.3">
      <c r="A1708" s="1" t="s">
        <v>324</v>
      </c>
      <c r="B1708" t="s">
        <v>13</v>
      </c>
      <c r="C1708" t="s">
        <v>13</v>
      </c>
      <c r="D1708" s="63">
        <v>48</v>
      </c>
      <c r="E1708" s="5">
        <v>-1</v>
      </c>
      <c r="G1708" s="64">
        <v>11.6</v>
      </c>
      <c r="H1708" s="64">
        <v>0</v>
      </c>
      <c r="I1708" t="s">
        <v>14</v>
      </c>
      <c r="J1708" t="s">
        <v>14</v>
      </c>
      <c r="K1708" t="s">
        <v>15</v>
      </c>
      <c r="L1708" t="s">
        <v>401</v>
      </c>
      <c r="N1708" s="1">
        <v>200</v>
      </c>
      <c r="O1708" s="60">
        <f>IF(B1708="DEPARTAMENTO",N1708*(100%-VLOOKUP(A1708,'Condiciones Comerciales'!B:M,4,FALSE)),N1708)</f>
        <v>200</v>
      </c>
      <c r="P1708" s="60">
        <f t="shared" si="26"/>
        <v>225</v>
      </c>
      <c r="Q1708" s="62"/>
    </row>
    <row r="1709" spans="1:17" x14ac:dyDescent="0.3">
      <c r="A1709" s="1" t="s">
        <v>324</v>
      </c>
      <c r="B1709" t="s">
        <v>13</v>
      </c>
      <c r="C1709" t="s">
        <v>13</v>
      </c>
      <c r="D1709" s="63">
        <v>49</v>
      </c>
      <c r="E1709" s="5">
        <v>-1</v>
      </c>
      <c r="G1709" s="64">
        <v>7.53</v>
      </c>
      <c r="H1709" s="64">
        <v>0</v>
      </c>
      <c r="I1709" t="s">
        <v>14</v>
      </c>
      <c r="J1709" t="s">
        <v>14</v>
      </c>
      <c r="K1709" t="s">
        <v>15</v>
      </c>
      <c r="L1709" t="s">
        <v>680</v>
      </c>
      <c r="N1709" s="1">
        <v>130</v>
      </c>
      <c r="O1709" s="60">
        <f>IF(B1709="DEPARTAMENTO",N1709*(100%-VLOOKUP(A1709,'Condiciones Comerciales'!B:M,4,FALSE)),N1709)</f>
        <v>130</v>
      </c>
      <c r="P1709" s="60">
        <f t="shared" si="26"/>
        <v>146.25</v>
      </c>
      <c r="Q1709" s="62"/>
    </row>
    <row r="1710" spans="1:17" x14ac:dyDescent="0.3">
      <c r="A1710" s="1" t="s">
        <v>324</v>
      </c>
      <c r="B1710" t="s">
        <v>13</v>
      </c>
      <c r="C1710" t="s">
        <v>13</v>
      </c>
      <c r="D1710" s="63">
        <v>50</v>
      </c>
      <c r="E1710" s="5">
        <v>-1</v>
      </c>
      <c r="G1710" s="64">
        <v>4.09</v>
      </c>
      <c r="H1710" s="64">
        <v>0</v>
      </c>
      <c r="I1710" t="s">
        <v>14</v>
      </c>
      <c r="J1710" t="s">
        <v>14</v>
      </c>
      <c r="K1710" t="s">
        <v>15</v>
      </c>
      <c r="N1710" s="1">
        <v>70</v>
      </c>
      <c r="O1710" s="60">
        <f>IF(B1710="DEPARTAMENTO",N1710*(100%-VLOOKUP(A1710,'Condiciones Comerciales'!B:M,4,FALSE)),N1710)</f>
        <v>70</v>
      </c>
      <c r="P1710" s="60">
        <f t="shared" si="26"/>
        <v>78.75</v>
      </c>
      <c r="Q1710" s="62"/>
    </row>
    <row r="1711" spans="1:17" x14ac:dyDescent="0.3">
      <c r="A1711" s="1" t="s">
        <v>324</v>
      </c>
      <c r="B1711" t="s">
        <v>13</v>
      </c>
      <c r="C1711" t="s">
        <v>13</v>
      </c>
      <c r="D1711" s="63">
        <v>52</v>
      </c>
      <c r="E1711" s="5">
        <v>-1</v>
      </c>
      <c r="G1711" s="64">
        <v>4.6399999999999997</v>
      </c>
      <c r="H1711" s="64">
        <v>0</v>
      </c>
      <c r="I1711" t="s">
        <v>14</v>
      </c>
      <c r="J1711" t="s">
        <v>14</v>
      </c>
      <c r="K1711" t="s">
        <v>15</v>
      </c>
      <c r="N1711" s="1">
        <v>80</v>
      </c>
      <c r="O1711" s="60">
        <f>IF(B1711="DEPARTAMENTO",N1711*(100%-VLOOKUP(A1711,'Condiciones Comerciales'!B:M,4,FALSE)),N1711)</f>
        <v>80</v>
      </c>
      <c r="P1711" s="60">
        <f t="shared" si="26"/>
        <v>90</v>
      </c>
      <c r="Q1711" s="62"/>
    </row>
    <row r="1712" spans="1:17" x14ac:dyDescent="0.3">
      <c r="A1712" s="1" t="s">
        <v>324</v>
      </c>
      <c r="B1712" t="s">
        <v>13</v>
      </c>
      <c r="C1712" t="s">
        <v>13</v>
      </c>
      <c r="D1712" s="63">
        <v>53</v>
      </c>
      <c r="E1712" s="5">
        <v>-1</v>
      </c>
      <c r="G1712" s="64">
        <v>3.44</v>
      </c>
      <c r="H1712" s="64">
        <v>0</v>
      </c>
      <c r="I1712" t="s">
        <v>14</v>
      </c>
      <c r="J1712" t="s">
        <v>14</v>
      </c>
      <c r="K1712" t="s">
        <v>15</v>
      </c>
      <c r="N1712" s="1">
        <v>60</v>
      </c>
      <c r="O1712" s="60">
        <f>IF(B1712="DEPARTAMENTO",N1712*(100%-VLOOKUP(A1712,'Condiciones Comerciales'!B:M,4,FALSE)),N1712)</f>
        <v>60</v>
      </c>
      <c r="P1712" s="60">
        <f t="shared" si="26"/>
        <v>67.5</v>
      </c>
      <c r="Q1712" s="62"/>
    </row>
    <row r="1713" spans="1:17" x14ac:dyDescent="0.3">
      <c r="A1713" s="1" t="s">
        <v>324</v>
      </c>
      <c r="B1713" t="s">
        <v>13</v>
      </c>
      <c r="C1713" t="s">
        <v>13</v>
      </c>
      <c r="D1713" s="63">
        <v>54</v>
      </c>
      <c r="E1713" s="5">
        <v>-1</v>
      </c>
      <c r="G1713" s="64">
        <v>6.69</v>
      </c>
      <c r="H1713" s="64">
        <v>0</v>
      </c>
      <c r="I1713" t="s">
        <v>14</v>
      </c>
      <c r="J1713" t="s">
        <v>14</v>
      </c>
      <c r="K1713" t="s">
        <v>15</v>
      </c>
      <c r="L1713" t="s">
        <v>681</v>
      </c>
      <c r="N1713" s="1">
        <v>110</v>
      </c>
      <c r="O1713" s="60">
        <f>IF(B1713="DEPARTAMENTO",N1713*(100%-VLOOKUP(A1713,'Condiciones Comerciales'!B:M,4,FALSE)),N1713)</f>
        <v>110</v>
      </c>
      <c r="P1713" s="60">
        <f t="shared" si="26"/>
        <v>123.75</v>
      </c>
      <c r="Q1713" s="62"/>
    </row>
    <row r="1714" spans="1:17" x14ac:dyDescent="0.3">
      <c r="A1714" s="1" t="s">
        <v>324</v>
      </c>
      <c r="B1714" t="s">
        <v>13</v>
      </c>
      <c r="C1714" t="s">
        <v>13</v>
      </c>
      <c r="D1714" s="63">
        <v>55</v>
      </c>
      <c r="E1714" s="5">
        <v>-1</v>
      </c>
      <c r="G1714" s="64">
        <v>4.55</v>
      </c>
      <c r="H1714" s="64">
        <v>0</v>
      </c>
      <c r="I1714" t="s">
        <v>14</v>
      </c>
      <c r="J1714" t="s">
        <v>14</v>
      </c>
      <c r="K1714" t="s">
        <v>15</v>
      </c>
      <c r="N1714" s="1">
        <v>70</v>
      </c>
      <c r="O1714" s="60">
        <f>IF(B1714="DEPARTAMENTO",N1714*(100%-VLOOKUP(A1714,'Condiciones Comerciales'!B:M,4,FALSE)),N1714)</f>
        <v>70</v>
      </c>
      <c r="P1714" s="60">
        <f t="shared" si="26"/>
        <v>78.75</v>
      </c>
      <c r="Q1714" s="62"/>
    </row>
    <row r="1715" spans="1:17" x14ac:dyDescent="0.3">
      <c r="A1715" s="1" t="s">
        <v>324</v>
      </c>
      <c r="B1715" t="s">
        <v>13</v>
      </c>
      <c r="C1715" t="s">
        <v>13</v>
      </c>
      <c r="D1715" s="63">
        <v>56</v>
      </c>
      <c r="E1715" s="5">
        <v>-1</v>
      </c>
      <c r="G1715" s="64">
        <v>4.55</v>
      </c>
      <c r="H1715" s="64">
        <v>0</v>
      </c>
      <c r="I1715" t="s">
        <v>14</v>
      </c>
      <c r="J1715" t="s">
        <v>14</v>
      </c>
      <c r="K1715" t="s">
        <v>15</v>
      </c>
      <c r="N1715" s="1">
        <v>80</v>
      </c>
      <c r="O1715" s="60">
        <f>IF(B1715="DEPARTAMENTO",N1715*(100%-VLOOKUP(A1715,'Condiciones Comerciales'!B:M,4,FALSE)),N1715)</f>
        <v>80</v>
      </c>
      <c r="P1715" s="60">
        <f t="shared" si="26"/>
        <v>90</v>
      </c>
      <c r="Q1715" s="62"/>
    </row>
    <row r="1716" spans="1:17" x14ac:dyDescent="0.3">
      <c r="A1716" s="1" t="s">
        <v>324</v>
      </c>
      <c r="B1716" t="s">
        <v>13</v>
      </c>
      <c r="C1716" t="s">
        <v>13</v>
      </c>
      <c r="D1716" s="63">
        <v>57</v>
      </c>
      <c r="E1716" s="5">
        <v>-1</v>
      </c>
      <c r="G1716" s="64">
        <v>10.01</v>
      </c>
      <c r="H1716" s="64">
        <v>0</v>
      </c>
      <c r="I1716" t="s">
        <v>14</v>
      </c>
      <c r="J1716" t="s">
        <v>14</v>
      </c>
      <c r="K1716" t="s">
        <v>15</v>
      </c>
      <c r="L1716" t="s">
        <v>346</v>
      </c>
      <c r="N1716" s="1">
        <v>170</v>
      </c>
      <c r="O1716" s="60">
        <f>IF(B1716="DEPARTAMENTO",N1716*(100%-VLOOKUP(A1716,'Condiciones Comerciales'!B:M,4,FALSE)),N1716)</f>
        <v>170</v>
      </c>
      <c r="P1716" s="60">
        <f t="shared" si="26"/>
        <v>191.25</v>
      </c>
      <c r="Q1716" s="62"/>
    </row>
    <row r="1717" spans="1:17" x14ac:dyDescent="0.3">
      <c r="A1717" s="1" t="s">
        <v>324</v>
      </c>
      <c r="B1717" t="s">
        <v>13</v>
      </c>
      <c r="C1717" t="s">
        <v>13</v>
      </c>
      <c r="D1717" s="63">
        <v>58</v>
      </c>
      <c r="E1717" s="5">
        <v>-1</v>
      </c>
      <c r="G1717" s="64">
        <v>4.55</v>
      </c>
      <c r="H1717" s="64">
        <v>0</v>
      </c>
      <c r="I1717" t="s">
        <v>14</v>
      </c>
      <c r="J1717" t="s">
        <v>14</v>
      </c>
      <c r="K1717" t="s">
        <v>15</v>
      </c>
      <c r="L1717" t="s">
        <v>682</v>
      </c>
      <c r="N1717" s="1">
        <v>80</v>
      </c>
      <c r="O1717" s="60">
        <f>IF(B1717="DEPARTAMENTO",N1717*(100%-VLOOKUP(A1717,'Condiciones Comerciales'!B:M,4,FALSE)),N1717)</f>
        <v>80</v>
      </c>
      <c r="P1717" s="60">
        <f t="shared" si="26"/>
        <v>90</v>
      </c>
      <c r="Q1717" s="62"/>
    </row>
    <row r="1718" spans="1:17" x14ac:dyDescent="0.3">
      <c r="A1718" s="1" t="s">
        <v>324</v>
      </c>
      <c r="B1718" t="s">
        <v>13</v>
      </c>
      <c r="C1718" t="s">
        <v>13</v>
      </c>
      <c r="D1718" s="63">
        <v>59</v>
      </c>
      <c r="E1718" s="5">
        <v>-1</v>
      </c>
      <c r="G1718" s="64">
        <v>4.5599999999999996</v>
      </c>
      <c r="H1718" s="64">
        <v>0</v>
      </c>
      <c r="I1718" t="s">
        <v>14</v>
      </c>
      <c r="J1718" t="s">
        <v>14</v>
      </c>
      <c r="K1718" t="s">
        <v>15</v>
      </c>
      <c r="N1718" s="1">
        <v>80</v>
      </c>
      <c r="O1718" s="60">
        <f>IF(B1718="DEPARTAMENTO",N1718*(100%-VLOOKUP(A1718,'Condiciones Comerciales'!B:M,4,FALSE)),N1718)</f>
        <v>80</v>
      </c>
      <c r="P1718" s="60">
        <f t="shared" si="26"/>
        <v>90</v>
      </c>
      <c r="Q1718" s="62"/>
    </row>
    <row r="1719" spans="1:17" x14ac:dyDescent="0.3">
      <c r="A1719" s="1" t="s">
        <v>324</v>
      </c>
      <c r="B1719" t="s">
        <v>13</v>
      </c>
      <c r="C1719" t="s">
        <v>13</v>
      </c>
      <c r="D1719" s="63">
        <v>60</v>
      </c>
      <c r="E1719" s="5">
        <v>-1</v>
      </c>
      <c r="G1719" s="64">
        <v>12.45</v>
      </c>
      <c r="H1719" s="64">
        <v>0</v>
      </c>
      <c r="I1719" t="s">
        <v>14</v>
      </c>
      <c r="J1719" t="s">
        <v>14</v>
      </c>
      <c r="K1719" t="s">
        <v>15</v>
      </c>
      <c r="L1719" t="s">
        <v>737</v>
      </c>
      <c r="N1719" s="1">
        <v>210</v>
      </c>
      <c r="O1719" s="60">
        <f>IF(B1719="DEPARTAMENTO",N1719*(100%-VLOOKUP(A1719,'Condiciones Comerciales'!B:M,4,FALSE)),N1719)</f>
        <v>210</v>
      </c>
      <c r="P1719" s="60">
        <f t="shared" si="26"/>
        <v>236.25</v>
      </c>
      <c r="Q1719" s="62"/>
    </row>
    <row r="1720" spans="1:17" x14ac:dyDescent="0.3">
      <c r="A1720" s="1" t="s">
        <v>324</v>
      </c>
      <c r="B1720" t="s">
        <v>16</v>
      </c>
      <c r="C1720" t="s">
        <v>16</v>
      </c>
      <c r="D1720" s="63">
        <v>4</v>
      </c>
      <c r="E1720" s="5">
        <v>1</v>
      </c>
      <c r="F1720" s="5" t="s">
        <v>17</v>
      </c>
      <c r="G1720" s="64">
        <v>12.5</v>
      </c>
      <c r="H1720" s="64">
        <v>0</v>
      </c>
      <c r="I1720" t="s">
        <v>29</v>
      </c>
      <c r="J1720" t="s">
        <v>29</v>
      </c>
      <c r="K1720" t="s">
        <v>15</v>
      </c>
      <c r="N1720" s="1">
        <v>350</v>
      </c>
      <c r="O1720" s="60">
        <f>IF(B1720="DEPARTAMENTO",N1720*(100%-VLOOKUP(A1720,'Condiciones Comerciales'!B:M,4,FALSE)),N1720)</f>
        <v>350</v>
      </c>
      <c r="P1720" s="60">
        <f t="shared" si="26"/>
        <v>393.75</v>
      </c>
      <c r="Q1720" s="62"/>
    </row>
    <row r="1721" spans="1:17" x14ac:dyDescent="0.3">
      <c r="A1721" s="1" t="s">
        <v>324</v>
      </c>
      <c r="B1721" t="s">
        <v>16</v>
      </c>
      <c r="C1721" t="s">
        <v>16</v>
      </c>
      <c r="D1721" s="63">
        <v>5</v>
      </c>
      <c r="E1721" s="5">
        <v>1</v>
      </c>
      <c r="F1721" s="5" t="s">
        <v>17</v>
      </c>
      <c r="G1721" s="64">
        <v>12.5</v>
      </c>
      <c r="H1721" s="64">
        <v>0</v>
      </c>
      <c r="I1721" t="s">
        <v>29</v>
      </c>
      <c r="J1721" t="s">
        <v>29</v>
      </c>
      <c r="K1721" t="s">
        <v>15</v>
      </c>
      <c r="N1721" s="1">
        <v>350</v>
      </c>
      <c r="O1721" s="60">
        <f>IF(B1721="DEPARTAMENTO",N1721*(100%-VLOOKUP(A1721,'Condiciones Comerciales'!B:M,4,FALSE)),N1721)</f>
        <v>350</v>
      </c>
      <c r="P1721" s="60">
        <f t="shared" si="26"/>
        <v>393.75</v>
      </c>
      <c r="Q1721" s="62"/>
    </row>
    <row r="1722" spans="1:17" x14ac:dyDescent="0.3">
      <c r="A1722" s="1" t="s">
        <v>324</v>
      </c>
      <c r="B1722" t="s">
        <v>16</v>
      </c>
      <c r="C1722" t="s">
        <v>16</v>
      </c>
      <c r="D1722" s="63">
        <v>6</v>
      </c>
      <c r="E1722" s="5">
        <v>1</v>
      </c>
      <c r="F1722" s="5" t="s">
        <v>17</v>
      </c>
      <c r="G1722" s="64">
        <v>12.5</v>
      </c>
      <c r="H1722" s="64">
        <v>0</v>
      </c>
      <c r="I1722" t="s">
        <v>29</v>
      </c>
      <c r="J1722" t="s">
        <v>29</v>
      </c>
      <c r="K1722" t="s">
        <v>15</v>
      </c>
      <c r="N1722" s="1">
        <v>350</v>
      </c>
      <c r="O1722" s="60">
        <f>IF(B1722="DEPARTAMENTO",N1722*(100%-VLOOKUP(A1722,'Condiciones Comerciales'!B:M,4,FALSE)),N1722)</f>
        <v>350</v>
      </c>
      <c r="P1722" s="60">
        <f t="shared" si="26"/>
        <v>393.75</v>
      </c>
      <c r="Q1722" s="62"/>
    </row>
    <row r="1723" spans="1:17" x14ac:dyDescent="0.3">
      <c r="A1723" s="1" t="s">
        <v>324</v>
      </c>
      <c r="B1723" t="s">
        <v>16</v>
      </c>
      <c r="C1723" t="s">
        <v>16</v>
      </c>
      <c r="D1723" s="63">
        <v>7</v>
      </c>
      <c r="E1723" s="5">
        <v>1</v>
      </c>
      <c r="F1723" s="5" t="s">
        <v>17</v>
      </c>
      <c r="G1723" s="64">
        <v>12.5</v>
      </c>
      <c r="H1723" s="64">
        <v>0</v>
      </c>
      <c r="I1723" t="s">
        <v>29</v>
      </c>
      <c r="J1723" t="s">
        <v>29</v>
      </c>
      <c r="K1723" t="s">
        <v>15</v>
      </c>
      <c r="N1723" s="1">
        <v>350</v>
      </c>
      <c r="O1723" s="60">
        <f>IF(B1723="DEPARTAMENTO",N1723*(100%-VLOOKUP(A1723,'Condiciones Comerciales'!B:M,4,FALSE)),N1723)</f>
        <v>350</v>
      </c>
      <c r="P1723" s="60">
        <f t="shared" si="26"/>
        <v>393.75</v>
      </c>
      <c r="Q1723" s="62"/>
    </row>
    <row r="1724" spans="1:17" x14ac:dyDescent="0.3">
      <c r="A1724" s="1" t="s">
        <v>324</v>
      </c>
      <c r="B1724" t="s">
        <v>16</v>
      </c>
      <c r="C1724" t="s">
        <v>16</v>
      </c>
      <c r="D1724" s="63">
        <v>9</v>
      </c>
      <c r="E1724" s="5">
        <v>1</v>
      </c>
      <c r="F1724" s="5" t="s">
        <v>17</v>
      </c>
      <c r="G1724" s="64">
        <v>12.5</v>
      </c>
      <c r="H1724" s="64">
        <v>0</v>
      </c>
      <c r="I1724" t="s">
        <v>29</v>
      </c>
      <c r="J1724" t="s">
        <v>29</v>
      </c>
      <c r="K1724" t="s">
        <v>15</v>
      </c>
      <c r="N1724" s="1">
        <v>350</v>
      </c>
      <c r="O1724" s="60">
        <f>IF(B1724="DEPARTAMENTO",N1724*(100%-VLOOKUP(A1724,'Condiciones Comerciales'!B:M,4,FALSE)),N1724)</f>
        <v>350</v>
      </c>
      <c r="P1724" s="60">
        <f t="shared" si="26"/>
        <v>393.75</v>
      </c>
      <c r="Q1724" s="62"/>
    </row>
    <row r="1725" spans="1:17" x14ac:dyDescent="0.3">
      <c r="A1725" s="1" t="s">
        <v>324</v>
      </c>
      <c r="B1725" t="s">
        <v>16</v>
      </c>
      <c r="C1725" t="s">
        <v>16</v>
      </c>
      <c r="D1725" s="63">
        <v>10</v>
      </c>
      <c r="E1725" s="5">
        <v>1</v>
      </c>
      <c r="F1725" s="5" t="s">
        <v>17</v>
      </c>
      <c r="G1725" s="64">
        <v>12.5</v>
      </c>
      <c r="H1725" s="64">
        <v>0</v>
      </c>
      <c r="I1725" t="s">
        <v>29</v>
      </c>
      <c r="J1725" t="s">
        <v>29</v>
      </c>
      <c r="K1725" t="s">
        <v>15</v>
      </c>
      <c r="N1725" s="1">
        <v>350</v>
      </c>
      <c r="O1725" s="60">
        <f>IF(B1725="DEPARTAMENTO",N1725*(100%-VLOOKUP(A1725,'Condiciones Comerciales'!B:M,4,FALSE)),N1725)</f>
        <v>350</v>
      </c>
      <c r="P1725" s="60">
        <f t="shared" si="26"/>
        <v>393.75</v>
      </c>
      <c r="Q1725" s="62"/>
    </row>
    <row r="1726" spans="1:17" x14ac:dyDescent="0.3">
      <c r="A1726" s="1" t="s">
        <v>324</v>
      </c>
      <c r="B1726" t="s">
        <v>16</v>
      </c>
      <c r="C1726" t="s">
        <v>16</v>
      </c>
      <c r="D1726" s="63">
        <v>11</v>
      </c>
      <c r="E1726" s="5">
        <v>1</v>
      </c>
      <c r="F1726" s="5" t="s">
        <v>17</v>
      </c>
      <c r="G1726" s="64">
        <v>12.5</v>
      </c>
      <c r="H1726" s="64">
        <v>0</v>
      </c>
      <c r="I1726" t="s">
        <v>29</v>
      </c>
      <c r="J1726" t="s">
        <v>29</v>
      </c>
      <c r="K1726" t="s">
        <v>15</v>
      </c>
      <c r="N1726" s="1">
        <v>350</v>
      </c>
      <c r="O1726" s="60">
        <f>IF(B1726="DEPARTAMENTO",N1726*(100%-VLOOKUP(A1726,'Condiciones Comerciales'!B:M,4,FALSE)),N1726)</f>
        <v>350</v>
      </c>
      <c r="P1726" s="60">
        <f t="shared" si="26"/>
        <v>393.75</v>
      </c>
      <c r="Q1726" s="62"/>
    </row>
    <row r="1727" spans="1:17" x14ac:dyDescent="0.3">
      <c r="A1727" s="1" t="s">
        <v>324</v>
      </c>
      <c r="B1727" t="s">
        <v>16</v>
      </c>
      <c r="C1727" t="s">
        <v>16</v>
      </c>
      <c r="D1727" s="63">
        <v>13</v>
      </c>
      <c r="E1727" s="5">
        <v>1</v>
      </c>
      <c r="F1727" s="5" t="s">
        <v>17</v>
      </c>
      <c r="G1727" s="64">
        <v>12.5</v>
      </c>
      <c r="H1727" s="64">
        <v>0</v>
      </c>
      <c r="I1727" t="s">
        <v>29</v>
      </c>
      <c r="J1727" t="s">
        <v>29</v>
      </c>
      <c r="K1727" t="s">
        <v>15</v>
      </c>
      <c r="N1727" s="1">
        <v>320</v>
      </c>
      <c r="O1727" s="60">
        <f>IF(B1727="DEPARTAMENTO",N1727*(100%-VLOOKUP(A1727,'Condiciones Comerciales'!B:M,4,FALSE)),N1727)</f>
        <v>320</v>
      </c>
      <c r="P1727" s="60">
        <f t="shared" si="26"/>
        <v>360</v>
      </c>
      <c r="Q1727" s="62"/>
    </row>
    <row r="1728" spans="1:17" x14ac:dyDescent="0.3">
      <c r="A1728" s="1" t="s">
        <v>324</v>
      </c>
      <c r="B1728" t="s">
        <v>16</v>
      </c>
      <c r="C1728" t="s">
        <v>16</v>
      </c>
      <c r="D1728" s="63">
        <v>19</v>
      </c>
      <c r="E1728" s="5">
        <v>1</v>
      </c>
      <c r="G1728" s="64">
        <v>12.5</v>
      </c>
      <c r="H1728" s="64">
        <v>0</v>
      </c>
      <c r="I1728" t="s">
        <v>29</v>
      </c>
      <c r="J1728" t="s">
        <v>29</v>
      </c>
      <c r="K1728" t="s">
        <v>508</v>
      </c>
      <c r="N1728" s="1">
        <v>350</v>
      </c>
      <c r="O1728" s="60">
        <f>IF(B1728="DEPARTAMENTO",N1728*(100%-VLOOKUP(A1728,'Condiciones Comerciales'!B:M,4,FALSE)),N1728)</f>
        <v>350</v>
      </c>
      <c r="P1728" s="60">
        <f t="shared" si="26"/>
        <v>393.75</v>
      </c>
      <c r="Q1728" s="62"/>
    </row>
    <row r="1729" spans="1:17" x14ac:dyDescent="0.3">
      <c r="A1729" s="1" t="s">
        <v>324</v>
      </c>
      <c r="B1729" t="s">
        <v>16</v>
      </c>
      <c r="C1729" t="s">
        <v>16</v>
      </c>
      <c r="D1729" s="63">
        <v>20</v>
      </c>
      <c r="E1729" s="5">
        <v>1</v>
      </c>
      <c r="G1729" s="64">
        <v>12.5</v>
      </c>
      <c r="H1729" s="64">
        <v>0</v>
      </c>
      <c r="I1729" t="s">
        <v>29</v>
      </c>
      <c r="J1729" t="s">
        <v>29</v>
      </c>
      <c r="K1729" t="s">
        <v>15</v>
      </c>
      <c r="N1729" s="1">
        <v>350</v>
      </c>
      <c r="O1729" s="60">
        <f>IF(B1729="DEPARTAMENTO",N1729*(100%-VLOOKUP(A1729,'Condiciones Comerciales'!B:M,4,FALSE)),N1729)</f>
        <v>350</v>
      </c>
      <c r="P1729" s="60">
        <f t="shared" si="26"/>
        <v>393.75</v>
      </c>
      <c r="Q1729" s="62"/>
    </row>
    <row r="1730" spans="1:17" x14ac:dyDescent="0.3">
      <c r="A1730" s="1" t="s">
        <v>324</v>
      </c>
      <c r="B1730" t="s">
        <v>16</v>
      </c>
      <c r="C1730" t="s">
        <v>16</v>
      </c>
      <c r="D1730" s="63">
        <v>23</v>
      </c>
      <c r="E1730" s="5">
        <v>1</v>
      </c>
      <c r="G1730" s="64">
        <v>12.5</v>
      </c>
      <c r="H1730" s="64">
        <v>0</v>
      </c>
      <c r="I1730" t="s">
        <v>29</v>
      </c>
      <c r="J1730" t="s">
        <v>29</v>
      </c>
      <c r="K1730" t="s">
        <v>15</v>
      </c>
      <c r="N1730" s="1">
        <v>350</v>
      </c>
      <c r="O1730" s="60">
        <f>IF(B1730="DEPARTAMENTO",N1730*(100%-VLOOKUP(A1730,'Condiciones Comerciales'!B:M,4,FALSE)),N1730)</f>
        <v>350</v>
      </c>
      <c r="P1730" s="60">
        <f t="shared" ref="P1730:P1793" si="27">(O1730-10%*O1730)/80%</f>
        <v>393.75</v>
      </c>
      <c r="Q1730" s="62"/>
    </row>
    <row r="1731" spans="1:17" x14ac:dyDescent="0.3">
      <c r="A1731" s="1" t="s">
        <v>324</v>
      </c>
      <c r="B1731" t="s">
        <v>16</v>
      </c>
      <c r="C1731" t="s">
        <v>16</v>
      </c>
      <c r="D1731" s="63">
        <v>24</v>
      </c>
      <c r="E1731" s="5">
        <v>1</v>
      </c>
      <c r="G1731" s="64">
        <v>12.5</v>
      </c>
      <c r="H1731" s="64">
        <v>0</v>
      </c>
      <c r="I1731" t="s">
        <v>29</v>
      </c>
      <c r="J1731" t="s">
        <v>29</v>
      </c>
      <c r="K1731" t="s">
        <v>15</v>
      </c>
      <c r="N1731" s="1">
        <v>350</v>
      </c>
      <c r="O1731" s="60">
        <f>IF(B1731="DEPARTAMENTO",N1731*(100%-VLOOKUP(A1731,'Condiciones Comerciales'!B:M,4,FALSE)),N1731)</f>
        <v>350</v>
      </c>
      <c r="P1731" s="60">
        <f t="shared" si="27"/>
        <v>393.75</v>
      </c>
      <c r="Q1731" s="62"/>
    </row>
    <row r="1732" spans="1:17" x14ac:dyDescent="0.3">
      <c r="A1732" s="1" t="s">
        <v>324</v>
      </c>
      <c r="B1732" t="s">
        <v>16</v>
      </c>
      <c r="C1732" t="s">
        <v>16</v>
      </c>
      <c r="D1732" s="63">
        <v>25</v>
      </c>
      <c r="E1732" s="5">
        <v>1</v>
      </c>
      <c r="G1732" s="64">
        <v>12.5</v>
      </c>
      <c r="H1732" s="64">
        <v>0</v>
      </c>
      <c r="I1732" t="s">
        <v>29</v>
      </c>
      <c r="J1732" t="s">
        <v>29</v>
      </c>
      <c r="K1732" t="s">
        <v>15</v>
      </c>
      <c r="N1732" s="1">
        <v>350</v>
      </c>
      <c r="O1732" s="60">
        <f>IF(B1732="DEPARTAMENTO",N1732*(100%-VLOOKUP(A1732,'Condiciones Comerciales'!B:M,4,FALSE)),N1732)</f>
        <v>350</v>
      </c>
      <c r="P1732" s="60">
        <f t="shared" si="27"/>
        <v>393.75</v>
      </c>
      <c r="Q1732" s="62"/>
    </row>
    <row r="1733" spans="1:17" x14ac:dyDescent="0.3">
      <c r="A1733" s="1" t="s">
        <v>324</v>
      </c>
      <c r="B1733" t="s">
        <v>16</v>
      </c>
      <c r="C1733" t="s">
        <v>16</v>
      </c>
      <c r="D1733" s="63">
        <v>26</v>
      </c>
      <c r="E1733" s="5">
        <v>1</v>
      </c>
      <c r="G1733" s="64">
        <v>12.5</v>
      </c>
      <c r="H1733" s="64">
        <v>0</v>
      </c>
      <c r="I1733" t="s">
        <v>29</v>
      </c>
      <c r="J1733" t="s">
        <v>29</v>
      </c>
      <c r="K1733" t="s">
        <v>15</v>
      </c>
      <c r="N1733" s="1">
        <v>350</v>
      </c>
      <c r="O1733" s="60">
        <f>IF(B1733="DEPARTAMENTO",N1733*(100%-VLOOKUP(A1733,'Condiciones Comerciales'!B:M,4,FALSE)),N1733)</f>
        <v>350</v>
      </c>
      <c r="P1733" s="60">
        <f t="shared" si="27"/>
        <v>393.75</v>
      </c>
      <c r="Q1733" s="62"/>
    </row>
    <row r="1734" spans="1:17" x14ac:dyDescent="0.3">
      <c r="A1734" s="1" t="s">
        <v>324</v>
      </c>
      <c r="B1734" t="s">
        <v>16</v>
      </c>
      <c r="C1734" t="s">
        <v>16</v>
      </c>
      <c r="D1734" s="63">
        <v>27</v>
      </c>
      <c r="E1734" s="5">
        <v>1</v>
      </c>
      <c r="G1734" s="64">
        <v>12.5</v>
      </c>
      <c r="H1734" s="64">
        <v>0</v>
      </c>
      <c r="I1734" t="s">
        <v>29</v>
      </c>
      <c r="J1734" t="s">
        <v>29</v>
      </c>
      <c r="K1734" t="s">
        <v>15</v>
      </c>
      <c r="N1734" s="1">
        <v>350</v>
      </c>
      <c r="O1734" s="60">
        <f>IF(B1734="DEPARTAMENTO",N1734*(100%-VLOOKUP(A1734,'Condiciones Comerciales'!B:M,4,FALSE)),N1734)</f>
        <v>350</v>
      </c>
      <c r="P1734" s="60">
        <f t="shared" si="27"/>
        <v>393.75</v>
      </c>
      <c r="Q1734" s="62"/>
    </row>
    <row r="1735" spans="1:17" x14ac:dyDescent="0.3">
      <c r="A1735" s="1" t="s">
        <v>324</v>
      </c>
      <c r="B1735" t="s">
        <v>16</v>
      </c>
      <c r="C1735" t="s">
        <v>16</v>
      </c>
      <c r="D1735" s="63">
        <v>28</v>
      </c>
      <c r="E1735" s="5">
        <v>1</v>
      </c>
      <c r="G1735" s="64">
        <v>12.5</v>
      </c>
      <c r="H1735" s="64">
        <v>0</v>
      </c>
      <c r="I1735" t="s">
        <v>29</v>
      </c>
      <c r="J1735" t="s">
        <v>29</v>
      </c>
      <c r="K1735" t="s">
        <v>15</v>
      </c>
      <c r="N1735" s="1">
        <v>350</v>
      </c>
      <c r="O1735" s="60">
        <f>IF(B1735="DEPARTAMENTO",N1735*(100%-VLOOKUP(A1735,'Condiciones Comerciales'!B:M,4,FALSE)),N1735)</f>
        <v>350</v>
      </c>
      <c r="P1735" s="60">
        <f t="shared" si="27"/>
        <v>393.75</v>
      </c>
      <c r="Q1735" s="62"/>
    </row>
    <row r="1736" spans="1:17" x14ac:dyDescent="0.3">
      <c r="A1736" s="1" t="s">
        <v>324</v>
      </c>
      <c r="B1736" t="s">
        <v>16</v>
      </c>
      <c r="C1736" t="s">
        <v>16</v>
      </c>
      <c r="D1736" s="63">
        <v>29</v>
      </c>
      <c r="E1736" s="5">
        <v>1</v>
      </c>
      <c r="G1736" s="64">
        <v>12.5</v>
      </c>
      <c r="H1736" s="64">
        <v>0</v>
      </c>
      <c r="I1736" t="s">
        <v>29</v>
      </c>
      <c r="J1736" t="s">
        <v>29</v>
      </c>
      <c r="K1736" t="s">
        <v>15</v>
      </c>
      <c r="N1736" s="1">
        <v>350</v>
      </c>
      <c r="O1736" s="60">
        <f>IF(B1736="DEPARTAMENTO",N1736*(100%-VLOOKUP(A1736,'Condiciones Comerciales'!B:M,4,FALSE)),N1736)</f>
        <v>350</v>
      </c>
      <c r="P1736" s="60">
        <f t="shared" si="27"/>
        <v>393.75</v>
      </c>
      <c r="Q1736" s="62"/>
    </row>
    <row r="1737" spans="1:17" x14ac:dyDescent="0.3">
      <c r="A1737" s="1" t="s">
        <v>324</v>
      </c>
      <c r="B1737" t="s">
        <v>16</v>
      </c>
      <c r="C1737" t="s">
        <v>16</v>
      </c>
      <c r="D1737" s="63">
        <v>31</v>
      </c>
      <c r="E1737" s="5">
        <v>1</v>
      </c>
      <c r="G1737" s="64">
        <v>12.5</v>
      </c>
      <c r="H1737" s="64">
        <v>0</v>
      </c>
      <c r="I1737" t="s">
        <v>29</v>
      </c>
      <c r="J1737" t="s">
        <v>29</v>
      </c>
      <c r="K1737" t="s">
        <v>15</v>
      </c>
      <c r="N1737" s="1">
        <v>350</v>
      </c>
      <c r="O1737" s="60">
        <f>IF(B1737="DEPARTAMENTO",N1737*(100%-VLOOKUP(A1737,'Condiciones Comerciales'!B:M,4,FALSE)),N1737)</f>
        <v>350</v>
      </c>
      <c r="P1737" s="60">
        <f t="shared" si="27"/>
        <v>393.75</v>
      </c>
      <c r="Q1737" s="62"/>
    </row>
    <row r="1738" spans="1:17" x14ac:dyDescent="0.3">
      <c r="A1738" s="1" t="s">
        <v>324</v>
      </c>
      <c r="B1738" t="s">
        <v>16</v>
      </c>
      <c r="C1738" t="s">
        <v>16</v>
      </c>
      <c r="D1738" s="63">
        <v>32</v>
      </c>
      <c r="E1738" s="5">
        <v>1</v>
      </c>
      <c r="G1738" s="64">
        <v>12.5</v>
      </c>
      <c r="H1738" s="64">
        <v>0</v>
      </c>
      <c r="I1738" t="s">
        <v>29</v>
      </c>
      <c r="J1738" t="s">
        <v>29</v>
      </c>
      <c r="K1738" t="s">
        <v>15</v>
      </c>
      <c r="N1738" s="1">
        <v>350</v>
      </c>
      <c r="O1738" s="60">
        <f>IF(B1738="DEPARTAMENTO",N1738*(100%-VLOOKUP(A1738,'Condiciones Comerciales'!B:M,4,FALSE)),N1738)</f>
        <v>350</v>
      </c>
      <c r="P1738" s="60">
        <f t="shared" si="27"/>
        <v>393.75</v>
      </c>
      <c r="Q1738" s="62"/>
    </row>
    <row r="1739" spans="1:17" x14ac:dyDescent="0.3">
      <c r="A1739" s="1" t="s">
        <v>324</v>
      </c>
      <c r="B1739" t="s">
        <v>16</v>
      </c>
      <c r="C1739" t="s">
        <v>16</v>
      </c>
      <c r="D1739" s="63">
        <v>34</v>
      </c>
      <c r="E1739" s="5">
        <v>1</v>
      </c>
      <c r="G1739" s="64">
        <v>12.5</v>
      </c>
      <c r="H1739" s="64">
        <v>0</v>
      </c>
      <c r="I1739" t="s">
        <v>29</v>
      </c>
      <c r="J1739" t="s">
        <v>29</v>
      </c>
      <c r="K1739" t="s">
        <v>15</v>
      </c>
      <c r="N1739" s="1">
        <v>350</v>
      </c>
      <c r="O1739" s="60">
        <f>IF(B1739="DEPARTAMENTO",N1739*(100%-VLOOKUP(A1739,'Condiciones Comerciales'!B:M,4,FALSE)),N1739)</f>
        <v>350</v>
      </c>
      <c r="P1739" s="60">
        <f t="shared" si="27"/>
        <v>393.75</v>
      </c>
      <c r="Q1739" s="62"/>
    </row>
    <row r="1740" spans="1:17" x14ac:dyDescent="0.3">
      <c r="A1740" s="1" t="s">
        <v>324</v>
      </c>
      <c r="B1740" t="s">
        <v>16</v>
      </c>
      <c r="C1740" t="s">
        <v>16</v>
      </c>
      <c r="D1740" s="63">
        <v>35</v>
      </c>
      <c r="E1740" s="5">
        <v>1</v>
      </c>
      <c r="G1740" s="64">
        <v>12.5</v>
      </c>
      <c r="H1740" s="64">
        <v>0</v>
      </c>
      <c r="I1740" t="s">
        <v>29</v>
      </c>
      <c r="J1740" t="s">
        <v>29</v>
      </c>
      <c r="K1740" t="s">
        <v>15</v>
      </c>
      <c r="N1740" s="1">
        <v>350</v>
      </c>
      <c r="O1740" s="60">
        <f>IF(B1740="DEPARTAMENTO",N1740*(100%-VLOOKUP(A1740,'Condiciones Comerciales'!B:M,4,FALSE)),N1740)</f>
        <v>350</v>
      </c>
      <c r="P1740" s="60">
        <f t="shared" si="27"/>
        <v>393.75</v>
      </c>
      <c r="Q1740" s="62"/>
    </row>
    <row r="1741" spans="1:17" x14ac:dyDescent="0.3">
      <c r="A1741" s="1" t="s">
        <v>324</v>
      </c>
      <c r="B1741" t="s">
        <v>16</v>
      </c>
      <c r="C1741" t="s">
        <v>16</v>
      </c>
      <c r="D1741" s="63">
        <v>36</v>
      </c>
      <c r="E1741" s="5">
        <v>1</v>
      </c>
      <c r="G1741" s="64">
        <v>12.5</v>
      </c>
      <c r="H1741" s="64">
        <v>0</v>
      </c>
      <c r="I1741" t="s">
        <v>29</v>
      </c>
      <c r="J1741" t="s">
        <v>29</v>
      </c>
      <c r="K1741" t="s">
        <v>15</v>
      </c>
      <c r="N1741" s="1">
        <v>350</v>
      </c>
      <c r="O1741" s="60">
        <f>IF(B1741="DEPARTAMENTO",N1741*(100%-VLOOKUP(A1741,'Condiciones Comerciales'!B:M,4,FALSE)),N1741)</f>
        <v>350</v>
      </c>
      <c r="P1741" s="60">
        <f t="shared" si="27"/>
        <v>393.75</v>
      </c>
      <c r="Q1741" s="62"/>
    </row>
    <row r="1742" spans="1:17" x14ac:dyDescent="0.3">
      <c r="A1742" s="1" t="s">
        <v>324</v>
      </c>
      <c r="B1742" t="s">
        <v>16</v>
      </c>
      <c r="C1742" t="s">
        <v>16</v>
      </c>
      <c r="D1742" s="63">
        <v>38</v>
      </c>
      <c r="E1742" s="5">
        <v>1</v>
      </c>
      <c r="G1742" s="64">
        <v>12.5</v>
      </c>
      <c r="H1742" s="64">
        <v>0</v>
      </c>
      <c r="I1742" t="s">
        <v>29</v>
      </c>
      <c r="J1742" t="s">
        <v>29</v>
      </c>
      <c r="K1742" t="s">
        <v>15</v>
      </c>
      <c r="N1742" s="1">
        <v>350</v>
      </c>
      <c r="O1742" s="60">
        <f>IF(B1742="DEPARTAMENTO",N1742*(100%-VLOOKUP(A1742,'Condiciones Comerciales'!B:M,4,FALSE)),N1742)</f>
        <v>350</v>
      </c>
      <c r="P1742" s="60">
        <f t="shared" si="27"/>
        <v>393.75</v>
      </c>
      <c r="Q1742" s="62"/>
    </row>
    <row r="1743" spans="1:17" x14ac:dyDescent="0.3">
      <c r="A1743" s="1" t="s">
        <v>324</v>
      </c>
      <c r="B1743" t="s">
        <v>16</v>
      </c>
      <c r="C1743" t="s">
        <v>16</v>
      </c>
      <c r="D1743" s="63">
        <v>39</v>
      </c>
      <c r="E1743" s="5">
        <v>1</v>
      </c>
      <c r="G1743" s="64">
        <v>12.5</v>
      </c>
      <c r="H1743" s="64">
        <v>0</v>
      </c>
      <c r="I1743" t="s">
        <v>29</v>
      </c>
      <c r="J1743" t="s">
        <v>29</v>
      </c>
      <c r="K1743" t="s">
        <v>15</v>
      </c>
      <c r="N1743" s="1">
        <v>350</v>
      </c>
      <c r="O1743" s="60">
        <f>IF(B1743="DEPARTAMENTO",N1743*(100%-VLOOKUP(A1743,'Condiciones Comerciales'!B:M,4,FALSE)),N1743)</f>
        <v>350</v>
      </c>
      <c r="P1743" s="60">
        <f t="shared" si="27"/>
        <v>393.75</v>
      </c>
      <c r="Q1743" s="62"/>
    </row>
    <row r="1744" spans="1:17" x14ac:dyDescent="0.3">
      <c r="A1744" s="1" t="s">
        <v>324</v>
      </c>
      <c r="B1744" t="s">
        <v>16</v>
      </c>
      <c r="C1744" t="s">
        <v>16</v>
      </c>
      <c r="D1744" s="63">
        <v>40</v>
      </c>
      <c r="E1744" s="5">
        <v>1</v>
      </c>
      <c r="G1744" s="64">
        <v>12.5</v>
      </c>
      <c r="H1744" s="64">
        <v>0</v>
      </c>
      <c r="I1744" t="s">
        <v>29</v>
      </c>
      <c r="J1744" t="s">
        <v>29</v>
      </c>
      <c r="K1744" t="s">
        <v>15</v>
      </c>
      <c r="N1744" s="1">
        <v>350</v>
      </c>
      <c r="O1744" s="60">
        <f>IF(B1744="DEPARTAMENTO",N1744*(100%-VLOOKUP(A1744,'Condiciones Comerciales'!B:M,4,FALSE)),N1744)</f>
        <v>350</v>
      </c>
      <c r="P1744" s="60">
        <f t="shared" si="27"/>
        <v>393.75</v>
      </c>
      <c r="Q1744" s="62"/>
    </row>
    <row r="1745" spans="1:17" x14ac:dyDescent="0.3">
      <c r="A1745" s="1" t="s">
        <v>324</v>
      </c>
      <c r="B1745" t="s">
        <v>16</v>
      </c>
      <c r="C1745" t="s">
        <v>16</v>
      </c>
      <c r="D1745" s="63">
        <v>41</v>
      </c>
      <c r="E1745" s="5">
        <v>1</v>
      </c>
      <c r="G1745" s="64">
        <v>12.5</v>
      </c>
      <c r="H1745" s="64">
        <v>0</v>
      </c>
      <c r="I1745" t="s">
        <v>29</v>
      </c>
      <c r="J1745" t="s">
        <v>29</v>
      </c>
      <c r="K1745" t="s">
        <v>15</v>
      </c>
      <c r="N1745" s="1">
        <v>350</v>
      </c>
      <c r="O1745" s="60">
        <f>IF(B1745="DEPARTAMENTO",N1745*(100%-VLOOKUP(A1745,'Condiciones Comerciales'!B:M,4,FALSE)),N1745)</f>
        <v>350</v>
      </c>
      <c r="P1745" s="60">
        <f t="shared" si="27"/>
        <v>393.75</v>
      </c>
      <c r="Q1745" s="62"/>
    </row>
    <row r="1746" spans="1:17" x14ac:dyDescent="0.3">
      <c r="A1746" s="1" t="s">
        <v>324</v>
      </c>
      <c r="B1746" t="s">
        <v>16</v>
      </c>
      <c r="C1746" t="s">
        <v>16</v>
      </c>
      <c r="D1746" s="63">
        <v>43</v>
      </c>
      <c r="E1746" s="5">
        <v>1</v>
      </c>
      <c r="G1746" s="64">
        <v>12.5</v>
      </c>
      <c r="H1746" s="64">
        <v>0</v>
      </c>
      <c r="I1746" t="s">
        <v>29</v>
      </c>
      <c r="J1746" t="s">
        <v>29</v>
      </c>
      <c r="K1746" t="s">
        <v>15</v>
      </c>
      <c r="N1746" s="1">
        <v>350</v>
      </c>
      <c r="O1746" s="60">
        <f>IF(B1746="DEPARTAMENTO",N1746*(100%-VLOOKUP(A1746,'Condiciones Comerciales'!B:M,4,FALSE)),N1746)</f>
        <v>350</v>
      </c>
      <c r="P1746" s="60">
        <f t="shared" si="27"/>
        <v>393.75</v>
      </c>
      <c r="Q1746" s="62"/>
    </row>
    <row r="1747" spans="1:17" x14ac:dyDescent="0.3">
      <c r="A1747" s="1" t="s">
        <v>324</v>
      </c>
      <c r="B1747" t="s">
        <v>16</v>
      </c>
      <c r="C1747" t="s">
        <v>16</v>
      </c>
      <c r="D1747" s="63">
        <v>44</v>
      </c>
      <c r="E1747" s="5">
        <v>1</v>
      </c>
      <c r="G1747" s="64">
        <v>12.5</v>
      </c>
      <c r="H1747" s="64">
        <v>0</v>
      </c>
      <c r="I1747" t="s">
        <v>29</v>
      </c>
      <c r="J1747" t="s">
        <v>29</v>
      </c>
      <c r="K1747" t="s">
        <v>15</v>
      </c>
      <c r="N1747" s="1">
        <v>350</v>
      </c>
      <c r="O1747" s="60">
        <f>IF(B1747="DEPARTAMENTO",N1747*(100%-VLOOKUP(A1747,'Condiciones Comerciales'!B:M,4,FALSE)),N1747)</f>
        <v>350</v>
      </c>
      <c r="P1747" s="60">
        <f t="shared" si="27"/>
        <v>393.75</v>
      </c>
      <c r="Q1747" s="62"/>
    </row>
    <row r="1748" spans="1:17" x14ac:dyDescent="0.3">
      <c r="A1748" s="1" t="s">
        <v>324</v>
      </c>
      <c r="B1748" t="s">
        <v>16</v>
      </c>
      <c r="C1748" t="s">
        <v>16</v>
      </c>
      <c r="D1748" s="63">
        <v>45</v>
      </c>
      <c r="E1748" s="5">
        <v>1</v>
      </c>
      <c r="G1748" s="64">
        <v>12.5</v>
      </c>
      <c r="H1748" s="64">
        <v>0</v>
      </c>
      <c r="I1748" t="s">
        <v>29</v>
      </c>
      <c r="J1748" t="s">
        <v>29</v>
      </c>
      <c r="K1748" t="s">
        <v>15</v>
      </c>
      <c r="N1748" s="1">
        <v>350</v>
      </c>
      <c r="O1748" s="60">
        <f>IF(B1748="DEPARTAMENTO",N1748*(100%-VLOOKUP(A1748,'Condiciones Comerciales'!B:M,4,FALSE)),N1748)</f>
        <v>350</v>
      </c>
      <c r="P1748" s="60">
        <f t="shared" si="27"/>
        <v>393.75</v>
      </c>
      <c r="Q1748" s="62"/>
    </row>
    <row r="1749" spans="1:17" x14ac:dyDescent="0.3">
      <c r="A1749" s="1" t="s">
        <v>324</v>
      </c>
      <c r="B1749" t="s">
        <v>16</v>
      </c>
      <c r="C1749" t="s">
        <v>16</v>
      </c>
      <c r="D1749" s="63">
        <v>46</v>
      </c>
      <c r="E1749" s="5">
        <v>1</v>
      </c>
      <c r="G1749" s="64">
        <v>12.5</v>
      </c>
      <c r="H1749" s="64">
        <v>0</v>
      </c>
      <c r="I1749" t="s">
        <v>29</v>
      </c>
      <c r="J1749" t="s">
        <v>29</v>
      </c>
      <c r="K1749" t="s">
        <v>15</v>
      </c>
      <c r="N1749" s="1">
        <v>350</v>
      </c>
      <c r="O1749" s="60">
        <f>IF(B1749="DEPARTAMENTO",N1749*(100%-VLOOKUP(A1749,'Condiciones Comerciales'!B:M,4,FALSE)),N1749)</f>
        <v>350</v>
      </c>
      <c r="P1749" s="60">
        <f t="shared" si="27"/>
        <v>393.75</v>
      </c>
      <c r="Q1749" s="62"/>
    </row>
    <row r="1750" spans="1:17" x14ac:dyDescent="0.3">
      <c r="A1750" s="1" t="s">
        <v>324</v>
      </c>
      <c r="B1750" t="s">
        <v>16</v>
      </c>
      <c r="C1750" t="s">
        <v>16</v>
      </c>
      <c r="D1750" s="63">
        <v>47</v>
      </c>
      <c r="E1750" s="5">
        <v>1</v>
      </c>
      <c r="G1750" s="64">
        <v>12.5</v>
      </c>
      <c r="H1750" s="64">
        <v>0</v>
      </c>
      <c r="I1750" t="s">
        <v>29</v>
      </c>
      <c r="J1750" t="s">
        <v>29</v>
      </c>
      <c r="K1750" t="s">
        <v>15</v>
      </c>
      <c r="N1750" s="1">
        <v>350</v>
      </c>
      <c r="O1750" s="60">
        <f>IF(B1750="DEPARTAMENTO",N1750*(100%-VLOOKUP(A1750,'Condiciones Comerciales'!B:M,4,FALSE)),N1750)</f>
        <v>350</v>
      </c>
      <c r="P1750" s="60">
        <f t="shared" si="27"/>
        <v>393.75</v>
      </c>
      <c r="Q1750" s="62"/>
    </row>
    <row r="1751" spans="1:17" x14ac:dyDescent="0.3">
      <c r="A1751" s="1" t="s">
        <v>324</v>
      </c>
      <c r="B1751" t="s">
        <v>16</v>
      </c>
      <c r="C1751" t="s">
        <v>16</v>
      </c>
      <c r="D1751" s="63">
        <v>48</v>
      </c>
      <c r="E1751" s="5">
        <v>1</v>
      </c>
      <c r="G1751" s="64">
        <v>12.5</v>
      </c>
      <c r="H1751" s="64">
        <v>0</v>
      </c>
      <c r="I1751" t="s">
        <v>29</v>
      </c>
      <c r="J1751" t="s">
        <v>29</v>
      </c>
      <c r="K1751" t="s">
        <v>15</v>
      </c>
      <c r="N1751" s="1">
        <v>350</v>
      </c>
      <c r="O1751" s="60">
        <f>IF(B1751="DEPARTAMENTO",N1751*(100%-VLOOKUP(A1751,'Condiciones Comerciales'!B:M,4,FALSE)),N1751)</f>
        <v>350</v>
      </c>
      <c r="P1751" s="60">
        <f t="shared" si="27"/>
        <v>393.75</v>
      </c>
      <c r="Q1751" s="62"/>
    </row>
    <row r="1752" spans="1:17" x14ac:dyDescent="0.3">
      <c r="A1752" s="1" t="s">
        <v>324</v>
      </c>
      <c r="B1752" t="s">
        <v>16</v>
      </c>
      <c r="C1752" t="s">
        <v>16</v>
      </c>
      <c r="D1752" s="63">
        <v>49</v>
      </c>
      <c r="E1752" s="5">
        <v>1</v>
      </c>
      <c r="G1752" s="64">
        <v>12.5</v>
      </c>
      <c r="H1752" s="64">
        <v>0</v>
      </c>
      <c r="I1752" t="s">
        <v>29</v>
      </c>
      <c r="J1752" t="s">
        <v>29</v>
      </c>
      <c r="K1752" t="s">
        <v>15</v>
      </c>
      <c r="N1752" s="1">
        <v>350</v>
      </c>
      <c r="O1752" s="60">
        <f>IF(B1752="DEPARTAMENTO",N1752*(100%-VLOOKUP(A1752,'Condiciones Comerciales'!B:M,4,FALSE)),N1752)</f>
        <v>350</v>
      </c>
      <c r="P1752" s="60">
        <f t="shared" si="27"/>
        <v>393.75</v>
      </c>
      <c r="Q1752" s="62"/>
    </row>
    <row r="1753" spans="1:17" x14ac:dyDescent="0.3">
      <c r="A1753" s="1" t="s">
        <v>324</v>
      </c>
      <c r="B1753" t="s">
        <v>16</v>
      </c>
      <c r="C1753" t="s">
        <v>16</v>
      </c>
      <c r="D1753" s="63">
        <v>50</v>
      </c>
      <c r="E1753" s="5">
        <v>1</v>
      </c>
      <c r="G1753" s="64">
        <v>12.5</v>
      </c>
      <c r="H1753" s="64">
        <v>0</v>
      </c>
      <c r="I1753" t="s">
        <v>29</v>
      </c>
      <c r="J1753" t="s">
        <v>29</v>
      </c>
      <c r="K1753" t="s">
        <v>15</v>
      </c>
      <c r="N1753" s="1">
        <v>350</v>
      </c>
      <c r="O1753" s="60">
        <f>IF(B1753="DEPARTAMENTO",N1753*(100%-VLOOKUP(A1753,'Condiciones Comerciales'!B:M,4,FALSE)),N1753)</f>
        <v>350</v>
      </c>
      <c r="P1753" s="60">
        <f t="shared" si="27"/>
        <v>393.75</v>
      </c>
      <c r="Q1753" s="62"/>
    </row>
    <row r="1754" spans="1:17" x14ac:dyDescent="0.3">
      <c r="A1754" s="1" t="s">
        <v>324</v>
      </c>
      <c r="B1754" t="s">
        <v>16</v>
      </c>
      <c r="C1754" t="s">
        <v>16</v>
      </c>
      <c r="D1754" s="63">
        <v>51</v>
      </c>
      <c r="E1754" s="5">
        <v>1</v>
      </c>
      <c r="G1754" s="64">
        <v>12.5</v>
      </c>
      <c r="H1754" s="64">
        <v>0</v>
      </c>
      <c r="I1754" t="s">
        <v>29</v>
      </c>
      <c r="J1754" t="s">
        <v>29</v>
      </c>
      <c r="K1754" t="s">
        <v>15</v>
      </c>
      <c r="N1754" s="1">
        <v>350</v>
      </c>
      <c r="O1754" s="60">
        <f>IF(B1754="DEPARTAMENTO",N1754*(100%-VLOOKUP(A1754,'Condiciones Comerciales'!B:M,4,FALSE)),N1754)</f>
        <v>350</v>
      </c>
      <c r="P1754" s="60">
        <f t="shared" si="27"/>
        <v>393.75</v>
      </c>
      <c r="Q1754" s="62"/>
    </row>
    <row r="1755" spans="1:17" x14ac:dyDescent="0.3">
      <c r="A1755" s="1" t="s">
        <v>324</v>
      </c>
      <c r="B1755" t="s">
        <v>16</v>
      </c>
      <c r="C1755" t="s">
        <v>16</v>
      </c>
      <c r="D1755" s="63">
        <v>52</v>
      </c>
      <c r="E1755" s="5">
        <v>1</v>
      </c>
      <c r="G1755" s="64">
        <v>12.5</v>
      </c>
      <c r="H1755" s="64">
        <v>0</v>
      </c>
      <c r="I1755" t="s">
        <v>29</v>
      </c>
      <c r="J1755" t="s">
        <v>29</v>
      </c>
      <c r="K1755" t="s">
        <v>15</v>
      </c>
      <c r="N1755" s="1">
        <v>350</v>
      </c>
      <c r="O1755" s="60">
        <f>IF(B1755="DEPARTAMENTO",N1755*(100%-VLOOKUP(A1755,'Condiciones Comerciales'!B:M,4,FALSE)),N1755)</f>
        <v>350</v>
      </c>
      <c r="P1755" s="60">
        <f t="shared" si="27"/>
        <v>393.75</v>
      </c>
      <c r="Q1755" s="62"/>
    </row>
    <row r="1756" spans="1:17" x14ac:dyDescent="0.3">
      <c r="A1756" s="1" t="s">
        <v>324</v>
      </c>
      <c r="B1756" t="s">
        <v>16</v>
      </c>
      <c r="C1756" t="s">
        <v>16</v>
      </c>
      <c r="D1756" s="63">
        <v>54</v>
      </c>
      <c r="E1756" s="5">
        <v>1</v>
      </c>
      <c r="G1756" s="64">
        <v>12.5</v>
      </c>
      <c r="H1756" s="64">
        <v>0</v>
      </c>
      <c r="I1756" t="s">
        <v>29</v>
      </c>
      <c r="J1756" t="s">
        <v>29</v>
      </c>
      <c r="K1756" t="s">
        <v>15</v>
      </c>
      <c r="N1756" s="1">
        <v>350</v>
      </c>
      <c r="O1756" s="60">
        <f>IF(B1756="DEPARTAMENTO",N1756*(100%-VLOOKUP(A1756,'Condiciones Comerciales'!B:M,4,FALSE)),N1756)</f>
        <v>350</v>
      </c>
      <c r="P1756" s="60">
        <f t="shared" si="27"/>
        <v>393.75</v>
      </c>
      <c r="Q1756" s="62"/>
    </row>
    <row r="1757" spans="1:17" x14ac:dyDescent="0.3">
      <c r="A1757" s="1" t="s">
        <v>324</v>
      </c>
      <c r="B1757" t="s">
        <v>16</v>
      </c>
      <c r="C1757" t="s">
        <v>16</v>
      </c>
      <c r="D1757" s="63">
        <v>60</v>
      </c>
      <c r="E1757" s="5">
        <v>-1</v>
      </c>
      <c r="G1757" s="64">
        <v>12.5</v>
      </c>
      <c r="H1757" s="64">
        <v>0</v>
      </c>
      <c r="I1757" t="s">
        <v>14</v>
      </c>
      <c r="J1757" t="s">
        <v>14</v>
      </c>
      <c r="K1757" t="s">
        <v>15</v>
      </c>
      <c r="N1757" s="1">
        <v>400</v>
      </c>
      <c r="O1757" s="60">
        <f>IF(B1757="DEPARTAMENTO",N1757*(100%-VLOOKUP(A1757,'Condiciones Comerciales'!B:M,4,FALSE)),N1757)</f>
        <v>400</v>
      </c>
      <c r="P1757" s="60">
        <f t="shared" si="27"/>
        <v>450</v>
      </c>
      <c r="Q1757" s="62"/>
    </row>
    <row r="1758" spans="1:17" x14ac:dyDescent="0.3">
      <c r="A1758" s="1" t="s">
        <v>324</v>
      </c>
      <c r="B1758" t="s">
        <v>16</v>
      </c>
      <c r="C1758" t="s">
        <v>16</v>
      </c>
      <c r="D1758" s="63">
        <v>63</v>
      </c>
      <c r="E1758" s="5">
        <v>-1</v>
      </c>
      <c r="G1758" s="64">
        <v>12.5</v>
      </c>
      <c r="H1758" s="64">
        <v>0</v>
      </c>
      <c r="I1758" t="s">
        <v>14</v>
      </c>
      <c r="J1758" t="s">
        <v>14</v>
      </c>
      <c r="K1758" t="s">
        <v>15</v>
      </c>
      <c r="N1758" s="1">
        <v>400</v>
      </c>
      <c r="O1758" s="60">
        <f>IF(B1758="DEPARTAMENTO",N1758*(100%-VLOOKUP(A1758,'Condiciones Comerciales'!B:M,4,FALSE)),N1758)</f>
        <v>400</v>
      </c>
      <c r="P1758" s="60">
        <f t="shared" si="27"/>
        <v>450</v>
      </c>
      <c r="Q1758" s="62"/>
    </row>
    <row r="1759" spans="1:17" x14ac:dyDescent="0.3">
      <c r="A1759" s="1" t="s">
        <v>324</v>
      </c>
      <c r="B1759" t="s">
        <v>16</v>
      </c>
      <c r="C1759" t="s">
        <v>16</v>
      </c>
      <c r="D1759" s="63">
        <v>64</v>
      </c>
      <c r="E1759" s="5">
        <v>-1</v>
      </c>
      <c r="G1759" s="64">
        <v>12.5</v>
      </c>
      <c r="H1759" s="64">
        <v>0</v>
      </c>
      <c r="I1759" t="s">
        <v>14</v>
      </c>
      <c r="J1759" t="s">
        <v>14</v>
      </c>
      <c r="K1759" t="s">
        <v>15</v>
      </c>
      <c r="N1759" s="1">
        <v>400</v>
      </c>
      <c r="O1759" s="60">
        <f>IF(B1759="DEPARTAMENTO",N1759*(100%-VLOOKUP(A1759,'Condiciones Comerciales'!B:M,4,FALSE)),N1759)</f>
        <v>400</v>
      </c>
      <c r="P1759" s="60">
        <f t="shared" si="27"/>
        <v>450</v>
      </c>
      <c r="Q1759" s="62"/>
    </row>
    <row r="1760" spans="1:17" x14ac:dyDescent="0.3">
      <c r="A1760" s="1" t="s">
        <v>324</v>
      </c>
      <c r="B1760" t="s">
        <v>16</v>
      </c>
      <c r="C1760" t="s">
        <v>16</v>
      </c>
      <c r="D1760" s="63">
        <v>65</v>
      </c>
      <c r="E1760" s="5">
        <v>-1</v>
      </c>
      <c r="G1760" s="64">
        <v>12.5</v>
      </c>
      <c r="H1760" s="64">
        <v>0</v>
      </c>
      <c r="I1760" t="s">
        <v>14</v>
      </c>
      <c r="J1760" t="s">
        <v>14</v>
      </c>
      <c r="K1760" t="s">
        <v>15</v>
      </c>
      <c r="N1760" s="1">
        <v>400</v>
      </c>
      <c r="O1760" s="60">
        <f>IF(B1760="DEPARTAMENTO",N1760*(100%-VLOOKUP(A1760,'Condiciones Comerciales'!B:M,4,FALSE)),N1760)</f>
        <v>400</v>
      </c>
      <c r="P1760" s="60">
        <f t="shared" si="27"/>
        <v>450</v>
      </c>
      <c r="Q1760" s="62"/>
    </row>
    <row r="1761" spans="1:17" x14ac:dyDescent="0.3">
      <c r="A1761" s="1" t="s">
        <v>324</v>
      </c>
      <c r="B1761" t="s">
        <v>16</v>
      </c>
      <c r="C1761" t="s">
        <v>16</v>
      </c>
      <c r="D1761" s="63">
        <v>66</v>
      </c>
      <c r="E1761" s="5">
        <v>-1</v>
      </c>
      <c r="G1761" s="64">
        <v>12.5</v>
      </c>
      <c r="H1761" s="64">
        <v>0</v>
      </c>
      <c r="I1761" t="s">
        <v>14</v>
      </c>
      <c r="J1761" t="s">
        <v>14</v>
      </c>
      <c r="K1761" t="s">
        <v>15</v>
      </c>
      <c r="N1761" s="1">
        <v>400</v>
      </c>
      <c r="O1761" s="60">
        <f>IF(B1761="DEPARTAMENTO",N1761*(100%-VLOOKUP(A1761,'Condiciones Comerciales'!B:M,4,FALSE)),N1761)</f>
        <v>400</v>
      </c>
      <c r="P1761" s="60">
        <f t="shared" si="27"/>
        <v>450</v>
      </c>
      <c r="Q1761" s="62"/>
    </row>
    <row r="1762" spans="1:17" x14ac:dyDescent="0.3">
      <c r="A1762" s="1" t="s">
        <v>324</v>
      </c>
      <c r="B1762" t="s">
        <v>16</v>
      </c>
      <c r="C1762" t="s">
        <v>16</v>
      </c>
      <c r="D1762" s="63">
        <v>67</v>
      </c>
      <c r="E1762" s="5">
        <v>-1</v>
      </c>
      <c r="G1762" s="64">
        <v>12.5</v>
      </c>
      <c r="H1762" s="64">
        <v>0</v>
      </c>
      <c r="I1762" t="s">
        <v>14</v>
      </c>
      <c r="J1762" t="s">
        <v>14</v>
      </c>
      <c r="K1762" t="s">
        <v>15</v>
      </c>
      <c r="N1762" s="1">
        <v>400</v>
      </c>
      <c r="O1762" s="60">
        <f>IF(B1762="DEPARTAMENTO",N1762*(100%-VLOOKUP(A1762,'Condiciones Comerciales'!B:M,4,FALSE)),N1762)</f>
        <v>400</v>
      </c>
      <c r="P1762" s="60">
        <f t="shared" si="27"/>
        <v>450</v>
      </c>
      <c r="Q1762" s="62"/>
    </row>
    <row r="1763" spans="1:17" x14ac:dyDescent="0.3">
      <c r="A1763" s="1" t="s">
        <v>324</v>
      </c>
      <c r="B1763" t="s">
        <v>16</v>
      </c>
      <c r="C1763" t="s">
        <v>16</v>
      </c>
      <c r="D1763" s="63">
        <v>68</v>
      </c>
      <c r="E1763" s="5">
        <v>-1</v>
      </c>
      <c r="G1763" s="64">
        <v>12.5</v>
      </c>
      <c r="H1763" s="64">
        <v>0</v>
      </c>
      <c r="I1763" t="s">
        <v>14</v>
      </c>
      <c r="J1763" t="s">
        <v>14</v>
      </c>
      <c r="K1763" t="s">
        <v>15</v>
      </c>
      <c r="N1763" s="1">
        <v>400</v>
      </c>
      <c r="O1763" s="60">
        <f>IF(B1763="DEPARTAMENTO",N1763*(100%-VLOOKUP(A1763,'Condiciones Comerciales'!B:M,4,FALSE)),N1763)</f>
        <v>400</v>
      </c>
      <c r="P1763" s="60">
        <f t="shared" si="27"/>
        <v>450</v>
      </c>
      <c r="Q1763" s="62"/>
    </row>
    <row r="1764" spans="1:17" x14ac:dyDescent="0.3">
      <c r="A1764" s="1" t="s">
        <v>324</v>
      </c>
      <c r="B1764" t="s">
        <v>16</v>
      </c>
      <c r="C1764" t="s">
        <v>16</v>
      </c>
      <c r="D1764" s="63">
        <v>69</v>
      </c>
      <c r="E1764" s="5">
        <v>-1</v>
      </c>
      <c r="G1764" s="64">
        <v>12.5</v>
      </c>
      <c r="H1764" s="64">
        <v>0</v>
      </c>
      <c r="I1764" t="s">
        <v>14</v>
      </c>
      <c r="J1764" t="s">
        <v>14</v>
      </c>
      <c r="K1764" t="s">
        <v>15</v>
      </c>
      <c r="N1764" s="1">
        <v>400</v>
      </c>
      <c r="O1764" s="60">
        <f>IF(B1764="DEPARTAMENTO",N1764*(100%-VLOOKUP(A1764,'Condiciones Comerciales'!B:M,4,FALSE)),N1764)</f>
        <v>400</v>
      </c>
      <c r="P1764" s="60">
        <f t="shared" si="27"/>
        <v>450</v>
      </c>
      <c r="Q1764" s="62"/>
    </row>
    <row r="1765" spans="1:17" x14ac:dyDescent="0.3">
      <c r="A1765" s="1" t="s">
        <v>324</v>
      </c>
      <c r="B1765" t="s">
        <v>16</v>
      </c>
      <c r="C1765" t="s">
        <v>16</v>
      </c>
      <c r="D1765" s="63">
        <v>70</v>
      </c>
      <c r="E1765" s="5">
        <v>-1</v>
      </c>
      <c r="G1765" s="64">
        <v>12.5</v>
      </c>
      <c r="H1765" s="64">
        <v>0</v>
      </c>
      <c r="I1765" t="s">
        <v>14</v>
      </c>
      <c r="J1765" t="s">
        <v>14</v>
      </c>
      <c r="K1765" t="s">
        <v>15</v>
      </c>
      <c r="N1765" s="1">
        <v>400</v>
      </c>
      <c r="O1765" s="60">
        <f>IF(B1765="DEPARTAMENTO",N1765*(100%-VLOOKUP(A1765,'Condiciones Comerciales'!B:M,4,FALSE)),N1765)</f>
        <v>400</v>
      </c>
      <c r="P1765" s="60">
        <f t="shared" si="27"/>
        <v>450</v>
      </c>
      <c r="Q1765" s="62"/>
    </row>
    <row r="1766" spans="1:17" x14ac:dyDescent="0.3">
      <c r="A1766" s="1" t="s">
        <v>324</v>
      </c>
      <c r="B1766" t="s">
        <v>16</v>
      </c>
      <c r="C1766" t="s">
        <v>16</v>
      </c>
      <c r="D1766" s="63">
        <v>71</v>
      </c>
      <c r="E1766" s="5">
        <v>-1</v>
      </c>
      <c r="G1766" s="64">
        <v>12.5</v>
      </c>
      <c r="H1766" s="64">
        <v>0</v>
      </c>
      <c r="I1766" t="s">
        <v>14</v>
      </c>
      <c r="J1766" t="s">
        <v>14</v>
      </c>
      <c r="K1766" t="s">
        <v>15</v>
      </c>
      <c r="L1766" t="s">
        <v>738</v>
      </c>
      <c r="N1766" s="1">
        <v>400</v>
      </c>
      <c r="O1766" s="60">
        <f>IF(B1766="DEPARTAMENTO",N1766*(100%-VLOOKUP(A1766,'Condiciones Comerciales'!B:M,4,FALSE)),N1766)</f>
        <v>400</v>
      </c>
      <c r="P1766" s="60">
        <f t="shared" si="27"/>
        <v>450</v>
      </c>
      <c r="Q1766" s="62"/>
    </row>
    <row r="1767" spans="1:17" x14ac:dyDescent="0.3">
      <c r="A1767" s="1" t="s">
        <v>324</v>
      </c>
      <c r="B1767" t="s">
        <v>16</v>
      </c>
      <c r="C1767" t="s">
        <v>16</v>
      </c>
      <c r="D1767" s="63">
        <v>73</v>
      </c>
      <c r="E1767" s="5">
        <v>-1</v>
      </c>
      <c r="G1767" s="64">
        <v>12.5</v>
      </c>
      <c r="H1767" s="64">
        <v>0</v>
      </c>
      <c r="I1767" t="s">
        <v>14</v>
      </c>
      <c r="J1767" t="s">
        <v>14</v>
      </c>
      <c r="K1767" t="s">
        <v>15</v>
      </c>
      <c r="N1767" s="1">
        <v>400</v>
      </c>
      <c r="O1767" s="60">
        <f>IF(B1767="DEPARTAMENTO",N1767*(100%-VLOOKUP(A1767,'Condiciones Comerciales'!B:M,4,FALSE)),N1767)</f>
        <v>400</v>
      </c>
      <c r="P1767" s="60">
        <f t="shared" si="27"/>
        <v>450</v>
      </c>
      <c r="Q1767" s="62"/>
    </row>
    <row r="1768" spans="1:17" x14ac:dyDescent="0.3">
      <c r="A1768" s="1" t="s">
        <v>324</v>
      </c>
      <c r="B1768" t="s">
        <v>16</v>
      </c>
      <c r="C1768" t="s">
        <v>16</v>
      </c>
      <c r="D1768" s="63">
        <v>74</v>
      </c>
      <c r="E1768" s="5">
        <v>-1</v>
      </c>
      <c r="G1768" s="64">
        <v>12.5</v>
      </c>
      <c r="H1768" s="64">
        <v>0</v>
      </c>
      <c r="I1768" t="s">
        <v>14</v>
      </c>
      <c r="J1768" t="s">
        <v>14</v>
      </c>
      <c r="K1768" t="s">
        <v>15</v>
      </c>
      <c r="L1768" t="s">
        <v>341</v>
      </c>
      <c r="N1768" s="1">
        <v>400</v>
      </c>
      <c r="O1768" s="60">
        <f>IF(B1768="DEPARTAMENTO",N1768*(100%-VLOOKUP(A1768,'Condiciones Comerciales'!B:M,4,FALSE)),N1768)</f>
        <v>400</v>
      </c>
      <c r="P1768" s="60">
        <f t="shared" si="27"/>
        <v>450</v>
      </c>
      <c r="Q1768" s="62"/>
    </row>
    <row r="1769" spans="1:17" x14ac:dyDescent="0.3">
      <c r="A1769" s="1" t="s">
        <v>324</v>
      </c>
      <c r="B1769" t="s">
        <v>16</v>
      </c>
      <c r="C1769" t="s">
        <v>16</v>
      </c>
      <c r="D1769" s="63">
        <v>76</v>
      </c>
      <c r="E1769" s="5">
        <v>-1</v>
      </c>
      <c r="G1769" s="64">
        <v>12.5</v>
      </c>
      <c r="H1769" s="64">
        <v>0</v>
      </c>
      <c r="I1769" t="s">
        <v>14</v>
      </c>
      <c r="J1769" t="s">
        <v>14</v>
      </c>
      <c r="K1769" t="s">
        <v>15</v>
      </c>
      <c r="N1769" s="1">
        <v>400</v>
      </c>
      <c r="O1769" s="60">
        <f>IF(B1769="DEPARTAMENTO",N1769*(100%-VLOOKUP(A1769,'Condiciones Comerciales'!B:M,4,FALSE)),N1769)</f>
        <v>400</v>
      </c>
      <c r="P1769" s="60">
        <f t="shared" si="27"/>
        <v>450</v>
      </c>
      <c r="Q1769" s="62"/>
    </row>
    <row r="1770" spans="1:17" x14ac:dyDescent="0.3">
      <c r="A1770" s="1" t="s">
        <v>324</v>
      </c>
      <c r="B1770" t="s">
        <v>16</v>
      </c>
      <c r="C1770" t="s">
        <v>16</v>
      </c>
      <c r="D1770" s="63">
        <v>77</v>
      </c>
      <c r="E1770" s="5">
        <v>-1</v>
      </c>
      <c r="G1770" s="64">
        <v>12.5</v>
      </c>
      <c r="H1770" s="64">
        <v>0</v>
      </c>
      <c r="I1770" t="s">
        <v>14</v>
      </c>
      <c r="J1770" t="s">
        <v>14</v>
      </c>
      <c r="K1770" t="s">
        <v>507</v>
      </c>
      <c r="M1770" t="s">
        <v>374</v>
      </c>
      <c r="N1770" s="1">
        <v>400</v>
      </c>
      <c r="O1770" s="60">
        <f>IF(B1770="DEPARTAMENTO",N1770*(100%-VLOOKUP(A1770,'Condiciones Comerciales'!B:M,4,FALSE)),N1770)</f>
        <v>400</v>
      </c>
      <c r="P1770" s="60">
        <f t="shared" si="27"/>
        <v>450</v>
      </c>
      <c r="Q1770" s="62"/>
    </row>
    <row r="1771" spans="1:17" x14ac:dyDescent="0.3">
      <c r="A1771" s="1" t="s">
        <v>324</v>
      </c>
      <c r="B1771" t="s">
        <v>16</v>
      </c>
      <c r="C1771" t="s">
        <v>16</v>
      </c>
      <c r="D1771" s="63">
        <v>78</v>
      </c>
      <c r="E1771" s="5">
        <v>-1</v>
      </c>
      <c r="G1771" s="64">
        <v>12.5</v>
      </c>
      <c r="H1771" s="64">
        <v>0</v>
      </c>
      <c r="I1771" t="s">
        <v>14</v>
      </c>
      <c r="J1771" t="s">
        <v>14</v>
      </c>
      <c r="K1771" t="s">
        <v>507</v>
      </c>
      <c r="M1771" t="s">
        <v>339</v>
      </c>
      <c r="N1771" s="1">
        <v>400</v>
      </c>
      <c r="O1771" s="60">
        <f>IF(B1771="DEPARTAMENTO",N1771*(100%-VLOOKUP(A1771,'Condiciones Comerciales'!B:M,4,FALSE)),N1771)</f>
        <v>400</v>
      </c>
      <c r="P1771" s="60">
        <f t="shared" si="27"/>
        <v>450</v>
      </c>
      <c r="Q1771" s="62"/>
    </row>
    <row r="1772" spans="1:17" x14ac:dyDescent="0.3">
      <c r="A1772" s="1" t="s">
        <v>324</v>
      </c>
      <c r="B1772" t="s">
        <v>16</v>
      </c>
      <c r="C1772" t="s">
        <v>16</v>
      </c>
      <c r="D1772" s="63">
        <v>79</v>
      </c>
      <c r="E1772" s="5">
        <v>-1</v>
      </c>
      <c r="G1772" s="64">
        <v>12.5</v>
      </c>
      <c r="H1772" s="64">
        <v>0</v>
      </c>
      <c r="I1772" t="s">
        <v>14</v>
      </c>
      <c r="J1772" t="s">
        <v>14</v>
      </c>
      <c r="K1772" t="s">
        <v>507</v>
      </c>
      <c r="M1772" t="s">
        <v>396</v>
      </c>
      <c r="N1772" s="1">
        <v>400</v>
      </c>
      <c r="O1772" s="60">
        <f>IF(B1772="DEPARTAMENTO",N1772*(100%-VLOOKUP(A1772,'Condiciones Comerciales'!B:M,4,FALSE)),N1772)</f>
        <v>400</v>
      </c>
      <c r="P1772" s="60">
        <f t="shared" si="27"/>
        <v>450</v>
      </c>
      <c r="Q1772" s="62"/>
    </row>
    <row r="1773" spans="1:17" x14ac:dyDescent="0.3">
      <c r="A1773" s="1" t="s">
        <v>324</v>
      </c>
      <c r="B1773" t="s">
        <v>16</v>
      </c>
      <c r="C1773" t="s">
        <v>16</v>
      </c>
      <c r="D1773" s="63">
        <v>80</v>
      </c>
      <c r="E1773" s="5">
        <v>-1</v>
      </c>
      <c r="G1773" s="64">
        <v>12.5</v>
      </c>
      <c r="H1773" s="64">
        <v>0</v>
      </c>
      <c r="I1773" t="s">
        <v>14</v>
      </c>
      <c r="J1773" t="s">
        <v>14</v>
      </c>
      <c r="K1773" t="s">
        <v>507</v>
      </c>
      <c r="M1773" t="s">
        <v>369</v>
      </c>
      <c r="N1773" s="1">
        <v>400</v>
      </c>
      <c r="O1773" s="60">
        <f>IF(B1773="DEPARTAMENTO",N1773*(100%-VLOOKUP(A1773,'Condiciones Comerciales'!B:M,4,FALSE)),N1773)</f>
        <v>400</v>
      </c>
      <c r="P1773" s="60">
        <f t="shared" si="27"/>
        <v>450</v>
      </c>
      <c r="Q1773" s="62"/>
    </row>
    <row r="1774" spans="1:17" x14ac:dyDescent="0.3">
      <c r="A1774" s="1" t="s">
        <v>324</v>
      </c>
      <c r="B1774" t="s">
        <v>16</v>
      </c>
      <c r="C1774" t="s">
        <v>16</v>
      </c>
      <c r="D1774" s="63">
        <v>81</v>
      </c>
      <c r="E1774" s="5">
        <v>-1</v>
      </c>
      <c r="G1774" s="64">
        <v>12.5</v>
      </c>
      <c r="H1774" s="64">
        <v>0</v>
      </c>
      <c r="I1774" t="s">
        <v>14</v>
      </c>
      <c r="J1774" t="s">
        <v>14</v>
      </c>
      <c r="K1774" t="s">
        <v>507</v>
      </c>
      <c r="M1774" t="s">
        <v>340</v>
      </c>
      <c r="N1774" s="1">
        <v>400</v>
      </c>
      <c r="O1774" s="60">
        <f>IF(B1774="DEPARTAMENTO",N1774*(100%-VLOOKUP(A1774,'Condiciones Comerciales'!B:M,4,FALSE)),N1774)</f>
        <v>400</v>
      </c>
      <c r="P1774" s="60">
        <f t="shared" si="27"/>
        <v>450</v>
      </c>
      <c r="Q1774" s="62"/>
    </row>
    <row r="1775" spans="1:17" x14ac:dyDescent="0.3">
      <c r="A1775" s="1" t="s">
        <v>324</v>
      </c>
      <c r="B1775" t="s">
        <v>16</v>
      </c>
      <c r="C1775" t="s">
        <v>16</v>
      </c>
      <c r="D1775" s="63">
        <v>82</v>
      </c>
      <c r="E1775" s="5">
        <v>-1</v>
      </c>
      <c r="G1775" s="64">
        <v>12.5</v>
      </c>
      <c r="H1775" s="64">
        <v>0</v>
      </c>
      <c r="I1775" t="s">
        <v>14</v>
      </c>
      <c r="J1775" t="s">
        <v>14</v>
      </c>
      <c r="K1775" t="s">
        <v>507</v>
      </c>
      <c r="L1775" t="s">
        <v>352</v>
      </c>
      <c r="M1775" t="s">
        <v>388</v>
      </c>
      <c r="N1775" s="1">
        <v>400</v>
      </c>
      <c r="O1775" s="60">
        <f>IF(B1775="DEPARTAMENTO",N1775*(100%-VLOOKUP(A1775,'Condiciones Comerciales'!B:M,4,FALSE)),N1775)</f>
        <v>400</v>
      </c>
      <c r="P1775" s="60">
        <f t="shared" si="27"/>
        <v>450</v>
      </c>
      <c r="Q1775" s="62"/>
    </row>
    <row r="1776" spans="1:17" x14ac:dyDescent="0.3">
      <c r="A1776" s="1" t="s">
        <v>324</v>
      </c>
      <c r="B1776" t="s">
        <v>16</v>
      </c>
      <c r="C1776" t="s">
        <v>16</v>
      </c>
      <c r="D1776" s="63">
        <v>83</v>
      </c>
      <c r="E1776" s="5">
        <v>-1</v>
      </c>
      <c r="G1776" s="64">
        <v>12.5</v>
      </c>
      <c r="H1776" s="64">
        <v>0</v>
      </c>
      <c r="I1776" t="s">
        <v>14</v>
      </c>
      <c r="J1776" t="s">
        <v>14</v>
      </c>
      <c r="K1776" t="s">
        <v>507</v>
      </c>
      <c r="M1776" t="s">
        <v>361</v>
      </c>
      <c r="N1776" s="1">
        <v>400</v>
      </c>
      <c r="O1776" s="60">
        <f>IF(B1776="DEPARTAMENTO",N1776*(100%-VLOOKUP(A1776,'Condiciones Comerciales'!B:M,4,FALSE)),N1776)</f>
        <v>400</v>
      </c>
      <c r="P1776" s="60">
        <f t="shared" si="27"/>
        <v>450</v>
      </c>
      <c r="Q1776" s="62"/>
    </row>
    <row r="1777" spans="1:17" x14ac:dyDescent="0.3">
      <c r="A1777" s="1" t="s">
        <v>324</v>
      </c>
      <c r="B1777" t="s">
        <v>16</v>
      </c>
      <c r="C1777" t="s">
        <v>16</v>
      </c>
      <c r="D1777" s="63">
        <v>84</v>
      </c>
      <c r="E1777" s="5">
        <v>-1</v>
      </c>
      <c r="G1777" s="64">
        <v>12.5</v>
      </c>
      <c r="H1777" s="64">
        <v>0</v>
      </c>
      <c r="I1777" t="s">
        <v>14</v>
      </c>
      <c r="J1777" t="s">
        <v>14</v>
      </c>
      <c r="K1777" t="s">
        <v>507</v>
      </c>
      <c r="M1777" t="s">
        <v>342</v>
      </c>
      <c r="N1777" s="1">
        <v>400</v>
      </c>
      <c r="O1777" s="60">
        <f>IF(B1777="DEPARTAMENTO",N1777*(100%-VLOOKUP(A1777,'Condiciones Comerciales'!B:M,4,FALSE)),N1777)</f>
        <v>400</v>
      </c>
      <c r="P1777" s="60">
        <f t="shared" si="27"/>
        <v>450</v>
      </c>
      <c r="Q1777" s="62"/>
    </row>
    <row r="1778" spans="1:17" x14ac:dyDescent="0.3">
      <c r="A1778" s="1" t="s">
        <v>324</v>
      </c>
      <c r="B1778" t="s">
        <v>16</v>
      </c>
      <c r="C1778" t="s">
        <v>16</v>
      </c>
      <c r="D1778" s="63">
        <v>85</v>
      </c>
      <c r="E1778" s="5">
        <v>-1</v>
      </c>
      <c r="G1778" s="64">
        <v>12.5</v>
      </c>
      <c r="H1778" s="64">
        <v>0</v>
      </c>
      <c r="I1778" t="s">
        <v>14</v>
      </c>
      <c r="J1778" t="s">
        <v>14</v>
      </c>
      <c r="K1778" t="s">
        <v>507</v>
      </c>
      <c r="M1778" t="s">
        <v>389</v>
      </c>
      <c r="N1778" s="1">
        <v>400</v>
      </c>
      <c r="O1778" s="60">
        <f>IF(B1778="DEPARTAMENTO",N1778*(100%-VLOOKUP(A1778,'Condiciones Comerciales'!B:M,4,FALSE)),N1778)</f>
        <v>400</v>
      </c>
      <c r="P1778" s="60">
        <f t="shared" si="27"/>
        <v>450</v>
      </c>
      <c r="Q1778" s="62"/>
    </row>
    <row r="1779" spans="1:17" x14ac:dyDescent="0.3">
      <c r="A1779" s="1" t="s">
        <v>324</v>
      </c>
      <c r="B1779" t="s">
        <v>16</v>
      </c>
      <c r="C1779" t="s">
        <v>16</v>
      </c>
      <c r="D1779" s="63">
        <v>86</v>
      </c>
      <c r="E1779" s="5">
        <v>-1</v>
      </c>
      <c r="G1779" s="64">
        <v>12.5</v>
      </c>
      <c r="H1779" s="64">
        <v>0</v>
      </c>
      <c r="I1779" t="s">
        <v>14</v>
      </c>
      <c r="J1779" t="s">
        <v>14</v>
      </c>
      <c r="K1779" t="s">
        <v>507</v>
      </c>
      <c r="L1779" t="s">
        <v>398</v>
      </c>
      <c r="M1779" t="s">
        <v>362</v>
      </c>
      <c r="N1779" s="1">
        <v>400</v>
      </c>
      <c r="O1779" s="60">
        <f>IF(B1779="DEPARTAMENTO",N1779*(100%-VLOOKUP(A1779,'Condiciones Comerciales'!B:M,4,FALSE)),N1779)</f>
        <v>400</v>
      </c>
      <c r="P1779" s="60">
        <f t="shared" si="27"/>
        <v>450</v>
      </c>
      <c r="Q1779" s="62"/>
    </row>
    <row r="1780" spans="1:17" x14ac:dyDescent="0.3">
      <c r="A1780" s="1" t="s">
        <v>324</v>
      </c>
      <c r="B1780" t="s">
        <v>16</v>
      </c>
      <c r="C1780" t="s">
        <v>16</v>
      </c>
      <c r="D1780" s="63">
        <v>87</v>
      </c>
      <c r="E1780" s="5">
        <v>-1</v>
      </c>
      <c r="G1780" s="64">
        <v>12.5</v>
      </c>
      <c r="H1780" s="64">
        <v>0</v>
      </c>
      <c r="I1780" t="s">
        <v>14</v>
      </c>
      <c r="J1780" t="s">
        <v>14</v>
      </c>
      <c r="K1780" t="s">
        <v>507</v>
      </c>
      <c r="M1780" t="s">
        <v>331</v>
      </c>
      <c r="N1780" s="1">
        <v>400</v>
      </c>
      <c r="O1780" s="60">
        <f>IF(B1780="DEPARTAMENTO",N1780*(100%-VLOOKUP(A1780,'Condiciones Comerciales'!B:M,4,FALSE)),N1780)</f>
        <v>400</v>
      </c>
      <c r="P1780" s="60">
        <f t="shared" si="27"/>
        <v>450</v>
      </c>
      <c r="Q1780" s="62"/>
    </row>
    <row r="1781" spans="1:17" x14ac:dyDescent="0.3">
      <c r="A1781" s="1" t="s">
        <v>324</v>
      </c>
      <c r="B1781" t="s">
        <v>16</v>
      </c>
      <c r="C1781" t="s">
        <v>16</v>
      </c>
      <c r="D1781" s="63">
        <v>90</v>
      </c>
      <c r="E1781" s="5">
        <v>-1</v>
      </c>
      <c r="G1781" s="64">
        <v>12.5</v>
      </c>
      <c r="H1781" s="64">
        <v>0</v>
      </c>
      <c r="I1781" t="s">
        <v>14</v>
      </c>
      <c r="J1781" t="s">
        <v>14</v>
      </c>
      <c r="K1781" t="s">
        <v>507</v>
      </c>
      <c r="M1781" t="s">
        <v>332</v>
      </c>
      <c r="N1781" s="1">
        <v>400</v>
      </c>
      <c r="O1781" s="60">
        <f>IF(B1781="DEPARTAMENTO",N1781*(100%-VLOOKUP(A1781,'Condiciones Comerciales'!B:M,4,FALSE)),N1781)</f>
        <v>400</v>
      </c>
      <c r="P1781" s="60">
        <f t="shared" si="27"/>
        <v>450</v>
      </c>
      <c r="Q1781" s="62"/>
    </row>
    <row r="1782" spans="1:17" x14ac:dyDescent="0.3">
      <c r="A1782" s="1" t="s">
        <v>324</v>
      </c>
      <c r="B1782" t="s">
        <v>16</v>
      </c>
      <c r="C1782" t="s">
        <v>16</v>
      </c>
      <c r="D1782" s="63">
        <v>91</v>
      </c>
      <c r="E1782" s="5">
        <v>-1</v>
      </c>
      <c r="G1782" s="64">
        <v>12.5</v>
      </c>
      <c r="H1782" s="64">
        <v>0</v>
      </c>
      <c r="I1782" t="s">
        <v>14</v>
      </c>
      <c r="J1782" t="s">
        <v>14</v>
      </c>
      <c r="K1782" t="s">
        <v>507</v>
      </c>
      <c r="M1782" t="s">
        <v>382</v>
      </c>
      <c r="N1782" s="1">
        <v>400</v>
      </c>
      <c r="O1782" s="60">
        <f>IF(B1782="DEPARTAMENTO",N1782*(100%-VLOOKUP(A1782,'Condiciones Comerciales'!B:M,4,FALSE)),N1782)</f>
        <v>400</v>
      </c>
      <c r="P1782" s="60">
        <f t="shared" si="27"/>
        <v>450</v>
      </c>
      <c r="Q1782" s="62"/>
    </row>
    <row r="1783" spans="1:17" x14ac:dyDescent="0.3">
      <c r="A1783" s="1" t="s">
        <v>324</v>
      </c>
      <c r="B1783" t="s">
        <v>16</v>
      </c>
      <c r="C1783" t="s">
        <v>16</v>
      </c>
      <c r="D1783" s="63">
        <v>92</v>
      </c>
      <c r="E1783" s="5">
        <v>-1</v>
      </c>
      <c r="G1783" s="64">
        <v>12.5</v>
      </c>
      <c r="H1783" s="64">
        <v>0</v>
      </c>
      <c r="I1783" t="s">
        <v>14</v>
      </c>
      <c r="J1783" t="s">
        <v>14</v>
      </c>
      <c r="K1783" t="s">
        <v>507</v>
      </c>
      <c r="L1783" t="s">
        <v>390</v>
      </c>
      <c r="M1783" t="s">
        <v>353</v>
      </c>
      <c r="N1783" s="1">
        <v>400</v>
      </c>
      <c r="O1783" s="60">
        <f>IF(B1783="DEPARTAMENTO",N1783*(100%-VLOOKUP(A1783,'Condiciones Comerciales'!B:M,4,FALSE)),N1783)</f>
        <v>400</v>
      </c>
      <c r="P1783" s="60">
        <f t="shared" si="27"/>
        <v>450</v>
      </c>
      <c r="Q1783" s="62"/>
    </row>
    <row r="1784" spans="1:17" x14ac:dyDescent="0.3">
      <c r="A1784" s="1" t="s">
        <v>324</v>
      </c>
      <c r="B1784" t="s">
        <v>16</v>
      </c>
      <c r="C1784" t="s">
        <v>16</v>
      </c>
      <c r="D1784" s="63">
        <v>93</v>
      </c>
      <c r="E1784" s="5">
        <v>-1</v>
      </c>
      <c r="G1784" s="64">
        <v>12.5</v>
      </c>
      <c r="H1784" s="64">
        <v>0</v>
      </c>
      <c r="I1784" t="s">
        <v>14</v>
      </c>
      <c r="J1784" t="s">
        <v>14</v>
      </c>
      <c r="K1784" t="s">
        <v>507</v>
      </c>
      <c r="L1784" t="s">
        <v>365</v>
      </c>
      <c r="M1784" t="s">
        <v>397</v>
      </c>
      <c r="N1784" s="1">
        <v>400</v>
      </c>
      <c r="O1784" s="60">
        <f>IF(B1784="DEPARTAMENTO",N1784*(100%-VLOOKUP(A1784,'Condiciones Comerciales'!B:M,4,FALSE)),N1784)</f>
        <v>400</v>
      </c>
      <c r="P1784" s="60">
        <f t="shared" si="27"/>
        <v>450</v>
      </c>
      <c r="Q1784" s="62"/>
    </row>
    <row r="1785" spans="1:17" x14ac:dyDescent="0.3">
      <c r="A1785" s="1" t="s">
        <v>324</v>
      </c>
      <c r="B1785" t="s">
        <v>16</v>
      </c>
      <c r="C1785" t="s">
        <v>16</v>
      </c>
      <c r="D1785" s="63">
        <v>94</v>
      </c>
      <c r="E1785" s="5">
        <v>-1</v>
      </c>
      <c r="G1785" s="64">
        <v>12.5</v>
      </c>
      <c r="H1785" s="64">
        <v>0</v>
      </c>
      <c r="I1785" t="s">
        <v>14</v>
      </c>
      <c r="J1785" t="s">
        <v>14</v>
      </c>
      <c r="K1785" t="s">
        <v>507</v>
      </c>
      <c r="M1785" t="s">
        <v>380</v>
      </c>
      <c r="N1785" s="1">
        <v>400</v>
      </c>
      <c r="O1785" s="60">
        <f>IF(B1785="DEPARTAMENTO",N1785*(100%-VLOOKUP(A1785,'Condiciones Comerciales'!B:M,4,FALSE)),N1785)</f>
        <v>400</v>
      </c>
      <c r="P1785" s="60">
        <f t="shared" si="27"/>
        <v>450</v>
      </c>
      <c r="Q1785" s="62"/>
    </row>
    <row r="1786" spans="1:17" x14ac:dyDescent="0.3">
      <c r="A1786" s="1" t="s">
        <v>324</v>
      </c>
      <c r="B1786" t="s">
        <v>16</v>
      </c>
      <c r="C1786" t="s">
        <v>16</v>
      </c>
      <c r="D1786" s="63">
        <v>95</v>
      </c>
      <c r="E1786" s="5">
        <v>-1</v>
      </c>
      <c r="G1786" s="64">
        <v>12.5</v>
      </c>
      <c r="H1786" s="64">
        <v>0</v>
      </c>
      <c r="I1786" t="s">
        <v>14</v>
      </c>
      <c r="J1786" t="s">
        <v>14</v>
      </c>
      <c r="K1786" t="s">
        <v>507</v>
      </c>
      <c r="M1786" t="s">
        <v>354</v>
      </c>
      <c r="N1786" s="1">
        <v>400</v>
      </c>
      <c r="O1786" s="60">
        <f>IF(B1786="DEPARTAMENTO",N1786*(100%-VLOOKUP(A1786,'Condiciones Comerciales'!B:M,4,FALSE)),N1786)</f>
        <v>400</v>
      </c>
      <c r="P1786" s="60">
        <f t="shared" si="27"/>
        <v>450</v>
      </c>
      <c r="Q1786" s="62"/>
    </row>
    <row r="1787" spans="1:17" x14ac:dyDescent="0.3">
      <c r="A1787" s="1" t="s">
        <v>324</v>
      </c>
      <c r="B1787" t="s">
        <v>16</v>
      </c>
      <c r="C1787" t="s">
        <v>16</v>
      </c>
      <c r="D1787" s="63">
        <v>96</v>
      </c>
      <c r="E1787" s="5">
        <v>-1</v>
      </c>
      <c r="G1787" s="64">
        <v>12.5</v>
      </c>
      <c r="H1787" s="64">
        <v>0</v>
      </c>
      <c r="I1787" t="s">
        <v>14</v>
      </c>
      <c r="J1787" t="s">
        <v>14</v>
      </c>
      <c r="K1787" t="s">
        <v>507</v>
      </c>
      <c r="M1787" t="s">
        <v>399</v>
      </c>
      <c r="N1787" s="1">
        <v>400</v>
      </c>
      <c r="O1787" s="60">
        <f>IF(B1787="DEPARTAMENTO",N1787*(100%-VLOOKUP(A1787,'Condiciones Comerciales'!B:M,4,FALSE)),N1787)</f>
        <v>400</v>
      </c>
      <c r="P1787" s="60">
        <f t="shared" si="27"/>
        <v>450</v>
      </c>
      <c r="Q1787" s="62"/>
    </row>
    <row r="1788" spans="1:17" x14ac:dyDescent="0.3">
      <c r="A1788" s="1" t="s">
        <v>324</v>
      </c>
      <c r="B1788" t="s">
        <v>16</v>
      </c>
      <c r="C1788" t="s">
        <v>16</v>
      </c>
      <c r="D1788" s="63">
        <v>97</v>
      </c>
      <c r="E1788" s="5">
        <v>-1</v>
      </c>
      <c r="G1788" s="64">
        <v>12.5</v>
      </c>
      <c r="H1788" s="64">
        <v>0</v>
      </c>
      <c r="I1788" t="s">
        <v>14</v>
      </c>
      <c r="J1788" t="s">
        <v>14</v>
      </c>
      <c r="K1788" t="s">
        <v>507</v>
      </c>
      <c r="M1788" t="s">
        <v>377</v>
      </c>
      <c r="N1788" s="1">
        <v>400</v>
      </c>
      <c r="O1788" s="60">
        <f>IF(B1788="DEPARTAMENTO",N1788*(100%-VLOOKUP(A1788,'Condiciones Comerciales'!B:M,4,FALSE)),N1788)</f>
        <v>400</v>
      </c>
      <c r="P1788" s="60">
        <f t="shared" si="27"/>
        <v>450</v>
      </c>
      <c r="Q1788" s="62"/>
    </row>
    <row r="1789" spans="1:17" x14ac:dyDescent="0.3">
      <c r="A1789" s="1" t="s">
        <v>324</v>
      </c>
      <c r="B1789" t="s">
        <v>16</v>
      </c>
      <c r="C1789" t="s">
        <v>16</v>
      </c>
      <c r="D1789" s="63">
        <v>98</v>
      </c>
      <c r="E1789" s="5">
        <v>-1</v>
      </c>
      <c r="G1789" s="64">
        <v>12.5</v>
      </c>
      <c r="H1789" s="64">
        <v>0</v>
      </c>
      <c r="I1789" t="s">
        <v>14</v>
      </c>
      <c r="J1789" t="s">
        <v>14</v>
      </c>
      <c r="K1789" t="s">
        <v>507</v>
      </c>
      <c r="M1789" t="s">
        <v>343</v>
      </c>
      <c r="N1789" s="1">
        <v>400</v>
      </c>
      <c r="O1789" s="60">
        <f>IF(B1789="DEPARTAMENTO",N1789*(100%-VLOOKUP(A1789,'Condiciones Comerciales'!B:M,4,FALSE)),N1789)</f>
        <v>400</v>
      </c>
      <c r="P1789" s="60">
        <f t="shared" si="27"/>
        <v>450</v>
      </c>
      <c r="Q1789" s="62"/>
    </row>
    <row r="1790" spans="1:17" x14ac:dyDescent="0.3">
      <c r="A1790" s="1" t="s">
        <v>324</v>
      </c>
      <c r="B1790" t="s">
        <v>16</v>
      </c>
      <c r="C1790" t="s">
        <v>16</v>
      </c>
      <c r="D1790" s="63">
        <v>99</v>
      </c>
      <c r="E1790" s="5">
        <v>-1</v>
      </c>
      <c r="G1790" s="64">
        <v>12.5</v>
      </c>
      <c r="H1790" s="64">
        <v>0</v>
      </c>
      <c r="I1790" t="s">
        <v>14</v>
      </c>
      <c r="J1790" t="s">
        <v>14</v>
      </c>
      <c r="K1790" t="s">
        <v>507</v>
      </c>
      <c r="M1790" t="s">
        <v>400</v>
      </c>
      <c r="N1790" s="1">
        <v>400</v>
      </c>
      <c r="O1790" s="60">
        <f>IF(B1790="DEPARTAMENTO",N1790*(100%-VLOOKUP(A1790,'Condiciones Comerciales'!B:M,4,FALSE)),N1790)</f>
        <v>400</v>
      </c>
      <c r="P1790" s="60">
        <f t="shared" si="27"/>
        <v>450</v>
      </c>
      <c r="Q1790" s="62"/>
    </row>
    <row r="1791" spans="1:17" x14ac:dyDescent="0.3">
      <c r="A1791" s="1" t="s">
        <v>324</v>
      </c>
      <c r="B1791" t="s">
        <v>16</v>
      </c>
      <c r="C1791" t="s">
        <v>16</v>
      </c>
      <c r="D1791" s="63">
        <v>100</v>
      </c>
      <c r="E1791" s="5">
        <v>-1</v>
      </c>
      <c r="G1791" s="64">
        <v>12.5</v>
      </c>
      <c r="H1791" s="64">
        <v>0</v>
      </c>
      <c r="I1791" t="s">
        <v>14</v>
      </c>
      <c r="J1791" t="s">
        <v>14</v>
      </c>
      <c r="K1791" t="s">
        <v>507</v>
      </c>
      <c r="M1791" t="s">
        <v>372</v>
      </c>
      <c r="N1791" s="1">
        <v>400</v>
      </c>
      <c r="O1791" s="60">
        <f>IF(B1791="DEPARTAMENTO",N1791*(100%-VLOOKUP(A1791,'Condiciones Comerciales'!B:M,4,FALSE)),N1791)</f>
        <v>400</v>
      </c>
      <c r="P1791" s="60">
        <f t="shared" si="27"/>
        <v>450</v>
      </c>
      <c r="Q1791" s="62"/>
    </row>
    <row r="1792" spans="1:17" x14ac:dyDescent="0.3">
      <c r="A1792" s="1" t="s">
        <v>324</v>
      </c>
      <c r="B1792" t="s">
        <v>16</v>
      </c>
      <c r="C1792" t="s">
        <v>16</v>
      </c>
      <c r="D1792" s="63">
        <v>101</v>
      </c>
      <c r="E1792" s="5">
        <v>-1</v>
      </c>
      <c r="G1792" s="64">
        <v>12.5</v>
      </c>
      <c r="H1792" s="64">
        <v>0</v>
      </c>
      <c r="I1792" t="s">
        <v>14</v>
      </c>
      <c r="J1792" t="s">
        <v>14</v>
      </c>
      <c r="K1792" t="s">
        <v>507</v>
      </c>
      <c r="M1792" t="s">
        <v>344</v>
      </c>
      <c r="N1792" s="1">
        <v>400</v>
      </c>
      <c r="O1792" s="60">
        <f>IF(B1792="DEPARTAMENTO",N1792*(100%-VLOOKUP(A1792,'Condiciones Comerciales'!B:M,4,FALSE)),N1792)</f>
        <v>400</v>
      </c>
      <c r="P1792" s="60">
        <f t="shared" si="27"/>
        <v>450</v>
      </c>
      <c r="Q1792" s="62"/>
    </row>
    <row r="1793" spans="1:17" x14ac:dyDescent="0.3">
      <c r="A1793" s="1" t="s">
        <v>324</v>
      </c>
      <c r="B1793" t="s">
        <v>16</v>
      </c>
      <c r="C1793" t="s">
        <v>16</v>
      </c>
      <c r="D1793" s="63">
        <v>102</v>
      </c>
      <c r="E1793" s="5">
        <v>-1</v>
      </c>
      <c r="G1793" s="64">
        <v>12.5</v>
      </c>
      <c r="H1793" s="64">
        <v>0</v>
      </c>
      <c r="I1793" t="s">
        <v>14</v>
      </c>
      <c r="J1793" t="s">
        <v>14</v>
      </c>
      <c r="K1793" t="s">
        <v>507</v>
      </c>
      <c r="M1793" t="s">
        <v>391</v>
      </c>
      <c r="N1793" s="1">
        <v>400</v>
      </c>
      <c r="O1793" s="60">
        <f>IF(B1793="DEPARTAMENTO",N1793*(100%-VLOOKUP(A1793,'Condiciones Comerciales'!B:M,4,FALSE)),N1793)</f>
        <v>400</v>
      </c>
      <c r="P1793" s="60">
        <f t="shared" si="27"/>
        <v>450</v>
      </c>
      <c r="Q1793" s="62"/>
    </row>
    <row r="1794" spans="1:17" x14ac:dyDescent="0.3">
      <c r="A1794" s="1" t="s">
        <v>324</v>
      </c>
      <c r="B1794" t="s">
        <v>16</v>
      </c>
      <c r="C1794" t="s">
        <v>16</v>
      </c>
      <c r="D1794" s="63">
        <v>103</v>
      </c>
      <c r="E1794" s="5">
        <v>-1</v>
      </c>
      <c r="G1794" s="64">
        <v>12.5</v>
      </c>
      <c r="H1794" s="64">
        <v>0</v>
      </c>
      <c r="I1794" t="s">
        <v>14</v>
      </c>
      <c r="J1794" t="s">
        <v>14</v>
      </c>
      <c r="K1794" t="s">
        <v>507</v>
      </c>
      <c r="M1794" t="s">
        <v>366</v>
      </c>
      <c r="N1794" s="1">
        <v>400</v>
      </c>
      <c r="O1794" s="60">
        <f>IF(B1794="DEPARTAMENTO",N1794*(100%-VLOOKUP(A1794,'Condiciones Comerciales'!B:M,4,FALSE)),N1794)</f>
        <v>400</v>
      </c>
      <c r="P1794" s="60">
        <f t="shared" ref="P1794:P1857" si="28">(O1794-10%*O1794)/80%</f>
        <v>450</v>
      </c>
      <c r="Q1794" s="62"/>
    </row>
    <row r="1795" spans="1:17" x14ac:dyDescent="0.3">
      <c r="A1795" s="1" t="s">
        <v>324</v>
      </c>
      <c r="B1795" t="s">
        <v>16</v>
      </c>
      <c r="C1795" t="s">
        <v>16</v>
      </c>
      <c r="D1795" s="63">
        <v>104</v>
      </c>
      <c r="E1795" s="5">
        <v>-1</v>
      </c>
      <c r="G1795" s="64">
        <v>12.5</v>
      </c>
      <c r="H1795" s="64">
        <v>0</v>
      </c>
      <c r="I1795" t="s">
        <v>14</v>
      </c>
      <c r="J1795" t="s">
        <v>14</v>
      </c>
      <c r="K1795" t="s">
        <v>507</v>
      </c>
      <c r="M1795" t="s">
        <v>345</v>
      </c>
      <c r="N1795" s="1">
        <v>400</v>
      </c>
      <c r="O1795" s="60">
        <f>IF(B1795="DEPARTAMENTO",N1795*(100%-VLOOKUP(A1795,'Condiciones Comerciales'!B:M,4,FALSE)),N1795)</f>
        <v>400</v>
      </c>
      <c r="P1795" s="60">
        <f t="shared" si="28"/>
        <v>450</v>
      </c>
      <c r="Q1795" s="62"/>
    </row>
    <row r="1796" spans="1:17" x14ac:dyDescent="0.3">
      <c r="A1796" s="1" t="s">
        <v>324</v>
      </c>
      <c r="B1796" t="s">
        <v>16</v>
      </c>
      <c r="C1796" t="s">
        <v>16</v>
      </c>
      <c r="D1796" s="63">
        <v>105</v>
      </c>
      <c r="E1796" s="5">
        <v>-1</v>
      </c>
      <c r="G1796" s="64">
        <v>12.5</v>
      </c>
      <c r="H1796" s="64">
        <v>0</v>
      </c>
      <c r="I1796" t="s">
        <v>14</v>
      </c>
      <c r="J1796" t="s">
        <v>14</v>
      </c>
      <c r="K1796" t="s">
        <v>507</v>
      </c>
      <c r="M1796" t="s">
        <v>392</v>
      </c>
      <c r="N1796" s="1">
        <v>400</v>
      </c>
      <c r="O1796" s="60">
        <f>IF(B1796="DEPARTAMENTO",N1796*(100%-VLOOKUP(A1796,'Condiciones Comerciales'!B:M,4,FALSE)),N1796)</f>
        <v>400</v>
      </c>
      <c r="P1796" s="60">
        <f t="shared" si="28"/>
        <v>450</v>
      </c>
      <c r="Q1796" s="62"/>
    </row>
    <row r="1797" spans="1:17" x14ac:dyDescent="0.3">
      <c r="A1797" s="1" t="s">
        <v>324</v>
      </c>
      <c r="B1797" t="s">
        <v>16</v>
      </c>
      <c r="C1797" t="s">
        <v>16</v>
      </c>
      <c r="D1797" s="63">
        <v>106</v>
      </c>
      <c r="E1797" s="5">
        <v>-1</v>
      </c>
      <c r="G1797" s="64">
        <v>12.5</v>
      </c>
      <c r="H1797" s="64">
        <v>0</v>
      </c>
      <c r="I1797" t="s">
        <v>14</v>
      </c>
      <c r="J1797" t="s">
        <v>14</v>
      </c>
      <c r="K1797" t="s">
        <v>507</v>
      </c>
      <c r="M1797" t="s">
        <v>363</v>
      </c>
      <c r="N1797" s="1">
        <v>400</v>
      </c>
      <c r="O1797" s="60">
        <f>IF(B1797="DEPARTAMENTO",N1797*(100%-VLOOKUP(A1797,'Condiciones Comerciales'!B:M,4,FALSE)),N1797)</f>
        <v>400</v>
      </c>
      <c r="P1797" s="60">
        <f t="shared" si="28"/>
        <v>450</v>
      </c>
      <c r="Q1797" s="62"/>
    </row>
    <row r="1798" spans="1:17" x14ac:dyDescent="0.3">
      <c r="A1798" s="1" t="s">
        <v>324</v>
      </c>
      <c r="B1798" t="s">
        <v>16</v>
      </c>
      <c r="C1798" t="s">
        <v>16</v>
      </c>
      <c r="D1798" s="63">
        <v>107</v>
      </c>
      <c r="E1798" s="5">
        <v>-1</v>
      </c>
      <c r="G1798" s="64">
        <v>12.5</v>
      </c>
      <c r="H1798" s="64">
        <v>0</v>
      </c>
      <c r="I1798" t="s">
        <v>14</v>
      </c>
      <c r="J1798" t="s">
        <v>14</v>
      </c>
      <c r="K1798" t="s">
        <v>507</v>
      </c>
      <c r="M1798" t="s">
        <v>333</v>
      </c>
      <c r="N1798" s="1">
        <v>400</v>
      </c>
      <c r="O1798" s="60">
        <f>IF(B1798="DEPARTAMENTO",N1798*(100%-VLOOKUP(A1798,'Condiciones Comerciales'!B:M,4,FALSE)),N1798)</f>
        <v>400</v>
      </c>
      <c r="P1798" s="60">
        <f t="shared" si="28"/>
        <v>450</v>
      </c>
      <c r="Q1798" s="62"/>
    </row>
    <row r="1799" spans="1:17" x14ac:dyDescent="0.3">
      <c r="A1799" s="1" t="s">
        <v>324</v>
      </c>
      <c r="B1799" t="s">
        <v>16</v>
      </c>
      <c r="C1799" t="s">
        <v>16</v>
      </c>
      <c r="D1799" s="63">
        <v>108</v>
      </c>
      <c r="E1799" s="5">
        <v>-1</v>
      </c>
      <c r="G1799" s="64">
        <v>12.5</v>
      </c>
      <c r="H1799" s="64">
        <v>0</v>
      </c>
      <c r="I1799" t="s">
        <v>14</v>
      </c>
      <c r="J1799" t="s">
        <v>14</v>
      </c>
      <c r="K1799" t="s">
        <v>507</v>
      </c>
      <c r="M1799" t="s">
        <v>393</v>
      </c>
      <c r="N1799" s="1">
        <v>400</v>
      </c>
      <c r="O1799" s="60">
        <f>IF(B1799="DEPARTAMENTO",N1799*(100%-VLOOKUP(A1799,'Condiciones Comerciales'!B:M,4,FALSE)),N1799)</f>
        <v>400</v>
      </c>
      <c r="P1799" s="60">
        <f t="shared" si="28"/>
        <v>450</v>
      </c>
      <c r="Q1799" s="62"/>
    </row>
    <row r="1800" spans="1:17" x14ac:dyDescent="0.3">
      <c r="A1800" s="1" t="s">
        <v>324</v>
      </c>
      <c r="B1800" t="s">
        <v>16</v>
      </c>
      <c r="C1800" t="s">
        <v>16</v>
      </c>
      <c r="D1800" s="63">
        <v>109</v>
      </c>
      <c r="E1800" s="5">
        <v>-1</v>
      </c>
      <c r="G1800" s="64">
        <v>12.5</v>
      </c>
      <c r="H1800" s="64">
        <v>0</v>
      </c>
      <c r="I1800" t="s">
        <v>14</v>
      </c>
      <c r="J1800" t="s">
        <v>14</v>
      </c>
      <c r="K1800" t="s">
        <v>507</v>
      </c>
      <c r="M1800" t="s">
        <v>364</v>
      </c>
      <c r="N1800" s="1">
        <v>400</v>
      </c>
      <c r="O1800" s="60">
        <f>IF(B1800="DEPARTAMENTO",N1800*(100%-VLOOKUP(A1800,'Condiciones Comerciales'!B:M,4,FALSE)),N1800)</f>
        <v>400</v>
      </c>
      <c r="P1800" s="60">
        <f t="shared" si="28"/>
        <v>450</v>
      </c>
      <c r="Q1800" s="62"/>
    </row>
    <row r="1801" spans="1:17" x14ac:dyDescent="0.3">
      <c r="A1801" s="1" t="s">
        <v>324</v>
      </c>
      <c r="B1801" t="s">
        <v>16</v>
      </c>
      <c r="C1801" t="s">
        <v>16</v>
      </c>
      <c r="D1801" s="63">
        <v>110</v>
      </c>
      <c r="E1801" s="5">
        <v>-1</v>
      </c>
      <c r="G1801" s="64">
        <v>12.5</v>
      </c>
      <c r="H1801" s="64">
        <v>0</v>
      </c>
      <c r="I1801" t="s">
        <v>14</v>
      </c>
      <c r="J1801" t="s">
        <v>14</v>
      </c>
      <c r="K1801" t="s">
        <v>507</v>
      </c>
      <c r="M1801" t="s">
        <v>334</v>
      </c>
      <c r="N1801" s="1">
        <v>400</v>
      </c>
      <c r="O1801" s="60">
        <f>IF(B1801="DEPARTAMENTO",N1801*(100%-VLOOKUP(A1801,'Condiciones Comerciales'!B:M,4,FALSE)),N1801)</f>
        <v>400</v>
      </c>
      <c r="P1801" s="60">
        <f t="shared" si="28"/>
        <v>450</v>
      </c>
      <c r="Q1801" s="62"/>
    </row>
    <row r="1802" spans="1:17" x14ac:dyDescent="0.3">
      <c r="A1802" s="1" t="s">
        <v>324</v>
      </c>
      <c r="B1802" t="s">
        <v>16</v>
      </c>
      <c r="C1802" t="s">
        <v>16</v>
      </c>
      <c r="D1802" s="63">
        <v>111</v>
      </c>
      <c r="E1802" s="5">
        <v>-1</v>
      </c>
      <c r="G1802" s="64">
        <v>12.5</v>
      </c>
      <c r="H1802" s="64">
        <v>0</v>
      </c>
      <c r="I1802" t="s">
        <v>14</v>
      </c>
      <c r="J1802" t="s">
        <v>14</v>
      </c>
      <c r="K1802" t="s">
        <v>507</v>
      </c>
      <c r="M1802" t="s">
        <v>378</v>
      </c>
      <c r="N1802" s="1">
        <v>400</v>
      </c>
      <c r="O1802" s="60">
        <f>IF(B1802="DEPARTAMENTO",N1802*(100%-VLOOKUP(A1802,'Condiciones Comerciales'!B:M,4,FALSE)),N1802)</f>
        <v>400</v>
      </c>
      <c r="P1802" s="60">
        <f t="shared" si="28"/>
        <v>450</v>
      </c>
      <c r="Q1802" s="62"/>
    </row>
    <row r="1803" spans="1:17" x14ac:dyDescent="0.3">
      <c r="A1803" s="1" t="s">
        <v>324</v>
      </c>
      <c r="B1803" t="s">
        <v>16</v>
      </c>
      <c r="C1803" t="s">
        <v>16</v>
      </c>
      <c r="D1803" s="63">
        <v>112</v>
      </c>
      <c r="E1803" s="5">
        <v>-1</v>
      </c>
      <c r="G1803" s="64">
        <v>12.5</v>
      </c>
      <c r="H1803" s="64">
        <v>0</v>
      </c>
      <c r="I1803" t="s">
        <v>14</v>
      </c>
      <c r="J1803" t="s">
        <v>14</v>
      </c>
      <c r="K1803" t="s">
        <v>15</v>
      </c>
      <c r="N1803" s="1">
        <v>400</v>
      </c>
      <c r="O1803" s="60">
        <f>IF(B1803="DEPARTAMENTO",N1803*(100%-VLOOKUP(A1803,'Condiciones Comerciales'!B:M,4,FALSE)),N1803)</f>
        <v>400</v>
      </c>
      <c r="P1803" s="60">
        <f t="shared" si="28"/>
        <v>450</v>
      </c>
      <c r="Q1803" s="62"/>
    </row>
    <row r="1804" spans="1:17" x14ac:dyDescent="0.3">
      <c r="A1804" s="1" t="s">
        <v>324</v>
      </c>
      <c r="B1804" t="s">
        <v>16</v>
      </c>
      <c r="C1804" t="s">
        <v>16</v>
      </c>
      <c r="D1804" s="63">
        <v>113</v>
      </c>
      <c r="E1804" s="5">
        <v>-1</v>
      </c>
      <c r="G1804" s="64">
        <v>12.5</v>
      </c>
      <c r="H1804" s="64">
        <v>0</v>
      </c>
      <c r="I1804" t="s">
        <v>14</v>
      </c>
      <c r="J1804" t="s">
        <v>14</v>
      </c>
      <c r="K1804" t="s">
        <v>15</v>
      </c>
      <c r="N1804" s="1">
        <v>400</v>
      </c>
      <c r="O1804" s="60">
        <f>IF(B1804="DEPARTAMENTO",N1804*(100%-VLOOKUP(A1804,'Condiciones Comerciales'!B:M,4,FALSE)),N1804)</f>
        <v>400</v>
      </c>
      <c r="P1804" s="60">
        <f t="shared" si="28"/>
        <v>450</v>
      </c>
      <c r="Q1804" s="62"/>
    </row>
    <row r="1805" spans="1:17" x14ac:dyDescent="0.3">
      <c r="A1805" s="1" t="s">
        <v>324</v>
      </c>
      <c r="B1805" t="s">
        <v>16</v>
      </c>
      <c r="C1805" t="s">
        <v>16</v>
      </c>
      <c r="D1805" s="63">
        <v>114</v>
      </c>
      <c r="E1805" s="5">
        <v>-1</v>
      </c>
      <c r="G1805" s="64">
        <v>12.5</v>
      </c>
      <c r="H1805" s="64">
        <v>0</v>
      </c>
      <c r="I1805" t="s">
        <v>14</v>
      </c>
      <c r="J1805" t="s">
        <v>14</v>
      </c>
      <c r="K1805" t="s">
        <v>15</v>
      </c>
      <c r="N1805" s="1">
        <v>400</v>
      </c>
      <c r="O1805" s="60">
        <f>IF(B1805="DEPARTAMENTO",N1805*(100%-VLOOKUP(A1805,'Condiciones Comerciales'!B:M,4,FALSE)),N1805)</f>
        <v>400</v>
      </c>
      <c r="P1805" s="60">
        <f t="shared" si="28"/>
        <v>450</v>
      </c>
      <c r="Q1805" s="62"/>
    </row>
    <row r="1806" spans="1:17" x14ac:dyDescent="0.3">
      <c r="A1806" s="1" t="s">
        <v>324</v>
      </c>
      <c r="B1806" t="s">
        <v>16</v>
      </c>
      <c r="C1806" t="s">
        <v>16</v>
      </c>
      <c r="D1806" s="63">
        <v>115</v>
      </c>
      <c r="E1806" s="5">
        <v>-1</v>
      </c>
      <c r="G1806" s="64">
        <v>12.5</v>
      </c>
      <c r="H1806" s="64">
        <v>0</v>
      </c>
      <c r="I1806" t="s">
        <v>14</v>
      </c>
      <c r="J1806" t="s">
        <v>14</v>
      </c>
      <c r="K1806" t="s">
        <v>15</v>
      </c>
      <c r="N1806" s="1">
        <v>400</v>
      </c>
      <c r="O1806" s="60">
        <f>IF(B1806="DEPARTAMENTO",N1806*(100%-VLOOKUP(A1806,'Condiciones Comerciales'!B:M,4,FALSE)),N1806)</f>
        <v>400</v>
      </c>
      <c r="P1806" s="60">
        <f t="shared" si="28"/>
        <v>450</v>
      </c>
      <c r="Q1806" s="62"/>
    </row>
    <row r="1807" spans="1:17" x14ac:dyDescent="0.3">
      <c r="A1807" s="1" t="s">
        <v>324</v>
      </c>
      <c r="B1807" t="s">
        <v>16</v>
      </c>
      <c r="C1807" t="s">
        <v>16</v>
      </c>
      <c r="D1807" s="63">
        <v>116</v>
      </c>
      <c r="E1807" s="5">
        <v>-1</v>
      </c>
      <c r="G1807" s="64">
        <v>12.5</v>
      </c>
      <c r="H1807" s="64">
        <v>0</v>
      </c>
      <c r="I1807" t="s">
        <v>14</v>
      </c>
      <c r="J1807" t="s">
        <v>14</v>
      </c>
      <c r="K1807" t="s">
        <v>15</v>
      </c>
      <c r="N1807" s="1">
        <v>400</v>
      </c>
      <c r="O1807" s="60">
        <f>IF(B1807="DEPARTAMENTO",N1807*(100%-VLOOKUP(A1807,'Condiciones Comerciales'!B:M,4,FALSE)),N1807)</f>
        <v>400</v>
      </c>
      <c r="P1807" s="60">
        <f t="shared" si="28"/>
        <v>450</v>
      </c>
      <c r="Q1807" s="62"/>
    </row>
    <row r="1808" spans="1:17" x14ac:dyDescent="0.3">
      <c r="A1808" s="1" t="s">
        <v>324</v>
      </c>
      <c r="B1808" t="s">
        <v>16</v>
      </c>
      <c r="C1808" t="s">
        <v>16</v>
      </c>
      <c r="D1808" s="63">
        <v>117</v>
      </c>
      <c r="E1808" s="5">
        <v>-1</v>
      </c>
      <c r="G1808" s="64">
        <v>12.5</v>
      </c>
      <c r="H1808" s="64">
        <v>0</v>
      </c>
      <c r="I1808" t="s">
        <v>14</v>
      </c>
      <c r="J1808" t="s">
        <v>14</v>
      </c>
      <c r="K1808" t="s">
        <v>15</v>
      </c>
      <c r="N1808" s="1">
        <v>400</v>
      </c>
      <c r="O1808" s="60">
        <f>IF(B1808="DEPARTAMENTO",N1808*(100%-VLOOKUP(A1808,'Condiciones Comerciales'!B:M,4,FALSE)),N1808)</f>
        <v>400</v>
      </c>
      <c r="P1808" s="60">
        <f t="shared" si="28"/>
        <v>450</v>
      </c>
      <c r="Q1808" s="62"/>
    </row>
    <row r="1809" spans="1:17" x14ac:dyDescent="0.3">
      <c r="A1809" s="1" t="s">
        <v>324</v>
      </c>
      <c r="B1809" t="s">
        <v>16</v>
      </c>
      <c r="C1809" t="s">
        <v>16</v>
      </c>
      <c r="D1809" s="63">
        <v>118</v>
      </c>
      <c r="E1809" s="5">
        <v>-1</v>
      </c>
      <c r="G1809" s="64">
        <v>12.5</v>
      </c>
      <c r="H1809" s="64">
        <v>0</v>
      </c>
      <c r="I1809" t="s">
        <v>14</v>
      </c>
      <c r="J1809" t="s">
        <v>14</v>
      </c>
      <c r="K1809" t="s">
        <v>15</v>
      </c>
      <c r="N1809" s="1">
        <v>400</v>
      </c>
      <c r="O1809" s="60">
        <f>IF(B1809="DEPARTAMENTO",N1809*(100%-VLOOKUP(A1809,'Condiciones Comerciales'!B:M,4,FALSE)),N1809)</f>
        <v>400</v>
      </c>
      <c r="P1809" s="60">
        <f t="shared" si="28"/>
        <v>450</v>
      </c>
      <c r="Q1809" s="62"/>
    </row>
    <row r="1810" spans="1:17" x14ac:dyDescent="0.3">
      <c r="A1810" s="1" t="s">
        <v>324</v>
      </c>
      <c r="B1810" t="s">
        <v>16</v>
      </c>
      <c r="C1810" t="s">
        <v>16</v>
      </c>
      <c r="D1810" s="63">
        <v>119</v>
      </c>
      <c r="E1810" s="5">
        <v>-1</v>
      </c>
      <c r="G1810" s="64">
        <v>12.5</v>
      </c>
      <c r="H1810" s="64">
        <v>0</v>
      </c>
      <c r="I1810" t="s">
        <v>14</v>
      </c>
      <c r="J1810" t="s">
        <v>14</v>
      </c>
      <c r="K1810" t="s">
        <v>15</v>
      </c>
      <c r="N1810" s="1">
        <v>400</v>
      </c>
      <c r="O1810" s="60">
        <f>IF(B1810="DEPARTAMENTO",N1810*(100%-VLOOKUP(A1810,'Condiciones Comerciales'!B:M,4,FALSE)),N1810)</f>
        <v>400</v>
      </c>
      <c r="P1810" s="60">
        <f t="shared" si="28"/>
        <v>450</v>
      </c>
      <c r="Q1810" s="62"/>
    </row>
    <row r="1811" spans="1:17" x14ac:dyDescent="0.3">
      <c r="A1811" s="1" t="s">
        <v>324</v>
      </c>
      <c r="B1811" t="s">
        <v>16</v>
      </c>
      <c r="C1811" t="s">
        <v>16</v>
      </c>
      <c r="D1811" s="63">
        <v>120</v>
      </c>
      <c r="E1811" s="5">
        <v>-1</v>
      </c>
      <c r="G1811" s="64">
        <v>12.5</v>
      </c>
      <c r="H1811" s="64">
        <v>0</v>
      </c>
      <c r="I1811" t="s">
        <v>14</v>
      </c>
      <c r="J1811" t="s">
        <v>14</v>
      </c>
      <c r="K1811" t="s">
        <v>15</v>
      </c>
      <c r="N1811" s="1">
        <v>400</v>
      </c>
      <c r="O1811" s="60">
        <f>IF(B1811="DEPARTAMENTO",N1811*(100%-VLOOKUP(A1811,'Condiciones Comerciales'!B:M,4,FALSE)),N1811)</f>
        <v>400</v>
      </c>
      <c r="P1811" s="60">
        <f t="shared" si="28"/>
        <v>450</v>
      </c>
      <c r="Q1811" s="62"/>
    </row>
    <row r="1812" spans="1:17" x14ac:dyDescent="0.3">
      <c r="A1812" s="1" t="s">
        <v>324</v>
      </c>
      <c r="B1812" t="s">
        <v>16</v>
      </c>
      <c r="C1812" t="s">
        <v>16</v>
      </c>
      <c r="D1812" s="63">
        <v>121</v>
      </c>
      <c r="E1812" s="5">
        <v>-1</v>
      </c>
      <c r="G1812" s="64">
        <v>12.5</v>
      </c>
      <c r="H1812" s="64">
        <v>0</v>
      </c>
      <c r="I1812" t="s">
        <v>14</v>
      </c>
      <c r="J1812" t="s">
        <v>14</v>
      </c>
      <c r="K1812" t="s">
        <v>15</v>
      </c>
      <c r="N1812" s="1">
        <v>400</v>
      </c>
      <c r="O1812" s="60">
        <f>IF(B1812="DEPARTAMENTO",N1812*(100%-VLOOKUP(A1812,'Condiciones Comerciales'!B:M,4,FALSE)),N1812)</f>
        <v>400</v>
      </c>
      <c r="P1812" s="60">
        <f t="shared" si="28"/>
        <v>450</v>
      </c>
      <c r="Q1812" s="62"/>
    </row>
    <row r="1813" spans="1:17" x14ac:dyDescent="0.3">
      <c r="A1813" s="1" t="s">
        <v>324</v>
      </c>
      <c r="B1813" t="s">
        <v>16</v>
      </c>
      <c r="C1813" t="s">
        <v>16</v>
      </c>
      <c r="D1813" s="63">
        <v>122</v>
      </c>
      <c r="E1813" s="5">
        <v>-1</v>
      </c>
      <c r="G1813" s="64">
        <v>12.5</v>
      </c>
      <c r="H1813" s="64">
        <v>0</v>
      </c>
      <c r="I1813" t="s">
        <v>14</v>
      </c>
      <c r="J1813" t="s">
        <v>14</v>
      </c>
      <c r="K1813" t="s">
        <v>15</v>
      </c>
      <c r="N1813" s="1">
        <v>400</v>
      </c>
      <c r="O1813" s="60">
        <f>IF(B1813="DEPARTAMENTO",N1813*(100%-VLOOKUP(A1813,'Condiciones Comerciales'!B:M,4,FALSE)),N1813)</f>
        <v>400</v>
      </c>
      <c r="P1813" s="60">
        <f t="shared" si="28"/>
        <v>450</v>
      </c>
      <c r="Q1813" s="62"/>
    </row>
    <row r="1814" spans="1:17" x14ac:dyDescent="0.3">
      <c r="A1814" s="1" t="s">
        <v>324</v>
      </c>
      <c r="B1814" t="s">
        <v>16</v>
      </c>
      <c r="C1814" t="s">
        <v>16</v>
      </c>
      <c r="D1814" s="63">
        <v>123</v>
      </c>
      <c r="E1814" s="5">
        <v>-1</v>
      </c>
      <c r="G1814" s="64">
        <v>12.5</v>
      </c>
      <c r="H1814" s="64">
        <v>0</v>
      </c>
      <c r="I1814" t="s">
        <v>14</v>
      </c>
      <c r="J1814" t="s">
        <v>14</v>
      </c>
      <c r="K1814" t="s">
        <v>15</v>
      </c>
      <c r="N1814" s="1">
        <v>400</v>
      </c>
      <c r="O1814" s="60">
        <f>IF(B1814="DEPARTAMENTO",N1814*(100%-VLOOKUP(A1814,'Condiciones Comerciales'!B:M,4,FALSE)),N1814)</f>
        <v>400</v>
      </c>
      <c r="P1814" s="60">
        <f t="shared" si="28"/>
        <v>450</v>
      </c>
      <c r="Q1814" s="62"/>
    </row>
    <row r="1815" spans="1:17" x14ac:dyDescent="0.3">
      <c r="A1815" s="1" t="s">
        <v>324</v>
      </c>
      <c r="B1815" t="s">
        <v>16</v>
      </c>
      <c r="C1815" t="s">
        <v>16</v>
      </c>
      <c r="D1815" s="63">
        <v>124</v>
      </c>
      <c r="E1815" s="5">
        <v>-1</v>
      </c>
      <c r="G1815" s="64">
        <v>12.5</v>
      </c>
      <c r="H1815" s="64">
        <v>0</v>
      </c>
      <c r="I1815" t="s">
        <v>14</v>
      </c>
      <c r="J1815" t="s">
        <v>14</v>
      </c>
      <c r="K1815" t="s">
        <v>15</v>
      </c>
      <c r="N1815" s="1">
        <v>400</v>
      </c>
      <c r="O1815" s="60">
        <f>IF(B1815="DEPARTAMENTO",N1815*(100%-VLOOKUP(A1815,'Condiciones Comerciales'!B:M,4,FALSE)),N1815)</f>
        <v>400</v>
      </c>
      <c r="P1815" s="60">
        <f t="shared" si="28"/>
        <v>450</v>
      </c>
      <c r="Q1815" s="62"/>
    </row>
    <row r="1816" spans="1:17" x14ac:dyDescent="0.3">
      <c r="A1816" s="1" t="s">
        <v>324</v>
      </c>
      <c r="B1816" t="s">
        <v>16</v>
      </c>
      <c r="C1816" t="s">
        <v>16</v>
      </c>
      <c r="D1816" s="63">
        <v>125</v>
      </c>
      <c r="E1816" s="5">
        <v>-1</v>
      </c>
      <c r="G1816" s="64">
        <v>12.5</v>
      </c>
      <c r="H1816" s="64">
        <v>0</v>
      </c>
      <c r="I1816" t="s">
        <v>14</v>
      </c>
      <c r="J1816" t="s">
        <v>14</v>
      </c>
      <c r="K1816" t="s">
        <v>15</v>
      </c>
      <c r="N1816" s="1">
        <v>400</v>
      </c>
      <c r="O1816" s="60">
        <f>IF(B1816="DEPARTAMENTO",N1816*(100%-VLOOKUP(A1816,'Condiciones Comerciales'!B:M,4,FALSE)),N1816)</f>
        <v>400</v>
      </c>
      <c r="P1816" s="60">
        <f t="shared" si="28"/>
        <v>450</v>
      </c>
      <c r="Q1816" s="62"/>
    </row>
    <row r="1817" spans="1:17" x14ac:dyDescent="0.3">
      <c r="A1817" s="1" t="s">
        <v>324</v>
      </c>
      <c r="B1817" t="s">
        <v>16</v>
      </c>
      <c r="C1817" t="s">
        <v>16</v>
      </c>
      <c r="D1817" s="63">
        <v>126</v>
      </c>
      <c r="E1817" s="5">
        <v>-1</v>
      </c>
      <c r="G1817" s="64">
        <v>12.5</v>
      </c>
      <c r="H1817" s="64">
        <v>0</v>
      </c>
      <c r="I1817" t="s">
        <v>14</v>
      </c>
      <c r="J1817" t="s">
        <v>14</v>
      </c>
      <c r="K1817" t="s">
        <v>15</v>
      </c>
      <c r="N1817" s="1">
        <v>400</v>
      </c>
      <c r="O1817" s="60">
        <f>IF(B1817="DEPARTAMENTO",N1817*(100%-VLOOKUP(A1817,'Condiciones Comerciales'!B:M,4,FALSE)),N1817)</f>
        <v>400</v>
      </c>
      <c r="P1817" s="60">
        <f t="shared" si="28"/>
        <v>450</v>
      </c>
      <c r="Q1817" s="62"/>
    </row>
    <row r="1818" spans="1:17" x14ac:dyDescent="0.3">
      <c r="A1818" s="1" t="s">
        <v>324</v>
      </c>
      <c r="B1818" t="s">
        <v>16</v>
      </c>
      <c r="C1818" t="s">
        <v>16</v>
      </c>
      <c r="D1818" s="63">
        <v>128</v>
      </c>
      <c r="E1818" s="5">
        <v>-1</v>
      </c>
      <c r="G1818" s="64">
        <v>12.5</v>
      </c>
      <c r="H1818" s="64">
        <v>0</v>
      </c>
      <c r="I1818" t="s">
        <v>14</v>
      </c>
      <c r="J1818" t="s">
        <v>14</v>
      </c>
      <c r="K1818" t="s">
        <v>15</v>
      </c>
      <c r="N1818" s="1">
        <v>400</v>
      </c>
      <c r="O1818" s="60">
        <f>IF(B1818="DEPARTAMENTO",N1818*(100%-VLOOKUP(A1818,'Condiciones Comerciales'!B:M,4,FALSE)),N1818)</f>
        <v>400</v>
      </c>
      <c r="P1818" s="60">
        <f t="shared" si="28"/>
        <v>450</v>
      </c>
      <c r="Q1818" s="62"/>
    </row>
    <row r="1819" spans="1:17" x14ac:dyDescent="0.3">
      <c r="A1819" s="1" t="s">
        <v>324</v>
      </c>
      <c r="B1819" t="s">
        <v>16</v>
      </c>
      <c r="C1819" t="s">
        <v>16</v>
      </c>
      <c r="D1819" s="63">
        <v>129</v>
      </c>
      <c r="E1819" s="5">
        <v>-1</v>
      </c>
      <c r="G1819" s="64">
        <v>12.5</v>
      </c>
      <c r="H1819" s="64">
        <v>0</v>
      </c>
      <c r="I1819" t="s">
        <v>14</v>
      </c>
      <c r="J1819" t="s">
        <v>14</v>
      </c>
      <c r="K1819" t="s">
        <v>15</v>
      </c>
      <c r="N1819" s="1">
        <v>400</v>
      </c>
      <c r="O1819" s="60">
        <f>IF(B1819="DEPARTAMENTO",N1819*(100%-VLOOKUP(A1819,'Condiciones Comerciales'!B:M,4,FALSE)),N1819)</f>
        <v>400</v>
      </c>
      <c r="P1819" s="60">
        <f t="shared" si="28"/>
        <v>450</v>
      </c>
      <c r="Q1819" s="62"/>
    </row>
    <row r="1820" spans="1:17" x14ac:dyDescent="0.3">
      <c r="A1820" s="1" t="s">
        <v>324</v>
      </c>
      <c r="B1820" t="s">
        <v>16</v>
      </c>
      <c r="C1820" t="s">
        <v>16</v>
      </c>
      <c r="D1820" s="63">
        <v>130</v>
      </c>
      <c r="E1820" s="5">
        <v>-1</v>
      </c>
      <c r="G1820" s="64">
        <v>12.5</v>
      </c>
      <c r="H1820" s="64">
        <v>0</v>
      </c>
      <c r="I1820" t="s">
        <v>14</v>
      </c>
      <c r="J1820" t="s">
        <v>14</v>
      </c>
      <c r="K1820" t="s">
        <v>15</v>
      </c>
      <c r="N1820" s="1">
        <v>400</v>
      </c>
      <c r="O1820" s="60">
        <f>IF(B1820="DEPARTAMENTO",N1820*(100%-VLOOKUP(A1820,'Condiciones Comerciales'!B:M,4,FALSE)),N1820)</f>
        <v>400</v>
      </c>
      <c r="P1820" s="60">
        <f t="shared" si="28"/>
        <v>450</v>
      </c>
      <c r="Q1820" s="62"/>
    </row>
    <row r="1821" spans="1:17" x14ac:dyDescent="0.3">
      <c r="A1821" s="1" t="s">
        <v>324</v>
      </c>
      <c r="B1821" t="s">
        <v>16</v>
      </c>
      <c r="C1821" t="s">
        <v>16</v>
      </c>
      <c r="D1821" s="63">
        <v>131</v>
      </c>
      <c r="E1821" s="5">
        <v>-1</v>
      </c>
      <c r="G1821" s="64">
        <v>12.5</v>
      </c>
      <c r="H1821" s="64">
        <v>0</v>
      </c>
      <c r="I1821" t="s">
        <v>14</v>
      </c>
      <c r="J1821" t="s">
        <v>14</v>
      </c>
      <c r="K1821" t="s">
        <v>15</v>
      </c>
      <c r="N1821" s="1">
        <v>400</v>
      </c>
      <c r="O1821" s="60">
        <f>IF(B1821="DEPARTAMENTO",N1821*(100%-VLOOKUP(A1821,'Condiciones Comerciales'!B:M,4,FALSE)),N1821)</f>
        <v>400</v>
      </c>
      <c r="P1821" s="60">
        <f t="shared" si="28"/>
        <v>450</v>
      </c>
      <c r="Q1821" s="62"/>
    </row>
    <row r="1822" spans="1:17" x14ac:dyDescent="0.3">
      <c r="A1822" s="1" t="s">
        <v>324</v>
      </c>
      <c r="B1822" t="s">
        <v>16</v>
      </c>
      <c r="C1822" t="s">
        <v>16</v>
      </c>
      <c r="D1822" s="63">
        <v>132</v>
      </c>
      <c r="E1822" s="5">
        <v>-1</v>
      </c>
      <c r="G1822" s="64">
        <v>12.5</v>
      </c>
      <c r="H1822" s="64">
        <v>0</v>
      </c>
      <c r="I1822" t="s">
        <v>14</v>
      </c>
      <c r="J1822" t="s">
        <v>14</v>
      </c>
      <c r="K1822" t="s">
        <v>15</v>
      </c>
      <c r="L1822" t="s">
        <v>336</v>
      </c>
      <c r="N1822" s="1">
        <v>400</v>
      </c>
      <c r="O1822" s="60">
        <f>IF(B1822="DEPARTAMENTO",N1822*(100%-VLOOKUP(A1822,'Condiciones Comerciales'!B:M,4,FALSE)),N1822)</f>
        <v>400</v>
      </c>
      <c r="P1822" s="60">
        <f t="shared" si="28"/>
        <v>450</v>
      </c>
      <c r="Q1822" s="62"/>
    </row>
    <row r="1823" spans="1:17" x14ac:dyDescent="0.3">
      <c r="A1823" s="1" t="s">
        <v>324</v>
      </c>
      <c r="B1823" t="s">
        <v>16</v>
      </c>
      <c r="C1823" t="s">
        <v>16</v>
      </c>
      <c r="D1823" s="63">
        <v>133</v>
      </c>
      <c r="E1823" s="5">
        <v>-1</v>
      </c>
      <c r="G1823" s="64">
        <v>12.5</v>
      </c>
      <c r="H1823" s="64">
        <v>0</v>
      </c>
      <c r="I1823" t="s">
        <v>14</v>
      </c>
      <c r="J1823" t="s">
        <v>14</v>
      </c>
      <c r="K1823" t="s">
        <v>15</v>
      </c>
      <c r="N1823" s="1">
        <v>400</v>
      </c>
      <c r="O1823" s="60">
        <f>IF(B1823="DEPARTAMENTO",N1823*(100%-VLOOKUP(A1823,'Condiciones Comerciales'!B:M,4,FALSE)),N1823)</f>
        <v>400</v>
      </c>
      <c r="P1823" s="60">
        <f t="shared" si="28"/>
        <v>450</v>
      </c>
      <c r="Q1823" s="62"/>
    </row>
    <row r="1824" spans="1:17" x14ac:dyDescent="0.3">
      <c r="A1824" s="1" t="s">
        <v>324</v>
      </c>
      <c r="B1824" t="s">
        <v>16</v>
      </c>
      <c r="C1824" t="s">
        <v>16</v>
      </c>
      <c r="D1824" s="63">
        <v>134</v>
      </c>
      <c r="E1824" s="5">
        <v>-1</v>
      </c>
      <c r="G1824" s="64">
        <v>12.5</v>
      </c>
      <c r="H1824" s="64">
        <v>0</v>
      </c>
      <c r="I1824" t="s">
        <v>14</v>
      </c>
      <c r="J1824" t="s">
        <v>14</v>
      </c>
      <c r="K1824" t="s">
        <v>15</v>
      </c>
      <c r="N1824" s="1">
        <v>400</v>
      </c>
      <c r="O1824" s="60">
        <f>IF(B1824="DEPARTAMENTO",N1824*(100%-VLOOKUP(A1824,'Condiciones Comerciales'!B:M,4,FALSE)),N1824)</f>
        <v>400</v>
      </c>
      <c r="P1824" s="60">
        <f t="shared" si="28"/>
        <v>450</v>
      </c>
      <c r="Q1824" s="62"/>
    </row>
    <row r="1825" spans="1:17" x14ac:dyDescent="0.3">
      <c r="A1825" s="1" t="s">
        <v>324</v>
      </c>
      <c r="B1825" t="s">
        <v>16</v>
      </c>
      <c r="C1825" t="s">
        <v>16</v>
      </c>
      <c r="D1825" s="63">
        <v>135</v>
      </c>
      <c r="E1825" s="5">
        <v>-1</v>
      </c>
      <c r="G1825" s="64">
        <v>12.5</v>
      </c>
      <c r="H1825" s="64">
        <v>0</v>
      </c>
      <c r="I1825" t="s">
        <v>14</v>
      </c>
      <c r="J1825" t="s">
        <v>14</v>
      </c>
      <c r="K1825" t="s">
        <v>15</v>
      </c>
      <c r="N1825" s="1">
        <v>400</v>
      </c>
      <c r="O1825" s="60">
        <f>IF(B1825="DEPARTAMENTO",N1825*(100%-VLOOKUP(A1825,'Condiciones Comerciales'!B:M,4,FALSE)),N1825)</f>
        <v>400</v>
      </c>
      <c r="P1825" s="60">
        <f t="shared" si="28"/>
        <v>450</v>
      </c>
      <c r="Q1825" s="62"/>
    </row>
    <row r="1826" spans="1:17" x14ac:dyDescent="0.3">
      <c r="A1826" s="1" t="s">
        <v>324</v>
      </c>
      <c r="B1826" t="s">
        <v>16</v>
      </c>
      <c r="C1826" t="s">
        <v>16</v>
      </c>
      <c r="D1826" s="63">
        <v>136</v>
      </c>
      <c r="E1826" s="5">
        <v>-1</v>
      </c>
      <c r="G1826" s="64">
        <v>12.5</v>
      </c>
      <c r="H1826" s="64">
        <v>0</v>
      </c>
      <c r="I1826" t="s">
        <v>14</v>
      </c>
      <c r="J1826" t="s">
        <v>14</v>
      </c>
      <c r="K1826" t="s">
        <v>15</v>
      </c>
      <c r="N1826" s="1">
        <v>400</v>
      </c>
      <c r="O1826" s="60">
        <f>IF(B1826="DEPARTAMENTO",N1826*(100%-VLOOKUP(A1826,'Condiciones Comerciales'!B:M,4,FALSE)),N1826)</f>
        <v>400</v>
      </c>
      <c r="P1826" s="60">
        <f t="shared" si="28"/>
        <v>450</v>
      </c>
      <c r="Q1826" s="62"/>
    </row>
    <row r="1827" spans="1:17" x14ac:dyDescent="0.3">
      <c r="A1827" s="1" t="s">
        <v>324</v>
      </c>
      <c r="B1827" t="s">
        <v>16</v>
      </c>
      <c r="C1827" t="s">
        <v>16</v>
      </c>
      <c r="D1827" s="63">
        <v>137</v>
      </c>
      <c r="E1827" s="5">
        <v>-1</v>
      </c>
      <c r="G1827" s="64">
        <v>12.5</v>
      </c>
      <c r="H1827" s="64">
        <v>0</v>
      </c>
      <c r="I1827" t="s">
        <v>14</v>
      </c>
      <c r="J1827" t="s">
        <v>14</v>
      </c>
      <c r="K1827" t="s">
        <v>15</v>
      </c>
      <c r="N1827" s="1">
        <v>400</v>
      </c>
      <c r="O1827" s="60">
        <f>IF(B1827="DEPARTAMENTO",N1827*(100%-VLOOKUP(A1827,'Condiciones Comerciales'!B:M,4,FALSE)),N1827)</f>
        <v>400</v>
      </c>
      <c r="P1827" s="60">
        <f t="shared" si="28"/>
        <v>450</v>
      </c>
      <c r="Q1827" s="62"/>
    </row>
    <row r="1828" spans="1:17" x14ac:dyDescent="0.3">
      <c r="A1828" s="1" t="s">
        <v>324</v>
      </c>
      <c r="B1828" t="s">
        <v>16</v>
      </c>
      <c r="C1828" t="s">
        <v>16</v>
      </c>
      <c r="D1828" s="63">
        <v>138</v>
      </c>
      <c r="E1828" s="5">
        <v>-1</v>
      </c>
      <c r="G1828" s="64">
        <v>12.5</v>
      </c>
      <c r="H1828" s="64">
        <v>0</v>
      </c>
      <c r="I1828" t="s">
        <v>14</v>
      </c>
      <c r="J1828" t="s">
        <v>14</v>
      </c>
      <c r="K1828" t="s">
        <v>15</v>
      </c>
      <c r="N1828" s="1">
        <v>400</v>
      </c>
      <c r="O1828" s="60">
        <f>IF(B1828="DEPARTAMENTO",N1828*(100%-VLOOKUP(A1828,'Condiciones Comerciales'!B:M,4,FALSE)),N1828)</f>
        <v>400</v>
      </c>
      <c r="P1828" s="60">
        <f t="shared" si="28"/>
        <v>450</v>
      </c>
      <c r="Q1828" s="62"/>
    </row>
    <row r="1829" spans="1:17" x14ac:dyDescent="0.3">
      <c r="A1829" s="1" t="s">
        <v>324</v>
      </c>
      <c r="B1829" t="s">
        <v>16</v>
      </c>
      <c r="C1829" t="s">
        <v>16</v>
      </c>
      <c r="D1829" s="63">
        <v>139</v>
      </c>
      <c r="E1829" s="5">
        <v>-1</v>
      </c>
      <c r="G1829" s="64">
        <v>12.5</v>
      </c>
      <c r="H1829" s="64">
        <v>0</v>
      </c>
      <c r="I1829" t="s">
        <v>14</v>
      </c>
      <c r="J1829" t="s">
        <v>14</v>
      </c>
      <c r="K1829" t="s">
        <v>15</v>
      </c>
      <c r="N1829" s="1">
        <v>400</v>
      </c>
      <c r="O1829" s="60">
        <f>IF(B1829="DEPARTAMENTO",N1829*(100%-VLOOKUP(A1829,'Condiciones Comerciales'!B:M,4,FALSE)),N1829)</f>
        <v>400</v>
      </c>
      <c r="P1829" s="60">
        <f t="shared" si="28"/>
        <v>450</v>
      </c>
      <c r="Q1829" s="62"/>
    </row>
    <row r="1830" spans="1:17" x14ac:dyDescent="0.3">
      <c r="A1830" s="1" t="s">
        <v>324</v>
      </c>
      <c r="B1830" t="s">
        <v>16</v>
      </c>
      <c r="C1830" t="s">
        <v>16</v>
      </c>
      <c r="D1830" s="63">
        <v>140</v>
      </c>
      <c r="E1830" s="5">
        <v>1</v>
      </c>
      <c r="G1830" s="64">
        <v>12.5</v>
      </c>
      <c r="H1830" s="64">
        <v>0</v>
      </c>
      <c r="I1830" t="s">
        <v>29</v>
      </c>
      <c r="J1830" t="s">
        <v>29</v>
      </c>
      <c r="K1830" t="s">
        <v>15</v>
      </c>
      <c r="N1830" s="1">
        <v>400</v>
      </c>
      <c r="O1830" s="60">
        <f>IF(B1830="DEPARTAMENTO",N1830*(100%-VLOOKUP(A1830,'Condiciones Comerciales'!B:M,4,FALSE)),N1830)</f>
        <v>400</v>
      </c>
      <c r="P1830" s="60">
        <f t="shared" si="28"/>
        <v>450</v>
      </c>
      <c r="Q1830" s="62"/>
    </row>
    <row r="1831" spans="1:17" x14ac:dyDescent="0.3">
      <c r="A1831" s="1" t="s">
        <v>324</v>
      </c>
      <c r="B1831" t="s">
        <v>16</v>
      </c>
      <c r="C1831" t="s">
        <v>16</v>
      </c>
      <c r="D1831" s="63">
        <v>141</v>
      </c>
      <c r="E1831" s="5">
        <v>1</v>
      </c>
      <c r="G1831" s="64">
        <v>12.5</v>
      </c>
      <c r="H1831" s="64">
        <v>0</v>
      </c>
      <c r="I1831" t="s">
        <v>29</v>
      </c>
      <c r="J1831" t="s">
        <v>29</v>
      </c>
      <c r="K1831" t="s">
        <v>15</v>
      </c>
      <c r="N1831" s="1">
        <v>400</v>
      </c>
      <c r="O1831" s="60">
        <f>IF(B1831="DEPARTAMENTO",N1831*(100%-VLOOKUP(A1831,'Condiciones Comerciales'!B:M,4,FALSE)),N1831)</f>
        <v>400</v>
      </c>
      <c r="P1831" s="60">
        <f t="shared" si="28"/>
        <v>450</v>
      </c>
      <c r="Q1831" s="62"/>
    </row>
    <row r="1832" spans="1:17" x14ac:dyDescent="0.3">
      <c r="A1832" s="1" t="s">
        <v>324</v>
      </c>
      <c r="B1832" t="s">
        <v>16</v>
      </c>
      <c r="C1832" t="s">
        <v>16</v>
      </c>
      <c r="D1832" s="63">
        <v>142</v>
      </c>
      <c r="E1832" s="5">
        <v>1</v>
      </c>
      <c r="G1832" s="64">
        <v>12.5</v>
      </c>
      <c r="H1832" s="64">
        <v>0</v>
      </c>
      <c r="I1832" t="s">
        <v>29</v>
      </c>
      <c r="J1832" t="s">
        <v>29</v>
      </c>
      <c r="K1832" t="s">
        <v>15</v>
      </c>
      <c r="N1832" s="1">
        <v>400</v>
      </c>
      <c r="O1832" s="60">
        <f>IF(B1832="DEPARTAMENTO",N1832*(100%-VLOOKUP(A1832,'Condiciones Comerciales'!B:M,4,FALSE)),N1832)</f>
        <v>400</v>
      </c>
      <c r="P1832" s="60">
        <f t="shared" si="28"/>
        <v>450</v>
      </c>
      <c r="Q1832" s="62"/>
    </row>
    <row r="1833" spans="1:17" x14ac:dyDescent="0.3">
      <c r="A1833" s="1" t="s">
        <v>324</v>
      </c>
      <c r="B1833" t="s">
        <v>16</v>
      </c>
      <c r="C1833" t="s">
        <v>16</v>
      </c>
      <c r="D1833" s="63">
        <v>143</v>
      </c>
      <c r="E1833" s="5">
        <v>1</v>
      </c>
      <c r="G1833" s="64">
        <v>12.5</v>
      </c>
      <c r="H1833" s="64">
        <v>0</v>
      </c>
      <c r="I1833" t="s">
        <v>29</v>
      </c>
      <c r="J1833" t="s">
        <v>29</v>
      </c>
      <c r="K1833" t="s">
        <v>15</v>
      </c>
      <c r="N1833" s="1">
        <v>400</v>
      </c>
      <c r="O1833" s="60">
        <f>IF(B1833="DEPARTAMENTO",N1833*(100%-VLOOKUP(A1833,'Condiciones Comerciales'!B:M,4,FALSE)),N1833)</f>
        <v>400</v>
      </c>
      <c r="P1833" s="60">
        <f t="shared" si="28"/>
        <v>450</v>
      </c>
      <c r="Q1833" s="62"/>
    </row>
    <row r="1834" spans="1:17" x14ac:dyDescent="0.3">
      <c r="A1834" s="1" t="s">
        <v>324</v>
      </c>
      <c r="B1834" t="s">
        <v>16</v>
      </c>
      <c r="C1834" t="s">
        <v>16</v>
      </c>
      <c r="D1834" s="63">
        <v>144</v>
      </c>
      <c r="E1834" s="5">
        <v>1</v>
      </c>
      <c r="G1834" s="64">
        <v>12.5</v>
      </c>
      <c r="H1834" s="64">
        <v>0</v>
      </c>
      <c r="I1834" t="s">
        <v>29</v>
      </c>
      <c r="J1834" t="s">
        <v>29</v>
      </c>
      <c r="K1834" t="s">
        <v>15</v>
      </c>
      <c r="N1834" s="1">
        <v>400</v>
      </c>
      <c r="O1834" s="60">
        <f>IF(B1834="DEPARTAMENTO",N1834*(100%-VLOOKUP(A1834,'Condiciones Comerciales'!B:M,4,FALSE)),N1834)</f>
        <v>400</v>
      </c>
      <c r="P1834" s="60">
        <f t="shared" si="28"/>
        <v>450</v>
      </c>
      <c r="Q1834" s="62"/>
    </row>
    <row r="1835" spans="1:17" x14ac:dyDescent="0.3">
      <c r="A1835" s="1" t="s">
        <v>324</v>
      </c>
      <c r="B1835" t="s">
        <v>16</v>
      </c>
      <c r="C1835" t="s">
        <v>16</v>
      </c>
      <c r="D1835" s="63">
        <v>145</v>
      </c>
      <c r="E1835" s="5">
        <v>1</v>
      </c>
      <c r="G1835" s="64">
        <v>12.5</v>
      </c>
      <c r="H1835" s="64">
        <v>0</v>
      </c>
      <c r="I1835" t="s">
        <v>29</v>
      </c>
      <c r="J1835" t="s">
        <v>29</v>
      </c>
      <c r="K1835" t="s">
        <v>15</v>
      </c>
      <c r="N1835" s="1">
        <v>400</v>
      </c>
      <c r="O1835" s="60">
        <f>IF(B1835="DEPARTAMENTO",N1835*(100%-VLOOKUP(A1835,'Condiciones Comerciales'!B:M,4,FALSE)),N1835)</f>
        <v>400</v>
      </c>
      <c r="P1835" s="60">
        <f t="shared" si="28"/>
        <v>450</v>
      </c>
      <c r="Q1835" s="62"/>
    </row>
    <row r="1836" spans="1:17" x14ac:dyDescent="0.3">
      <c r="A1836" s="1" t="s">
        <v>324</v>
      </c>
      <c r="B1836" t="s">
        <v>16</v>
      </c>
      <c r="C1836" t="s">
        <v>16</v>
      </c>
      <c r="D1836" s="63">
        <v>146</v>
      </c>
      <c r="E1836" s="5">
        <v>1</v>
      </c>
      <c r="G1836" s="64">
        <v>12.5</v>
      </c>
      <c r="H1836" s="64">
        <v>0</v>
      </c>
      <c r="I1836" t="s">
        <v>29</v>
      </c>
      <c r="J1836" t="s">
        <v>29</v>
      </c>
      <c r="K1836" t="s">
        <v>15</v>
      </c>
      <c r="N1836" s="1">
        <v>400</v>
      </c>
      <c r="O1836" s="60">
        <f>IF(B1836="DEPARTAMENTO",N1836*(100%-VLOOKUP(A1836,'Condiciones Comerciales'!B:M,4,FALSE)),N1836)</f>
        <v>400</v>
      </c>
      <c r="P1836" s="60">
        <f t="shared" si="28"/>
        <v>450</v>
      </c>
      <c r="Q1836" s="62"/>
    </row>
    <row r="1837" spans="1:17" x14ac:dyDescent="0.3">
      <c r="A1837" s="1" t="s">
        <v>324</v>
      </c>
      <c r="B1837" t="s">
        <v>16</v>
      </c>
      <c r="C1837" t="s">
        <v>16</v>
      </c>
      <c r="D1837" s="63">
        <v>147</v>
      </c>
      <c r="E1837" s="5">
        <v>1</v>
      </c>
      <c r="G1837" s="64">
        <v>12.5</v>
      </c>
      <c r="H1837" s="64">
        <v>0</v>
      </c>
      <c r="I1837" t="s">
        <v>29</v>
      </c>
      <c r="J1837" t="s">
        <v>29</v>
      </c>
      <c r="K1837" t="s">
        <v>15</v>
      </c>
      <c r="N1837" s="1">
        <v>400</v>
      </c>
      <c r="O1837" s="60">
        <f>IF(B1837="DEPARTAMENTO",N1837*(100%-VLOOKUP(A1837,'Condiciones Comerciales'!B:M,4,FALSE)),N1837)</f>
        <v>400</v>
      </c>
      <c r="P1837" s="60">
        <f t="shared" si="28"/>
        <v>450</v>
      </c>
      <c r="Q1837" s="62"/>
    </row>
    <row r="1838" spans="1:17" x14ac:dyDescent="0.3">
      <c r="A1838" s="1" t="s">
        <v>324</v>
      </c>
      <c r="B1838" t="s">
        <v>16</v>
      </c>
      <c r="C1838" t="s">
        <v>16</v>
      </c>
      <c r="D1838" s="63">
        <v>148</v>
      </c>
      <c r="E1838" s="5">
        <v>1</v>
      </c>
      <c r="G1838" s="64">
        <v>12.5</v>
      </c>
      <c r="H1838" s="64">
        <v>0</v>
      </c>
      <c r="I1838" t="s">
        <v>29</v>
      </c>
      <c r="J1838" t="s">
        <v>29</v>
      </c>
      <c r="K1838" t="s">
        <v>15</v>
      </c>
      <c r="N1838" s="1">
        <v>400</v>
      </c>
      <c r="O1838" s="60">
        <f>IF(B1838="DEPARTAMENTO",N1838*(100%-VLOOKUP(A1838,'Condiciones Comerciales'!B:M,4,FALSE)),N1838)</f>
        <v>400</v>
      </c>
      <c r="P1838" s="60">
        <f t="shared" si="28"/>
        <v>450</v>
      </c>
      <c r="Q1838" s="62"/>
    </row>
    <row r="1839" spans="1:17" x14ac:dyDescent="0.3">
      <c r="A1839" s="1" t="s">
        <v>324</v>
      </c>
      <c r="B1839" t="s">
        <v>16</v>
      </c>
      <c r="C1839" t="s">
        <v>16</v>
      </c>
      <c r="D1839" s="63">
        <v>149</v>
      </c>
      <c r="E1839" s="5">
        <v>1</v>
      </c>
      <c r="G1839" s="64">
        <v>12.5</v>
      </c>
      <c r="H1839" s="64">
        <v>0</v>
      </c>
      <c r="I1839" t="s">
        <v>29</v>
      </c>
      <c r="J1839" t="s">
        <v>29</v>
      </c>
      <c r="K1839" t="s">
        <v>15</v>
      </c>
      <c r="N1839" s="1">
        <v>400</v>
      </c>
      <c r="O1839" s="60">
        <f>IF(B1839="DEPARTAMENTO",N1839*(100%-VLOOKUP(A1839,'Condiciones Comerciales'!B:M,4,FALSE)),N1839)</f>
        <v>400</v>
      </c>
      <c r="P1839" s="60">
        <f t="shared" si="28"/>
        <v>450</v>
      </c>
      <c r="Q1839" s="62"/>
    </row>
    <row r="1840" spans="1:17" x14ac:dyDescent="0.3">
      <c r="A1840" s="1" t="s">
        <v>324</v>
      </c>
      <c r="B1840" t="s">
        <v>329</v>
      </c>
      <c r="C1840" t="s">
        <v>330</v>
      </c>
      <c r="D1840" s="63">
        <v>1</v>
      </c>
      <c r="E1840" s="5">
        <v>1</v>
      </c>
      <c r="G1840" s="64">
        <v>12.5</v>
      </c>
      <c r="H1840" s="64">
        <v>0</v>
      </c>
      <c r="I1840" t="s">
        <v>29</v>
      </c>
      <c r="J1840" t="s">
        <v>29</v>
      </c>
      <c r="K1840" t="s">
        <v>15</v>
      </c>
      <c r="N1840" s="1">
        <v>320</v>
      </c>
      <c r="O1840" s="60">
        <f>IF(B1840="DEPARTAMENTO",N1840*(100%-VLOOKUP(A1840,'Condiciones Comerciales'!B:M,4,FALSE)),N1840)</f>
        <v>320</v>
      </c>
      <c r="P1840" s="60">
        <f t="shared" si="28"/>
        <v>360</v>
      </c>
      <c r="Q1840" s="62"/>
    </row>
    <row r="1841" spans="1:17" x14ac:dyDescent="0.3">
      <c r="A1841" s="1" t="s">
        <v>324</v>
      </c>
      <c r="B1841" t="s">
        <v>329</v>
      </c>
      <c r="C1841" t="s">
        <v>330</v>
      </c>
      <c r="D1841" s="63">
        <v>2</v>
      </c>
      <c r="E1841" s="5">
        <v>1</v>
      </c>
      <c r="G1841" s="64">
        <v>12.5</v>
      </c>
      <c r="H1841" s="64">
        <v>0</v>
      </c>
      <c r="I1841" t="s">
        <v>29</v>
      </c>
      <c r="J1841" t="s">
        <v>29</v>
      </c>
      <c r="K1841" t="s">
        <v>15</v>
      </c>
      <c r="N1841" s="1">
        <v>320</v>
      </c>
      <c r="O1841" s="60">
        <f>IF(B1841="DEPARTAMENTO",N1841*(100%-VLOOKUP(A1841,'Condiciones Comerciales'!B:M,4,FALSE)),N1841)</f>
        <v>320</v>
      </c>
      <c r="P1841" s="60">
        <f t="shared" si="28"/>
        <v>360</v>
      </c>
      <c r="Q1841" s="62"/>
    </row>
    <row r="1842" spans="1:17" x14ac:dyDescent="0.3">
      <c r="A1842" s="1" t="s">
        <v>324</v>
      </c>
      <c r="B1842" t="s">
        <v>329</v>
      </c>
      <c r="C1842" t="s">
        <v>330</v>
      </c>
      <c r="D1842" s="63">
        <v>3</v>
      </c>
      <c r="E1842" s="5">
        <v>1</v>
      </c>
      <c r="G1842" s="64">
        <v>12.5</v>
      </c>
      <c r="H1842" s="64">
        <v>0</v>
      </c>
      <c r="I1842" t="s">
        <v>29</v>
      </c>
      <c r="J1842" t="s">
        <v>29</v>
      </c>
      <c r="K1842" t="s">
        <v>15</v>
      </c>
      <c r="N1842" s="1">
        <v>320</v>
      </c>
      <c r="O1842" s="60">
        <f>IF(B1842="DEPARTAMENTO",N1842*(100%-VLOOKUP(A1842,'Condiciones Comerciales'!B:M,4,FALSE)),N1842)</f>
        <v>320</v>
      </c>
      <c r="P1842" s="60">
        <f t="shared" si="28"/>
        <v>360</v>
      </c>
      <c r="Q1842" s="62"/>
    </row>
    <row r="1843" spans="1:17" x14ac:dyDescent="0.3">
      <c r="A1843" s="1" t="s">
        <v>324</v>
      </c>
      <c r="B1843" t="s">
        <v>329</v>
      </c>
      <c r="C1843" t="s">
        <v>330</v>
      </c>
      <c r="D1843" s="63">
        <v>4</v>
      </c>
      <c r="E1843" s="5">
        <v>1</v>
      </c>
      <c r="G1843" s="64">
        <v>12.5</v>
      </c>
      <c r="H1843" s="64">
        <v>0</v>
      </c>
      <c r="I1843" t="s">
        <v>29</v>
      </c>
      <c r="J1843" t="s">
        <v>29</v>
      </c>
      <c r="K1843" t="s">
        <v>15</v>
      </c>
      <c r="N1843" s="1">
        <v>320</v>
      </c>
      <c r="O1843" s="60">
        <f>IF(B1843="DEPARTAMENTO",N1843*(100%-VLOOKUP(A1843,'Condiciones Comerciales'!B:M,4,FALSE)),N1843)</f>
        <v>320</v>
      </c>
      <c r="P1843" s="60">
        <f t="shared" si="28"/>
        <v>360</v>
      </c>
      <c r="Q1843" s="62"/>
    </row>
    <row r="1844" spans="1:17" x14ac:dyDescent="0.3">
      <c r="A1844" s="1" t="s">
        <v>324</v>
      </c>
      <c r="B1844" t="s">
        <v>329</v>
      </c>
      <c r="C1844" t="s">
        <v>330</v>
      </c>
      <c r="D1844" s="63">
        <v>5</v>
      </c>
      <c r="E1844" s="5">
        <v>1</v>
      </c>
      <c r="G1844" s="64">
        <v>12.5</v>
      </c>
      <c r="H1844" s="64">
        <v>0</v>
      </c>
      <c r="I1844" t="s">
        <v>29</v>
      </c>
      <c r="J1844" t="s">
        <v>29</v>
      </c>
      <c r="K1844" t="s">
        <v>15</v>
      </c>
      <c r="N1844" s="1">
        <v>320</v>
      </c>
      <c r="O1844" s="60">
        <f>IF(B1844="DEPARTAMENTO",N1844*(100%-VLOOKUP(A1844,'Condiciones Comerciales'!B:M,4,FALSE)),N1844)</f>
        <v>320</v>
      </c>
      <c r="P1844" s="60">
        <f t="shared" si="28"/>
        <v>360</v>
      </c>
      <c r="Q1844" s="62"/>
    </row>
    <row r="1845" spans="1:17" x14ac:dyDescent="0.3">
      <c r="A1845" s="1" t="s">
        <v>324</v>
      </c>
      <c r="B1845" t="s">
        <v>329</v>
      </c>
      <c r="C1845" t="s">
        <v>330</v>
      </c>
      <c r="D1845" s="63">
        <v>6</v>
      </c>
      <c r="E1845" s="5">
        <v>1</v>
      </c>
      <c r="G1845" s="64">
        <v>12.5</v>
      </c>
      <c r="H1845" s="64">
        <v>0</v>
      </c>
      <c r="I1845" t="s">
        <v>29</v>
      </c>
      <c r="J1845" t="s">
        <v>29</v>
      </c>
      <c r="K1845" t="s">
        <v>15</v>
      </c>
      <c r="N1845" s="1">
        <v>320</v>
      </c>
      <c r="O1845" s="60">
        <f>IF(B1845="DEPARTAMENTO",N1845*(100%-VLOOKUP(A1845,'Condiciones Comerciales'!B:M,4,FALSE)),N1845)</f>
        <v>320</v>
      </c>
      <c r="P1845" s="60">
        <f t="shared" si="28"/>
        <v>360</v>
      </c>
      <c r="Q1845" s="62"/>
    </row>
    <row r="1846" spans="1:17" x14ac:dyDescent="0.3">
      <c r="A1846" s="1" t="s">
        <v>324</v>
      </c>
      <c r="B1846" t="s">
        <v>329</v>
      </c>
      <c r="C1846" t="s">
        <v>330</v>
      </c>
      <c r="D1846" s="63">
        <v>7</v>
      </c>
      <c r="E1846" s="5">
        <v>1</v>
      </c>
      <c r="G1846" s="64">
        <v>12.5</v>
      </c>
      <c r="H1846" s="64">
        <v>0</v>
      </c>
      <c r="I1846" t="s">
        <v>29</v>
      </c>
      <c r="J1846" t="s">
        <v>29</v>
      </c>
      <c r="K1846" t="s">
        <v>15</v>
      </c>
      <c r="N1846" s="1">
        <v>320</v>
      </c>
      <c r="O1846" s="60">
        <f>IF(B1846="DEPARTAMENTO",N1846*(100%-VLOOKUP(A1846,'Condiciones Comerciales'!B:M,4,FALSE)),N1846)</f>
        <v>320</v>
      </c>
      <c r="P1846" s="60">
        <f t="shared" si="28"/>
        <v>360</v>
      </c>
      <c r="Q1846" s="62"/>
    </row>
    <row r="1847" spans="1:17" x14ac:dyDescent="0.3">
      <c r="A1847" s="1" t="s">
        <v>324</v>
      </c>
      <c r="B1847" t="s">
        <v>329</v>
      </c>
      <c r="C1847" t="s">
        <v>330</v>
      </c>
      <c r="D1847" s="63">
        <v>8</v>
      </c>
      <c r="E1847" s="5">
        <v>1</v>
      </c>
      <c r="G1847" s="64">
        <v>12.5</v>
      </c>
      <c r="H1847" s="64">
        <v>0</v>
      </c>
      <c r="I1847" t="s">
        <v>29</v>
      </c>
      <c r="J1847" t="s">
        <v>29</v>
      </c>
      <c r="K1847" t="s">
        <v>15</v>
      </c>
      <c r="N1847" s="1">
        <v>320</v>
      </c>
      <c r="O1847" s="60">
        <f>IF(B1847="DEPARTAMENTO",N1847*(100%-VLOOKUP(A1847,'Condiciones Comerciales'!B:M,4,FALSE)),N1847)</f>
        <v>320</v>
      </c>
      <c r="P1847" s="60">
        <f t="shared" si="28"/>
        <v>360</v>
      </c>
      <c r="Q1847" s="62"/>
    </row>
    <row r="1848" spans="1:17" x14ac:dyDescent="0.3">
      <c r="A1848" s="1" t="s">
        <v>324</v>
      </c>
      <c r="B1848" t="s">
        <v>329</v>
      </c>
      <c r="C1848" t="s">
        <v>330</v>
      </c>
      <c r="D1848" s="63">
        <v>9</v>
      </c>
      <c r="E1848" s="5">
        <v>1</v>
      </c>
      <c r="G1848" s="64">
        <v>12.5</v>
      </c>
      <c r="H1848" s="64">
        <v>0</v>
      </c>
      <c r="I1848" t="s">
        <v>29</v>
      </c>
      <c r="J1848" t="s">
        <v>29</v>
      </c>
      <c r="K1848" t="s">
        <v>15</v>
      </c>
      <c r="N1848" s="1">
        <v>320</v>
      </c>
      <c r="O1848" s="60">
        <f>IF(B1848="DEPARTAMENTO",N1848*(100%-VLOOKUP(A1848,'Condiciones Comerciales'!B:M,4,FALSE)),N1848)</f>
        <v>320</v>
      </c>
      <c r="P1848" s="60">
        <f t="shared" si="28"/>
        <v>360</v>
      </c>
      <c r="Q1848" s="62"/>
    </row>
    <row r="1849" spans="1:17" x14ac:dyDescent="0.3">
      <c r="A1849" s="1" t="s">
        <v>324</v>
      </c>
      <c r="B1849" t="s">
        <v>329</v>
      </c>
      <c r="C1849" t="s">
        <v>330</v>
      </c>
      <c r="D1849" s="63">
        <v>10</v>
      </c>
      <c r="E1849" s="5">
        <v>1</v>
      </c>
      <c r="G1849" s="64">
        <v>12.5</v>
      </c>
      <c r="H1849" s="64">
        <v>0</v>
      </c>
      <c r="I1849" t="s">
        <v>29</v>
      </c>
      <c r="J1849" t="s">
        <v>29</v>
      </c>
      <c r="K1849" t="s">
        <v>15</v>
      </c>
      <c r="N1849" s="1">
        <v>320</v>
      </c>
      <c r="O1849" s="60">
        <f>IF(B1849="DEPARTAMENTO",N1849*(100%-VLOOKUP(A1849,'Condiciones Comerciales'!B:M,4,FALSE)),N1849)</f>
        <v>320</v>
      </c>
      <c r="P1849" s="60">
        <f t="shared" si="28"/>
        <v>360</v>
      </c>
      <c r="Q1849" s="62"/>
    </row>
    <row r="1850" spans="1:17" x14ac:dyDescent="0.3">
      <c r="A1850" s="1" t="s">
        <v>324</v>
      </c>
      <c r="B1850" t="s">
        <v>329</v>
      </c>
      <c r="C1850" t="s">
        <v>330</v>
      </c>
      <c r="D1850" s="63">
        <v>11</v>
      </c>
      <c r="E1850" s="5">
        <v>1</v>
      </c>
      <c r="G1850" s="64">
        <v>12.5</v>
      </c>
      <c r="H1850" s="64">
        <v>0</v>
      </c>
      <c r="I1850" t="s">
        <v>29</v>
      </c>
      <c r="J1850" t="s">
        <v>29</v>
      </c>
      <c r="K1850" t="s">
        <v>15</v>
      </c>
      <c r="N1850" s="1">
        <v>320</v>
      </c>
      <c r="O1850" s="60">
        <f>IF(B1850="DEPARTAMENTO",N1850*(100%-VLOOKUP(A1850,'Condiciones Comerciales'!B:M,4,FALSE)),N1850)</f>
        <v>320</v>
      </c>
      <c r="P1850" s="60">
        <f t="shared" si="28"/>
        <v>360</v>
      </c>
      <c r="Q1850" s="62"/>
    </row>
    <row r="1851" spans="1:17" x14ac:dyDescent="0.3">
      <c r="A1851" s="1" t="s">
        <v>324</v>
      </c>
      <c r="B1851" t="s">
        <v>329</v>
      </c>
      <c r="C1851" t="s">
        <v>330</v>
      </c>
      <c r="D1851" s="63">
        <v>12</v>
      </c>
      <c r="E1851" s="5">
        <v>1</v>
      </c>
      <c r="G1851" s="64">
        <v>12.5</v>
      </c>
      <c r="H1851" s="64">
        <v>0</v>
      </c>
      <c r="I1851" t="s">
        <v>29</v>
      </c>
      <c r="J1851" t="s">
        <v>29</v>
      </c>
      <c r="K1851" t="s">
        <v>15</v>
      </c>
      <c r="N1851" s="1">
        <v>320</v>
      </c>
      <c r="O1851" s="60">
        <f>IF(B1851="DEPARTAMENTO",N1851*(100%-VLOOKUP(A1851,'Condiciones Comerciales'!B:M,4,FALSE)),N1851)</f>
        <v>320</v>
      </c>
      <c r="P1851" s="60">
        <f t="shared" si="28"/>
        <v>360</v>
      </c>
      <c r="Q1851" s="62"/>
    </row>
    <row r="1852" spans="1:17" x14ac:dyDescent="0.3">
      <c r="A1852" s="1" t="s">
        <v>324</v>
      </c>
      <c r="B1852" t="s">
        <v>204</v>
      </c>
      <c r="C1852" t="s">
        <v>204</v>
      </c>
      <c r="D1852" s="63">
        <v>101</v>
      </c>
      <c r="E1852" s="5">
        <v>1</v>
      </c>
      <c r="F1852" s="5" t="s">
        <v>17</v>
      </c>
      <c r="G1852" s="64">
        <v>47.86</v>
      </c>
      <c r="H1852" s="64">
        <v>0</v>
      </c>
      <c r="I1852" t="s">
        <v>14</v>
      </c>
      <c r="J1852" t="s">
        <v>14</v>
      </c>
      <c r="K1852" t="s">
        <v>15</v>
      </c>
      <c r="N1852" s="1">
        <v>3819</v>
      </c>
      <c r="O1852" s="60">
        <f>IF(B1852="DEPARTAMENTO",N1852*(100%-VLOOKUP(A1852,'Condiciones Comerciales'!B:M,4,FALSE)),N1852)</f>
        <v>3819</v>
      </c>
      <c r="P1852" s="60">
        <f t="shared" si="28"/>
        <v>4296.375</v>
      </c>
      <c r="Q1852" s="62"/>
    </row>
    <row r="1853" spans="1:17" x14ac:dyDescent="0.3">
      <c r="A1853" s="1" t="s">
        <v>324</v>
      </c>
      <c r="B1853" t="s">
        <v>204</v>
      </c>
      <c r="C1853" t="s">
        <v>204</v>
      </c>
      <c r="D1853" s="63">
        <v>102</v>
      </c>
      <c r="E1853" s="5">
        <v>1</v>
      </c>
      <c r="F1853" s="5" t="s">
        <v>17</v>
      </c>
      <c r="G1853" s="64">
        <v>23.54</v>
      </c>
      <c r="H1853" s="64">
        <v>0</v>
      </c>
      <c r="I1853" t="s">
        <v>14</v>
      </c>
      <c r="J1853" t="s">
        <v>14</v>
      </c>
      <c r="K1853" t="s">
        <v>15</v>
      </c>
      <c r="N1853" s="1">
        <v>1878</v>
      </c>
      <c r="O1853" s="60">
        <f>IF(B1853="DEPARTAMENTO",N1853*(100%-VLOOKUP(A1853,'Condiciones Comerciales'!B:M,4,FALSE)),N1853)</f>
        <v>1878</v>
      </c>
      <c r="P1853" s="60">
        <f t="shared" si="28"/>
        <v>2112.75</v>
      </c>
      <c r="Q1853" s="62"/>
    </row>
    <row r="1854" spans="1:17" x14ac:dyDescent="0.3">
      <c r="A1854" s="1" t="s">
        <v>324</v>
      </c>
      <c r="B1854" t="s">
        <v>204</v>
      </c>
      <c r="C1854" t="s">
        <v>204</v>
      </c>
      <c r="D1854" s="63">
        <v>103</v>
      </c>
      <c r="E1854" s="5">
        <v>1</v>
      </c>
      <c r="F1854" s="5" t="s">
        <v>17</v>
      </c>
      <c r="G1854" s="64">
        <v>23.95</v>
      </c>
      <c r="H1854" s="64">
        <v>0</v>
      </c>
      <c r="I1854" t="s">
        <v>14</v>
      </c>
      <c r="J1854" t="s">
        <v>14</v>
      </c>
      <c r="K1854" t="s">
        <v>15</v>
      </c>
      <c r="N1854" s="1">
        <v>1911</v>
      </c>
      <c r="O1854" s="60">
        <f>IF(B1854="DEPARTAMENTO",N1854*(100%-VLOOKUP(A1854,'Condiciones Comerciales'!B:M,4,FALSE)),N1854)</f>
        <v>1911</v>
      </c>
      <c r="P1854" s="60">
        <f t="shared" si="28"/>
        <v>2149.875</v>
      </c>
      <c r="Q1854" s="62"/>
    </row>
    <row r="1855" spans="1:17" x14ac:dyDescent="0.3">
      <c r="A1855" s="1" t="s">
        <v>324</v>
      </c>
      <c r="B1855" t="s">
        <v>204</v>
      </c>
      <c r="C1855" t="s">
        <v>204</v>
      </c>
      <c r="D1855" s="63">
        <v>104</v>
      </c>
      <c r="E1855" s="5">
        <v>1</v>
      </c>
      <c r="F1855" s="5" t="s">
        <v>17</v>
      </c>
      <c r="G1855" s="64">
        <v>48.76</v>
      </c>
      <c r="H1855" s="64">
        <v>0</v>
      </c>
      <c r="I1855" t="s">
        <v>14</v>
      </c>
      <c r="J1855" t="s">
        <v>14</v>
      </c>
      <c r="K1855" t="s">
        <v>15</v>
      </c>
      <c r="N1855" s="1">
        <v>3878</v>
      </c>
      <c r="O1855" s="60">
        <f>IF(B1855="DEPARTAMENTO",N1855*(100%-VLOOKUP(A1855,'Condiciones Comerciales'!B:M,4,FALSE)),N1855)</f>
        <v>3878</v>
      </c>
      <c r="P1855" s="60">
        <f t="shared" si="28"/>
        <v>4362.7499999999991</v>
      </c>
      <c r="Q1855" s="62"/>
    </row>
    <row r="1856" spans="1:17" x14ac:dyDescent="0.3">
      <c r="A1856" s="1" t="s">
        <v>324</v>
      </c>
      <c r="B1856" t="s">
        <v>204</v>
      </c>
      <c r="C1856" t="s">
        <v>204</v>
      </c>
      <c r="D1856" s="63">
        <v>105</v>
      </c>
      <c r="E1856" s="5">
        <v>1</v>
      </c>
      <c r="F1856" s="5" t="s">
        <v>17</v>
      </c>
      <c r="G1856" s="64">
        <v>21.89</v>
      </c>
      <c r="H1856" s="64">
        <v>0</v>
      </c>
      <c r="I1856" t="s">
        <v>14</v>
      </c>
      <c r="J1856" t="s">
        <v>14</v>
      </c>
      <c r="K1856" t="s">
        <v>15</v>
      </c>
      <c r="N1856" s="1">
        <v>1747</v>
      </c>
      <c r="O1856" s="60">
        <f>IF(B1856="DEPARTAMENTO",N1856*(100%-VLOOKUP(A1856,'Condiciones Comerciales'!B:M,4,FALSE)),N1856)</f>
        <v>1747</v>
      </c>
      <c r="P1856" s="60">
        <f t="shared" si="28"/>
        <v>1965.3749999999998</v>
      </c>
      <c r="Q1856" s="62"/>
    </row>
    <row r="1857" spans="1:17" x14ac:dyDescent="0.3">
      <c r="A1857" s="1" t="s">
        <v>324</v>
      </c>
      <c r="B1857" t="s">
        <v>204</v>
      </c>
      <c r="C1857" t="s">
        <v>204</v>
      </c>
      <c r="D1857" s="63">
        <v>106</v>
      </c>
      <c r="E1857" s="5">
        <v>1</v>
      </c>
      <c r="F1857" s="5" t="s">
        <v>17</v>
      </c>
      <c r="G1857" s="64">
        <v>22.23</v>
      </c>
      <c r="H1857" s="64">
        <v>0</v>
      </c>
      <c r="I1857" t="s">
        <v>14</v>
      </c>
      <c r="J1857" t="s">
        <v>14</v>
      </c>
      <c r="K1857" t="s">
        <v>15</v>
      </c>
      <c r="N1857" s="1">
        <v>1774</v>
      </c>
      <c r="O1857" s="60">
        <f>IF(B1857="DEPARTAMENTO",N1857*(100%-VLOOKUP(A1857,'Condiciones Comerciales'!B:M,4,FALSE)),N1857)</f>
        <v>1774</v>
      </c>
      <c r="P1857" s="60">
        <f t="shared" si="28"/>
        <v>1995.7499999999998</v>
      </c>
      <c r="Q1857" s="62"/>
    </row>
    <row r="1858" spans="1:17" x14ac:dyDescent="0.3">
      <c r="A1858" s="1" t="s">
        <v>324</v>
      </c>
      <c r="B1858" t="s">
        <v>204</v>
      </c>
      <c r="C1858" t="s">
        <v>204</v>
      </c>
      <c r="D1858" s="63">
        <v>107</v>
      </c>
      <c r="E1858" s="5">
        <v>1</v>
      </c>
      <c r="F1858" s="5" t="s">
        <v>17</v>
      </c>
      <c r="G1858" s="64">
        <v>38.32</v>
      </c>
      <c r="H1858" s="64">
        <v>0</v>
      </c>
      <c r="I1858" t="s">
        <v>14</v>
      </c>
      <c r="J1858" t="s">
        <v>14</v>
      </c>
      <c r="K1858" t="s">
        <v>15</v>
      </c>
      <c r="N1858" s="1">
        <v>3058</v>
      </c>
      <c r="O1858" s="60">
        <f>IF(B1858="DEPARTAMENTO",N1858*(100%-VLOOKUP(A1858,'Condiciones Comerciales'!B:M,4,FALSE)),N1858)</f>
        <v>3058</v>
      </c>
      <c r="P1858" s="60">
        <f t="shared" ref="P1858:P1921" si="29">(O1858-10%*O1858)/80%</f>
        <v>3440.2499999999995</v>
      </c>
      <c r="Q1858" s="62"/>
    </row>
    <row r="1859" spans="1:17" x14ac:dyDescent="0.3">
      <c r="A1859" s="1" t="s">
        <v>324</v>
      </c>
      <c r="B1859" t="s">
        <v>204</v>
      </c>
      <c r="C1859" t="s">
        <v>204</v>
      </c>
      <c r="D1859" s="63">
        <v>108</v>
      </c>
      <c r="E1859" s="5">
        <v>1</v>
      </c>
      <c r="F1859" s="5" t="s">
        <v>17</v>
      </c>
      <c r="G1859" s="64">
        <v>22.02</v>
      </c>
      <c r="H1859" s="64">
        <v>0</v>
      </c>
      <c r="I1859" t="s">
        <v>14</v>
      </c>
      <c r="J1859" t="s">
        <v>14</v>
      </c>
      <c r="K1859" t="s">
        <v>15</v>
      </c>
      <c r="N1859" s="1">
        <v>1757</v>
      </c>
      <c r="O1859" s="60">
        <f>IF(B1859="DEPARTAMENTO",N1859*(100%-VLOOKUP(A1859,'Condiciones Comerciales'!B:M,4,FALSE)),N1859)</f>
        <v>1757</v>
      </c>
      <c r="P1859" s="60">
        <f t="shared" si="29"/>
        <v>1976.6249999999998</v>
      </c>
      <c r="Q1859" s="62"/>
    </row>
    <row r="1860" spans="1:17" x14ac:dyDescent="0.3">
      <c r="A1860" s="1" t="s">
        <v>324</v>
      </c>
      <c r="B1860" t="s">
        <v>204</v>
      </c>
      <c r="C1860" t="s">
        <v>204</v>
      </c>
      <c r="D1860" s="63">
        <v>109</v>
      </c>
      <c r="E1860" s="5">
        <v>1</v>
      </c>
      <c r="F1860" s="5" t="s">
        <v>17</v>
      </c>
      <c r="G1860" s="64">
        <v>21.94</v>
      </c>
      <c r="H1860" s="64">
        <v>0</v>
      </c>
      <c r="I1860" t="s">
        <v>14</v>
      </c>
      <c r="J1860" t="s">
        <v>14</v>
      </c>
      <c r="K1860" t="s">
        <v>15</v>
      </c>
      <c r="N1860" s="1">
        <v>1751</v>
      </c>
      <c r="O1860" s="60">
        <f>IF(B1860="DEPARTAMENTO",N1860*(100%-VLOOKUP(A1860,'Condiciones Comerciales'!B:M,4,FALSE)),N1860)</f>
        <v>1751</v>
      </c>
      <c r="P1860" s="60">
        <f t="shared" si="29"/>
        <v>1969.875</v>
      </c>
      <c r="Q1860" s="62"/>
    </row>
    <row r="1861" spans="1:17" x14ac:dyDescent="0.3">
      <c r="A1861" s="1" t="s">
        <v>324</v>
      </c>
      <c r="B1861" t="s">
        <v>204</v>
      </c>
      <c r="C1861" t="s">
        <v>204</v>
      </c>
      <c r="D1861" s="63">
        <v>110</v>
      </c>
      <c r="E1861" s="5">
        <v>1</v>
      </c>
      <c r="F1861" s="5" t="s">
        <v>17</v>
      </c>
      <c r="G1861" s="64">
        <v>22.23</v>
      </c>
      <c r="H1861" s="64">
        <v>0</v>
      </c>
      <c r="I1861" t="s">
        <v>14</v>
      </c>
      <c r="J1861" t="s">
        <v>14</v>
      </c>
      <c r="K1861" t="s">
        <v>15</v>
      </c>
      <c r="N1861" s="1">
        <v>1774</v>
      </c>
      <c r="O1861" s="60">
        <f>IF(B1861="DEPARTAMENTO",N1861*(100%-VLOOKUP(A1861,'Condiciones Comerciales'!B:M,4,FALSE)),N1861)</f>
        <v>1774</v>
      </c>
      <c r="P1861" s="60">
        <f t="shared" si="29"/>
        <v>1995.7499999999998</v>
      </c>
      <c r="Q1861" s="62"/>
    </row>
    <row r="1862" spans="1:17" x14ac:dyDescent="0.3">
      <c r="A1862" s="1" t="s">
        <v>324</v>
      </c>
      <c r="B1862" t="s">
        <v>204</v>
      </c>
      <c r="C1862" t="s">
        <v>204</v>
      </c>
      <c r="D1862" s="63">
        <v>111</v>
      </c>
      <c r="E1862" s="5">
        <v>1</v>
      </c>
      <c r="F1862" s="5" t="s">
        <v>17</v>
      </c>
      <c r="G1862" s="64">
        <v>21.38</v>
      </c>
      <c r="H1862" s="64">
        <v>0</v>
      </c>
      <c r="I1862" t="s">
        <v>14</v>
      </c>
      <c r="J1862" t="s">
        <v>14</v>
      </c>
      <c r="K1862" t="s">
        <v>15</v>
      </c>
      <c r="N1862" s="1">
        <v>1706</v>
      </c>
      <c r="O1862" s="60">
        <f>IF(B1862="DEPARTAMENTO",N1862*(100%-VLOOKUP(A1862,'Condiciones Comerciales'!B:M,4,FALSE)),N1862)</f>
        <v>1706</v>
      </c>
      <c r="P1862" s="60">
        <f t="shared" si="29"/>
        <v>1919.25</v>
      </c>
      <c r="Q1862" s="62"/>
    </row>
    <row r="1863" spans="1:17" x14ac:dyDescent="0.3">
      <c r="A1863" s="1" t="s">
        <v>324</v>
      </c>
      <c r="B1863" t="s">
        <v>204</v>
      </c>
      <c r="C1863" t="s">
        <v>204</v>
      </c>
      <c r="D1863" s="63">
        <v>112</v>
      </c>
      <c r="E1863" s="5">
        <v>1</v>
      </c>
      <c r="F1863" s="5" t="s">
        <v>17</v>
      </c>
      <c r="G1863" s="64">
        <v>20.04</v>
      </c>
      <c r="H1863" s="64">
        <v>0</v>
      </c>
      <c r="I1863" t="s">
        <v>14</v>
      </c>
      <c r="J1863" t="s">
        <v>14</v>
      </c>
      <c r="K1863" t="s">
        <v>15</v>
      </c>
      <c r="N1863" s="1">
        <v>1599</v>
      </c>
      <c r="O1863" s="60">
        <f>IF(B1863="DEPARTAMENTO",N1863*(100%-VLOOKUP(A1863,'Condiciones Comerciales'!B:M,4,FALSE)),N1863)</f>
        <v>1599</v>
      </c>
      <c r="P1863" s="60">
        <f t="shared" si="29"/>
        <v>1798.8749999999998</v>
      </c>
      <c r="Q1863" s="62"/>
    </row>
    <row r="1864" spans="1:17" x14ac:dyDescent="0.3">
      <c r="A1864" s="1" t="s">
        <v>324</v>
      </c>
      <c r="B1864" t="s">
        <v>204</v>
      </c>
      <c r="C1864" t="s">
        <v>204</v>
      </c>
      <c r="D1864" s="63">
        <v>113</v>
      </c>
      <c r="E1864" s="5">
        <v>1</v>
      </c>
      <c r="F1864" s="5" t="s">
        <v>17</v>
      </c>
      <c r="G1864" s="64">
        <v>23.9</v>
      </c>
      <c r="H1864" s="64">
        <v>0</v>
      </c>
      <c r="I1864" t="s">
        <v>14</v>
      </c>
      <c r="J1864" t="s">
        <v>14</v>
      </c>
      <c r="K1864" t="s">
        <v>15</v>
      </c>
      <c r="N1864" s="1">
        <v>1907</v>
      </c>
      <c r="O1864" s="60">
        <f>IF(B1864="DEPARTAMENTO",N1864*(100%-VLOOKUP(A1864,'Condiciones Comerciales'!B:M,4,FALSE)),N1864)</f>
        <v>1907</v>
      </c>
      <c r="P1864" s="60">
        <f t="shared" si="29"/>
        <v>2145.375</v>
      </c>
      <c r="Q1864" s="62"/>
    </row>
    <row r="1865" spans="1:17" x14ac:dyDescent="0.3">
      <c r="A1865" s="1" t="s">
        <v>324</v>
      </c>
      <c r="B1865" t="s">
        <v>204</v>
      </c>
      <c r="C1865" t="s">
        <v>204</v>
      </c>
      <c r="D1865" s="63">
        <v>114</v>
      </c>
      <c r="E1865" s="5">
        <v>1</v>
      </c>
      <c r="F1865" s="5" t="s">
        <v>17</v>
      </c>
      <c r="G1865" s="64">
        <v>23.53</v>
      </c>
      <c r="H1865" s="64">
        <v>0</v>
      </c>
      <c r="I1865" t="s">
        <v>14</v>
      </c>
      <c r="J1865" t="s">
        <v>14</v>
      </c>
      <c r="K1865" t="s">
        <v>15</v>
      </c>
      <c r="N1865" s="1">
        <v>1878</v>
      </c>
      <c r="O1865" s="60">
        <f>IF(B1865="DEPARTAMENTO",N1865*(100%-VLOOKUP(A1865,'Condiciones Comerciales'!B:M,4,FALSE)),N1865)</f>
        <v>1878</v>
      </c>
      <c r="P1865" s="60">
        <f t="shared" si="29"/>
        <v>2112.75</v>
      </c>
      <c r="Q1865" s="62"/>
    </row>
    <row r="1866" spans="1:17" x14ac:dyDescent="0.3">
      <c r="A1866" s="1" t="s">
        <v>324</v>
      </c>
      <c r="B1866" t="s">
        <v>204</v>
      </c>
      <c r="C1866" t="s">
        <v>204</v>
      </c>
      <c r="D1866" s="63">
        <v>115</v>
      </c>
      <c r="E1866" s="5">
        <v>1</v>
      </c>
      <c r="F1866" s="5" t="s">
        <v>17</v>
      </c>
      <c r="G1866" s="64">
        <v>23.87</v>
      </c>
      <c r="H1866" s="64">
        <v>0</v>
      </c>
      <c r="I1866" t="s">
        <v>14</v>
      </c>
      <c r="J1866" t="s">
        <v>14</v>
      </c>
      <c r="K1866" t="s">
        <v>15</v>
      </c>
      <c r="N1866" s="1">
        <v>1905</v>
      </c>
      <c r="O1866" s="60">
        <f>IF(B1866="DEPARTAMENTO",N1866*(100%-VLOOKUP(A1866,'Condiciones Comerciales'!B:M,4,FALSE)),N1866)</f>
        <v>1905</v>
      </c>
      <c r="P1866" s="60">
        <f t="shared" si="29"/>
        <v>2143.125</v>
      </c>
      <c r="Q1866" s="62"/>
    </row>
    <row r="1867" spans="1:17" x14ac:dyDescent="0.3">
      <c r="A1867" s="1" t="s">
        <v>324</v>
      </c>
      <c r="B1867" t="s">
        <v>204</v>
      </c>
      <c r="C1867" t="s">
        <v>204</v>
      </c>
      <c r="D1867" s="63">
        <v>116</v>
      </c>
      <c r="E1867" s="5">
        <v>1</v>
      </c>
      <c r="F1867" s="5" t="s">
        <v>17</v>
      </c>
      <c r="G1867" s="64">
        <v>38.32</v>
      </c>
      <c r="H1867" s="64">
        <v>0</v>
      </c>
      <c r="I1867" t="s">
        <v>14</v>
      </c>
      <c r="J1867" t="s">
        <v>14</v>
      </c>
      <c r="K1867" t="s">
        <v>15</v>
      </c>
      <c r="N1867" s="1">
        <v>3058</v>
      </c>
      <c r="O1867" s="60">
        <f>IF(B1867="DEPARTAMENTO",N1867*(100%-VLOOKUP(A1867,'Condiciones Comerciales'!B:M,4,FALSE)),N1867)</f>
        <v>3058</v>
      </c>
      <c r="P1867" s="60">
        <f t="shared" si="29"/>
        <v>3440.2499999999995</v>
      </c>
      <c r="Q1867" s="62"/>
    </row>
    <row r="1868" spans="1:17" x14ac:dyDescent="0.3">
      <c r="A1868" s="1" t="s">
        <v>324</v>
      </c>
      <c r="B1868" t="s">
        <v>204</v>
      </c>
      <c r="C1868" t="s">
        <v>204</v>
      </c>
      <c r="D1868" s="63">
        <v>117</v>
      </c>
      <c r="E1868" s="5">
        <v>1</v>
      </c>
      <c r="F1868" s="5" t="s">
        <v>17</v>
      </c>
      <c r="G1868" s="64">
        <v>38.32</v>
      </c>
      <c r="H1868" s="64">
        <v>0</v>
      </c>
      <c r="I1868" t="s">
        <v>14</v>
      </c>
      <c r="J1868" t="s">
        <v>14</v>
      </c>
      <c r="K1868" t="s">
        <v>15</v>
      </c>
      <c r="N1868" s="1">
        <v>3058</v>
      </c>
      <c r="O1868" s="60">
        <f>IF(B1868="DEPARTAMENTO",N1868*(100%-VLOOKUP(A1868,'Condiciones Comerciales'!B:M,4,FALSE)),N1868)</f>
        <v>3058</v>
      </c>
      <c r="P1868" s="60">
        <f t="shared" si="29"/>
        <v>3440.2499999999995</v>
      </c>
      <c r="Q1868" s="62"/>
    </row>
    <row r="1869" spans="1:17" x14ac:dyDescent="0.3">
      <c r="A1869" s="1" t="s">
        <v>324</v>
      </c>
      <c r="B1869" t="s">
        <v>204</v>
      </c>
      <c r="C1869" t="s">
        <v>204</v>
      </c>
      <c r="D1869" s="63">
        <v>118</v>
      </c>
      <c r="E1869" s="5">
        <v>1</v>
      </c>
      <c r="F1869" s="5" t="s">
        <v>17</v>
      </c>
      <c r="G1869" s="64">
        <v>47.74</v>
      </c>
      <c r="H1869" s="64">
        <v>0</v>
      </c>
      <c r="I1869" t="s">
        <v>14</v>
      </c>
      <c r="J1869" t="s">
        <v>14</v>
      </c>
      <c r="K1869" t="s">
        <v>15</v>
      </c>
      <c r="N1869" s="1">
        <v>3810</v>
      </c>
      <c r="O1869" s="60">
        <f>IF(B1869="DEPARTAMENTO",N1869*(100%-VLOOKUP(A1869,'Condiciones Comerciales'!B:M,4,FALSE)),N1869)</f>
        <v>3810</v>
      </c>
      <c r="P1869" s="60">
        <f t="shared" si="29"/>
        <v>4286.25</v>
      </c>
      <c r="Q1869" s="62"/>
    </row>
    <row r="1870" spans="1:17" x14ac:dyDescent="0.3">
      <c r="A1870" s="1" t="s">
        <v>324</v>
      </c>
      <c r="B1870" t="s">
        <v>749</v>
      </c>
      <c r="C1870" t="s">
        <v>749</v>
      </c>
      <c r="D1870" s="63">
        <v>1</v>
      </c>
      <c r="E1870" s="5">
        <v>1</v>
      </c>
      <c r="F1870" s="5" t="s">
        <v>17</v>
      </c>
      <c r="G1870" s="64">
        <v>1</v>
      </c>
      <c r="H1870" s="64">
        <v>0</v>
      </c>
      <c r="I1870" t="s">
        <v>14</v>
      </c>
      <c r="J1870" t="s">
        <v>14</v>
      </c>
      <c r="K1870" t="s">
        <v>15</v>
      </c>
      <c r="N1870" s="1">
        <v>320</v>
      </c>
      <c r="O1870" s="60">
        <f>IF(B1870="DEPARTAMENTO",N1870*(100%-VLOOKUP(A1870,'Condiciones Comerciales'!B:M,4,FALSE)),N1870)</f>
        <v>320</v>
      </c>
      <c r="P1870" s="60">
        <f t="shared" si="29"/>
        <v>360</v>
      </c>
      <c r="Q1870" s="62"/>
    </row>
    <row r="1871" spans="1:17" x14ac:dyDescent="0.3">
      <c r="A1871" s="1" t="s">
        <v>194</v>
      </c>
      <c r="B1871" t="s">
        <v>18</v>
      </c>
      <c r="C1871" t="s">
        <v>33</v>
      </c>
      <c r="D1871" s="63">
        <v>524</v>
      </c>
      <c r="E1871" s="5">
        <v>5</v>
      </c>
      <c r="F1871" s="5" t="s">
        <v>17</v>
      </c>
      <c r="G1871" s="64">
        <v>37.049999999999997</v>
      </c>
      <c r="H1871" s="64">
        <v>2.2400000000000002</v>
      </c>
      <c r="I1871" t="s">
        <v>39</v>
      </c>
      <c r="J1871" t="s">
        <v>14</v>
      </c>
      <c r="K1871" t="s">
        <v>15</v>
      </c>
      <c r="N1871" s="1">
        <v>2878</v>
      </c>
      <c r="O1871" s="60">
        <f>IF(B1871="DEPARTAMENTO",N1871*(100%-VLOOKUP(A1871,'Condiciones Comerciales'!B:M,4,FALSE)),N1871)</f>
        <v>2503.86</v>
      </c>
      <c r="P1871" s="60">
        <f t="shared" si="29"/>
        <v>2816.8425000000002</v>
      </c>
      <c r="Q1871" s="62"/>
    </row>
    <row r="1872" spans="1:17" x14ac:dyDescent="0.3">
      <c r="A1872" s="1" t="s">
        <v>194</v>
      </c>
      <c r="B1872" t="s">
        <v>18</v>
      </c>
      <c r="C1872" t="s">
        <v>33</v>
      </c>
      <c r="D1872" s="63">
        <v>604</v>
      </c>
      <c r="E1872" s="5">
        <v>6</v>
      </c>
      <c r="F1872" s="5" t="s">
        <v>17</v>
      </c>
      <c r="G1872" s="64">
        <v>36.94</v>
      </c>
      <c r="H1872" s="64">
        <v>2.2400000000000002</v>
      </c>
      <c r="I1872" t="s">
        <v>39</v>
      </c>
      <c r="J1872" t="s">
        <v>14</v>
      </c>
      <c r="K1872" t="s">
        <v>15</v>
      </c>
      <c r="N1872" s="1">
        <v>2890</v>
      </c>
      <c r="O1872" s="60">
        <f>IF(B1872="DEPARTAMENTO",N1872*(100%-VLOOKUP(A1872,'Condiciones Comerciales'!B:M,4,FALSE)),N1872)</f>
        <v>2514.3000000000002</v>
      </c>
      <c r="P1872" s="60">
        <f t="shared" si="29"/>
        <v>2828.5875000000001</v>
      </c>
      <c r="Q1872" s="62"/>
    </row>
    <row r="1873" spans="1:17" x14ac:dyDescent="0.3">
      <c r="A1873" s="1" t="s">
        <v>194</v>
      </c>
      <c r="B1873" t="s">
        <v>18</v>
      </c>
      <c r="C1873" t="s">
        <v>33</v>
      </c>
      <c r="D1873" s="63">
        <v>614</v>
      </c>
      <c r="E1873" s="5">
        <v>6</v>
      </c>
      <c r="F1873" s="5" t="s">
        <v>17</v>
      </c>
      <c r="G1873" s="64">
        <v>36.94</v>
      </c>
      <c r="H1873" s="64">
        <v>2.2400000000000002</v>
      </c>
      <c r="I1873" t="s">
        <v>24</v>
      </c>
      <c r="J1873" t="s">
        <v>14</v>
      </c>
      <c r="K1873" t="s">
        <v>15</v>
      </c>
      <c r="N1873" s="1">
        <v>2866</v>
      </c>
      <c r="O1873" s="60">
        <f>IF(B1873="DEPARTAMENTO",N1873*(100%-VLOOKUP(A1873,'Condiciones Comerciales'!B:M,4,FALSE)),N1873)</f>
        <v>2493.42</v>
      </c>
      <c r="P1873" s="60">
        <f t="shared" si="29"/>
        <v>2805.0974999999999</v>
      </c>
      <c r="Q1873" s="62"/>
    </row>
    <row r="1874" spans="1:17" x14ac:dyDescent="0.3">
      <c r="A1874" s="1" t="s">
        <v>194</v>
      </c>
      <c r="B1874" t="s">
        <v>18</v>
      </c>
      <c r="C1874" t="s">
        <v>33</v>
      </c>
      <c r="D1874" s="63">
        <v>801</v>
      </c>
      <c r="E1874" s="5">
        <v>8</v>
      </c>
      <c r="F1874" s="5" t="s">
        <v>17</v>
      </c>
      <c r="G1874" s="64">
        <v>36.94</v>
      </c>
      <c r="H1874" s="64">
        <v>2.2400000000000002</v>
      </c>
      <c r="I1874" t="s">
        <v>39</v>
      </c>
      <c r="J1874" t="s">
        <v>14</v>
      </c>
      <c r="K1874" t="s">
        <v>508</v>
      </c>
      <c r="N1874" s="1">
        <v>2914</v>
      </c>
      <c r="O1874" s="60">
        <f>IF(B1874="DEPARTAMENTO",N1874*(100%-VLOOKUP(A1874,'Condiciones Comerciales'!B:M,4,FALSE)),N1874)</f>
        <v>2535.1799999999998</v>
      </c>
      <c r="P1874" s="60">
        <f t="shared" si="29"/>
        <v>2852.0774999999994</v>
      </c>
      <c r="Q1874" s="62"/>
    </row>
    <row r="1875" spans="1:17" x14ac:dyDescent="0.3">
      <c r="A1875" s="1" t="s">
        <v>194</v>
      </c>
      <c r="B1875" t="s">
        <v>18</v>
      </c>
      <c r="C1875" t="s">
        <v>33</v>
      </c>
      <c r="D1875" s="63">
        <v>804</v>
      </c>
      <c r="E1875" s="5">
        <v>8</v>
      </c>
      <c r="F1875" s="5" t="s">
        <v>17</v>
      </c>
      <c r="G1875" s="64">
        <v>36.94</v>
      </c>
      <c r="H1875" s="64">
        <v>2.2400000000000002</v>
      </c>
      <c r="I1875" t="s">
        <v>39</v>
      </c>
      <c r="J1875" t="s">
        <v>14</v>
      </c>
      <c r="K1875" t="s">
        <v>508</v>
      </c>
      <c r="N1875" s="1">
        <v>2914</v>
      </c>
      <c r="O1875" s="60">
        <f>IF(B1875="DEPARTAMENTO",N1875*(100%-VLOOKUP(A1875,'Condiciones Comerciales'!B:M,4,FALSE)),N1875)</f>
        <v>2535.1799999999998</v>
      </c>
      <c r="P1875" s="60">
        <f t="shared" si="29"/>
        <v>2852.0774999999994</v>
      </c>
      <c r="Q1875" s="62"/>
    </row>
    <row r="1876" spans="1:17" x14ac:dyDescent="0.3">
      <c r="A1876" s="1" t="s">
        <v>194</v>
      </c>
      <c r="B1876" t="s">
        <v>18</v>
      </c>
      <c r="C1876" t="s">
        <v>33</v>
      </c>
      <c r="D1876" s="63">
        <v>904</v>
      </c>
      <c r="E1876" s="5">
        <v>9</v>
      </c>
      <c r="F1876" s="5" t="s">
        <v>17</v>
      </c>
      <c r="G1876" s="64">
        <v>36.94</v>
      </c>
      <c r="H1876" s="64">
        <v>2.2400000000000002</v>
      </c>
      <c r="I1876" t="s">
        <v>39</v>
      </c>
      <c r="J1876" t="s">
        <v>14</v>
      </c>
      <c r="K1876" t="s">
        <v>508</v>
      </c>
      <c r="N1876" s="1">
        <v>2925</v>
      </c>
      <c r="O1876" s="60">
        <f>IF(B1876="DEPARTAMENTO",N1876*(100%-VLOOKUP(A1876,'Condiciones Comerciales'!B:M,4,FALSE)),N1876)</f>
        <v>2544.75</v>
      </c>
      <c r="P1876" s="60">
        <f t="shared" si="29"/>
        <v>2862.84375</v>
      </c>
      <c r="Q1876" s="62"/>
    </row>
    <row r="1877" spans="1:17" x14ac:dyDescent="0.3">
      <c r="A1877" s="1" t="s">
        <v>194</v>
      </c>
      <c r="B1877" t="s">
        <v>18</v>
      </c>
      <c r="C1877" t="s">
        <v>33</v>
      </c>
      <c r="D1877" s="63">
        <v>1014</v>
      </c>
      <c r="E1877" s="5">
        <v>10</v>
      </c>
      <c r="F1877" s="5" t="s">
        <v>17</v>
      </c>
      <c r="G1877" s="64">
        <v>36.94</v>
      </c>
      <c r="H1877" s="64">
        <v>2.2400000000000002</v>
      </c>
      <c r="I1877" t="s">
        <v>24</v>
      </c>
      <c r="J1877" t="s">
        <v>14</v>
      </c>
      <c r="K1877" t="s">
        <v>15</v>
      </c>
      <c r="N1877" s="1">
        <v>2914</v>
      </c>
      <c r="O1877" s="60">
        <f>IF(B1877="DEPARTAMENTO",N1877*(100%-VLOOKUP(A1877,'Condiciones Comerciales'!B:M,4,FALSE)),N1877)</f>
        <v>2535.1799999999998</v>
      </c>
      <c r="P1877" s="60">
        <f t="shared" si="29"/>
        <v>2852.0774999999994</v>
      </c>
      <c r="Q1877" s="62"/>
    </row>
    <row r="1878" spans="1:17" x14ac:dyDescent="0.3">
      <c r="A1878" s="1" t="s">
        <v>194</v>
      </c>
      <c r="B1878" t="s">
        <v>18</v>
      </c>
      <c r="C1878" t="s">
        <v>33</v>
      </c>
      <c r="D1878" s="63">
        <v>1017</v>
      </c>
      <c r="E1878" s="5">
        <v>10</v>
      </c>
      <c r="F1878" s="5" t="s">
        <v>17</v>
      </c>
      <c r="G1878" s="64">
        <v>36.94</v>
      </c>
      <c r="H1878" s="64">
        <v>2.2400000000000002</v>
      </c>
      <c r="I1878" t="s">
        <v>24</v>
      </c>
      <c r="J1878" t="s">
        <v>14</v>
      </c>
      <c r="K1878" t="s">
        <v>15</v>
      </c>
      <c r="N1878" s="1">
        <v>2914</v>
      </c>
      <c r="O1878" s="60">
        <f>IF(B1878="DEPARTAMENTO",N1878*(100%-VLOOKUP(A1878,'Condiciones Comerciales'!B:M,4,FALSE)),N1878)</f>
        <v>2535.1799999999998</v>
      </c>
      <c r="P1878" s="60">
        <f t="shared" si="29"/>
        <v>2852.0774999999994</v>
      </c>
      <c r="Q1878" s="62"/>
    </row>
    <row r="1879" spans="1:17" x14ac:dyDescent="0.3">
      <c r="A1879" s="1" t="s">
        <v>194</v>
      </c>
      <c r="B1879" t="s">
        <v>18</v>
      </c>
      <c r="C1879" t="s">
        <v>33</v>
      </c>
      <c r="D1879" s="63">
        <v>1113</v>
      </c>
      <c r="E1879" s="5">
        <v>11</v>
      </c>
      <c r="F1879" s="5" t="s">
        <v>17</v>
      </c>
      <c r="G1879" s="64">
        <v>37.049999999999997</v>
      </c>
      <c r="H1879" s="64">
        <v>2.2400000000000002</v>
      </c>
      <c r="I1879" t="s">
        <v>24</v>
      </c>
      <c r="J1879" t="s">
        <v>14</v>
      </c>
      <c r="K1879" t="s">
        <v>508</v>
      </c>
      <c r="N1879" s="1">
        <v>2919</v>
      </c>
      <c r="O1879" s="60">
        <f>IF(B1879="DEPARTAMENTO",N1879*(100%-VLOOKUP(A1879,'Condiciones Comerciales'!B:M,4,FALSE)),N1879)</f>
        <v>2539.5300000000002</v>
      </c>
      <c r="P1879" s="60">
        <f t="shared" si="29"/>
        <v>2856.9712500000001</v>
      </c>
      <c r="Q1879" s="62"/>
    </row>
    <row r="1880" spans="1:17" x14ac:dyDescent="0.3">
      <c r="A1880" s="1" t="s">
        <v>194</v>
      </c>
      <c r="B1880" t="s">
        <v>18</v>
      </c>
      <c r="C1880" t="s">
        <v>33</v>
      </c>
      <c r="D1880" s="63">
        <v>1117</v>
      </c>
      <c r="E1880" s="5">
        <v>11</v>
      </c>
      <c r="F1880" s="5" t="s">
        <v>17</v>
      </c>
      <c r="G1880" s="64">
        <v>36.94</v>
      </c>
      <c r="H1880" s="64">
        <v>2.2400000000000002</v>
      </c>
      <c r="I1880" t="s">
        <v>24</v>
      </c>
      <c r="J1880" t="s">
        <v>14</v>
      </c>
      <c r="K1880" t="s">
        <v>508</v>
      </c>
      <c r="N1880" s="1">
        <v>2919</v>
      </c>
      <c r="O1880" s="60">
        <f>IF(B1880="DEPARTAMENTO",N1880*(100%-VLOOKUP(A1880,'Condiciones Comerciales'!B:M,4,FALSE)),N1880)</f>
        <v>2539.5300000000002</v>
      </c>
      <c r="P1880" s="60">
        <f t="shared" si="29"/>
        <v>2856.9712500000001</v>
      </c>
      <c r="Q1880" s="62"/>
    </row>
    <row r="1881" spans="1:17" x14ac:dyDescent="0.3">
      <c r="A1881" s="1" t="s">
        <v>194</v>
      </c>
      <c r="B1881" t="s">
        <v>18</v>
      </c>
      <c r="C1881" t="s">
        <v>33</v>
      </c>
      <c r="D1881" s="63">
        <v>1119</v>
      </c>
      <c r="E1881" s="5">
        <v>11</v>
      </c>
      <c r="F1881" s="5" t="s">
        <v>17</v>
      </c>
      <c r="G1881" s="64">
        <v>37.049999999999997</v>
      </c>
      <c r="H1881" s="64">
        <v>2.2400000000000002</v>
      </c>
      <c r="I1881" t="s">
        <v>24</v>
      </c>
      <c r="J1881" t="s">
        <v>14</v>
      </c>
      <c r="K1881" t="s">
        <v>508</v>
      </c>
      <c r="N1881" s="1">
        <v>2919</v>
      </c>
      <c r="O1881" s="60">
        <f>IF(B1881="DEPARTAMENTO",N1881*(100%-VLOOKUP(A1881,'Condiciones Comerciales'!B:M,4,FALSE)),N1881)</f>
        <v>2539.5300000000002</v>
      </c>
      <c r="P1881" s="60">
        <f t="shared" si="29"/>
        <v>2856.9712500000001</v>
      </c>
      <c r="Q1881" s="62"/>
    </row>
    <row r="1882" spans="1:17" x14ac:dyDescent="0.3">
      <c r="A1882" s="1" t="s">
        <v>194</v>
      </c>
      <c r="B1882" t="s">
        <v>18</v>
      </c>
      <c r="C1882" t="s">
        <v>33</v>
      </c>
      <c r="D1882" s="63">
        <v>1124</v>
      </c>
      <c r="E1882" s="5">
        <v>11</v>
      </c>
      <c r="F1882" s="5" t="s">
        <v>17</v>
      </c>
      <c r="G1882" s="64">
        <v>37.049999999999997</v>
      </c>
      <c r="H1882" s="64">
        <v>2.2400000000000002</v>
      </c>
      <c r="I1882" t="s">
        <v>39</v>
      </c>
      <c r="J1882" t="s">
        <v>14</v>
      </c>
      <c r="K1882" t="s">
        <v>508</v>
      </c>
      <c r="N1882" s="1">
        <v>2943</v>
      </c>
      <c r="O1882" s="60">
        <f>IF(B1882="DEPARTAMENTO",N1882*(100%-VLOOKUP(A1882,'Condiciones Comerciales'!B:M,4,FALSE)),N1882)</f>
        <v>2560.41</v>
      </c>
      <c r="P1882" s="60">
        <f t="shared" si="29"/>
        <v>2880.4612499999994</v>
      </c>
      <c r="Q1882" s="62"/>
    </row>
    <row r="1883" spans="1:17" x14ac:dyDescent="0.3">
      <c r="A1883" s="1" t="s">
        <v>194</v>
      </c>
      <c r="B1883" t="s">
        <v>18</v>
      </c>
      <c r="C1883" t="s">
        <v>33</v>
      </c>
      <c r="D1883" s="63">
        <v>1213</v>
      </c>
      <c r="E1883" s="5">
        <v>12</v>
      </c>
      <c r="F1883" s="5" t="s">
        <v>17</v>
      </c>
      <c r="G1883" s="64">
        <v>37.049999999999997</v>
      </c>
      <c r="H1883" s="64">
        <v>2.2400000000000002</v>
      </c>
      <c r="I1883" t="s">
        <v>24</v>
      </c>
      <c r="J1883" t="s">
        <v>14</v>
      </c>
      <c r="K1883" t="s">
        <v>508</v>
      </c>
      <c r="N1883" s="1">
        <v>2925</v>
      </c>
      <c r="O1883" s="60">
        <f>IF(B1883="DEPARTAMENTO",N1883*(100%-VLOOKUP(A1883,'Condiciones Comerciales'!B:M,4,FALSE)),N1883)</f>
        <v>2544.75</v>
      </c>
      <c r="P1883" s="60">
        <f t="shared" si="29"/>
        <v>2862.84375</v>
      </c>
      <c r="Q1883" s="62"/>
    </row>
    <row r="1884" spans="1:17" x14ac:dyDescent="0.3">
      <c r="A1884" s="1" t="s">
        <v>194</v>
      </c>
      <c r="B1884" t="s">
        <v>18</v>
      </c>
      <c r="C1884" t="s">
        <v>33</v>
      </c>
      <c r="D1884" s="63">
        <v>1214</v>
      </c>
      <c r="E1884" s="5">
        <v>12</v>
      </c>
      <c r="F1884" s="5" t="s">
        <v>17</v>
      </c>
      <c r="G1884" s="64">
        <v>36.94</v>
      </c>
      <c r="H1884" s="64">
        <v>2.2400000000000002</v>
      </c>
      <c r="I1884" t="s">
        <v>24</v>
      </c>
      <c r="J1884" t="s">
        <v>14</v>
      </c>
      <c r="K1884" t="s">
        <v>508</v>
      </c>
      <c r="N1884" s="1">
        <v>2925</v>
      </c>
      <c r="O1884" s="60">
        <f>IF(B1884="DEPARTAMENTO",N1884*(100%-VLOOKUP(A1884,'Condiciones Comerciales'!B:M,4,FALSE)),N1884)</f>
        <v>2544.75</v>
      </c>
      <c r="P1884" s="60">
        <f t="shared" si="29"/>
        <v>2862.84375</v>
      </c>
      <c r="Q1884" s="62"/>
    </row>
    <row r="1885" spans="1:17" x14ac:dyDescent="0.3">
      <c r="A1885" s="1" t="s">
        <v>194</v>
      </c>
      <c r="B1885" t="s">
        <v>18</v>
      </c>
      <c r="C1885" t="s">
        <v>33</v>
      </c>
      <c r="D1885" s="63">
        <v>1219</v>
      </c>
      <c r="E1885" s="5">
        <v>12</v>
      </c>
      <c r="F1885" s="5" t="s">
        <v>17</v>
      </c>
      <c r="G1885" s="64">
        <v>37.049999999999997</v>
      </c>
      <c r="H1885" s="64">
        <v>2.2400000000000002</v>
      </c>
      <c r="I1885" t="s">
        <v>24</v>
      </c>
      <c r="J1885" t="s">
        <v>14</v>
      </c>
      <c r="K1885" t="s">
        <v>508</v>
      </c>
      <c r="N1885" s="1">
        <v>2925</v>
      </c>
      <c r="O1885" s="60">
        <f>IF(B1885="DEPARTAMENTO",N1885*(100%-VLOOKUP(A1885,'Condiciones Comerciales'!B:M,4,FALSE)),N1885)</f>
        <v>2544.75</v>
      </c>
      <c r="P1885" s="60">
        <f t="shared" si="29"/>
        <v>2862.84375</v>
      </c>
      <c r="Q1885" s="62"/>
    </row>
    <row r="1886" spans="1:17" x14ac:dyDescent="0.3">
      <c r="A1886" s="1" t="s">
        <v>194</v>
      </c>
      <c r="B1886" t="s">
        <v>18</v>
      </c>
      <c r="C1886" t="s">
        <v>33</v>
      </c>
      <c r="D1886" s="63">
        <v>1224</v>
      </c>
      <c r="E1886" s="5">
        <v>12</v>
      </c>
      <c r="F1886" s="5" t="s">
        <v>17</v>
      </c>
      <c r="G1886" s="64">
        <v>37.049999999999997</v>
      </c>
      <c r="H1886" s="64">
        <v>2.2400000000000002</v>
      </c>
      <c r="I1886" t="s">
        <v>39</v>
      </c>
      <c r="J1886" t="s">
        <v>14</v>
      </c>
      <c r="K1886" t="s">
        <v>508</v>
      </c>
      <c r="N1886" s="1">
        <v>2949</v>
      </c>
      <c r="O1886" s="60">
        <f>IF(B1886="DEPARTAMENTO",N1886*(100%-VLOOKUP(A1886,'Condiciones Comerciales'!B:M,4,FALSE)),N1886)</f>
        <v>2565.63</v>
      </c>
      <c r="P1886" s="60">
        <f t="shared" si="29"/>
        <v>2886.3337499999998</v>
      </c>
      <c r="Q1886" s="62"/>
    </row>
    <row r="1887" spans="1:17" x14ac:dyDescent="0.3">
      <c r="A1887" s="1" t="s">
        <v>194</v>
      </c>
      <c r="B1887" t="s">
        <v>18</v>
      </c>
      <c r="C1887" t="s">
        <v>37</v>
      </c>
      <c r="D1887" s="63">
        <v>903</v>
      </c>
      <c r="E1887" s="5">
        <v>9</v>
      </c>
      <c r="F1887" s="5" t="s">
        <v>17</v>
      </c>
      <c r="G1887" s="64">
        <v>43.03</v>
      </c>
      <c r="H1887" s="64">
        <v>2.2400000000000002</v>
      </c>
      <c r="I1887" t="s">
        <v>39</v>
      </c>
      <c r="J1887" t="s">
        <v>14</v>
      </c>
      <c r="K1887" t="s">
        <v>15</v>
      </c>
      <c r="N1887" s="1">
        <v>3104</v>
      </c>
      <c r="O1887" s="60">
        <f>IF(B1887="DEPARTAMENTO",N1887*(100%-VLOOKUP(A1887,'Condiciones Comerciales'!B:M,4,FALSE)),N1887)</f>
        <v>2700.48</v>
      </c>
      <c r="P1887" s="60">
        <f t="shared" si="29"/>
        <v>3038.0399999999995</v>
      </c>
      <c r="Q1887" s="62"/>
    </row>
    <row r="1888" spans="1:17" x14ac:dyDescent="0.3">
      <c r="A1888" s="1" t="s">
        <v>194</v>
      </c>
      <c r="B1888" t="s">
        <v>18</v>
      </c>
      <c r="C1888" t="s">
        <v>37</v>
      </c>
      <c r="D1888" s="63">
        <v>1015</v>
      </c>
      <c r="E1888" s="5">
        <v>10</v>
      </c>
      <c r="F1888" s="5" t="s">
        <v>17</v>
      </c>
      <c r="G1888" s="64">
        <v>43.03</v>
      </c>
      <c r="H1888" s="64">
        <v>2.2400000000000002</v>
      </c>
      <c r="I1888" t="s">
        <v>24</v>
      </c>
      <c r="J1888" t="s">
        <v>14</v>
      </c>
      <c r="K1888" t="s">
        <v>15</v>
      </c>
      <c r="N1888" s="1">
        <v>3092</v>
      </c>
      <c r="O1888" s="60">
        <f>IF(B1888="DEPARTAMENTO",N1888*(100%-VLOOKUP(A1888,'Condiciones Comerciales'!B:M,4,FALSE)),N1888)</f>
        <v>2690.04</v>
      </c>
      <c r="P1888" s="60">
        <f t="shared" si="29"/>
        <v>3026.2950000000001</v>
      </c>
      <c r="Q1888" s="62"/>
    </row>
    <row r="1889" spans="1:17" x14ac:dyDescent="0.3">
      <c r="A1889" s="1" t="s">
        <v>194</v>
      </c>
      <c r="B1889" t="s">
        <v>18</v>
      </c>
      <c r="C1889" t="s">
        <v>37</v>
      </c>
      <c r="D1889" s="63">
        <v>1022</v>
      </c>
      <c r="E1889" s="5">
        <v>10</v>
      </c>
      <c r="F1889" s="5" t="s">
        <v>17</v>
      </c>
      <c r="G1889" s="64">
        <v>43.55</v>
      </c>
      <c r="H1889" s="64">
        <v>2.2400000000000002</v>
      </c>
      <c r="I1889" t="s">
        <v>39</v>
      </c>
      <c r="J1889" t="s">
        <v>14</v>
      </c>
      <c r="K1889" t="s">
        <v>15</v>
      </c>
      <c r="N1889" s="1">
        <v>3116</v>
      </c>
      <c r="O1889" s="60">
        <f>IF(B1889="DEPARTAMENTO",N1889*(100%-VLOOKUP(A1889,'Condiciones Comerciales'!B:M,4,FALSE)),N1889)</f>
        <v>2710.92</v>
      </c>
      <c r="P1889" s="60">
        <f t="shared" si="29"/>
        <v>3049.7849999999999</v>
      </c>
      <c r="Q1889" s="62"/>
    </row>
    <row r="1890" spans="1:17" x14ac:dyDescent="0.3">
      <c r="A1890" s="1" t="s">
        <v>194</v>
      </c>
      <c r="B1890" t="s">
        <v>18</v>
      </c>
      <c r="C1890" t="s">
        <v>37</v>
      </c>
      <c r="D1890" s="63">
        <v>1123</v>
      </c>
      <c r="E1890" s="5">
        <v>11</v>
      </c>
      <c r="F1890" s="5" t="s">
        <v>17</v>
      </c>
      <c r="G1890" s="64">
        <v>42.87</v>
      </c>
      <c r="H1890" s="64">
        <v>2.2400000000000002</v>
      </c>
      <c r="I1890" t="s">
        <v>39</v>
      </c>
      <c r="J1890" t="s">
        <v>14</v>
      </c>
      <c r="K1890" t="s">
        <v>15</v>
      </c>
      <c r="N1890" s="1">
        <v>3122</v>
      </c>
      <c r="O1890" s="60">
        <f>IF(B1890="DEPARTAMENTO",N1890*(100%-VLOOKUP(A1890,'Condiciones Comerciales'!B:M,4,FALSE)),N1890)</f>
        <v>2716.14</v>
      </c>
      <c r="P1890" s="60">
        <f t="shared" si="29"/>
        <v>3055.6574999999998</v>
      </c>
      <c r="Q1890" s="62"/>
    </row>
    <row r="1891" spans="1:17" x14ac:dyDescent="0.3">
      <c r="A1891" s="1" t="s">
        <v>194</v>
      </c>
      <c r="B1891" t="s">
        <v>18</v>
      </c>
      <c r="C1891" t="s">
        <v>37</v>
      </c>
      <c r="D1891" s="63">
        <v>1215</v>
      </c>
      <c r="E1891" s="5">
        <v>12</v>
      </c>
      <c r="F1891" s="5" t="s">
        <v>17</v>
      </c>
      <c r="G1891" s="64">
        <v>43.03</v>
      </c>
      <c r="H1891" s="64">
        <v>2.2400000000000002</v>
      </c>
      <c r="I1891" t="s">
        <v>24</v>
      </c>
      <c r="J1891" t="s">
        <v>14</v>
      </c>
      <c r="K1891" t="s">
        <v>508</v>
      </c>
      <c r="N1891" s="1">
        <v>3104</v>
      </c>
      <c r="O1891" s="60">
        <f>IF(B1891="DEPARTAMENTO",N1891*(100%-VLOOKUP(A1891,'Condiciones Comerciales'!B:M,4,FALSE)),N1891)</f>
        <v>2700.48</v>
      </c>
      <c r="P1891" s="60">
        <f t="shared" si="29"/>
        <v>3038.0399999999995</v>
      </c>
      <c r="Q1891" s="62"/>
    </row>
    <row r="1892" spans="1:17" x14ac:dyDescent="0.3">
      <c r="A1892" s="1" t="s">
        <v>194</v>
      </c>
      <c r="B1892" t="s">
        <v>18</v>
      </c>
      <c r="C1892" t="s">
        <v>37</v>
      </c>
      <c r="D1892" s="63">
        <v>1220</v>
      </c>
      <c r="E1892" s="5">
        <v>12</v>
      </c>
      <c r="F1892" s="5" t="s">
        <v>17</v>
      </c>
      <c r="G1892" s="64">
        <v>42.87</v>
      </c>
      <c r="H1892" s="64">
        <v>2.2400000000000002</v>
      </c>
      <c r="I1892" t="s">
        <v>24</v>
      </c>
      <c r="J1892" t="s">
        <v>14</v>
      </c>
      <c r="K1892" t="s">
        <v>15</v>
      </c>
      <c r="N1892" s="1">
        <v>3104</v>
      </c>
      <c r="O1892" s="60">
        <f>IF(B1892="DEPARTAMENTO",N1892*(100%-VLOOKUP(A1892,'Condiciones Comerciales'!B:M,4,FALSE)),N1892)</f>
        <v>2700.48</v>
      </c>
      <c r="P1892" s="60">
        <f t="shared" si="29"/>
        <v>3038.0399999999995</v>
      </c>
      <c r="Q1892" s="62"/>
    </row>
    <row r="1893" spans="1:17" x14ac:dyDescent="0.3">
      <c r="A1893" s="1" t="s">
        <v>194</v>
      </c>
      <c r="B1893" t="s">
        <v>18</v>
      </c>
      <c r="C1893" t="s">
        <v>37</v>
      </c>
      <c r="D1893" s="63">
        <v>1221</v>
      </c>
      <c r="E1893" s="5">
        <v>12</v>
      </c>
      <c r="F1893" s="5" t="s">
        <v>17</v>
      </c>
      <c r="G1893" s="64">
        <v>43.55</v>
      </c>
      <c r="H1893" s="64">
        <v>2.2400000000000002</v>
      </c>
      <c r="I1893" t="s">
        <v>24</v>
      </c>
      <c r="J1893" t="s">
        <v>14</v>
      </c>
      <c r="K1893" t="s">
        <v>15</v>
      </c>
      <c r="N1893" s="1">
        <v>3104</v>
      </c>
      <c r="O1893" s="60">
        <f>IF(B1893="DEPARTAMENTO",N1893*(100%-VLOOKUP(A1893,'Condiciones Comerciales'!B:M,4,FALSE)),N1893)</f>
        <v>2700.48</v>
      </c>
      <c r="P1893" s="60">
        <f t="shared" si="29"/>
        <v>3038.0399999999995</v>
      </c>
      <c r="Q1893" s="62"/>
    </row>
    <row r="1894" spans="1:17" x14ac:dyDescent="0.3">
      <c r="A1894" s="1" t="s">
        <v>194</v>
      </c>
      <c r="B1894" t="s">
        <v>18</v>
      </c>
      <c r="C1894" t="s">
        <v>34</v>
      </c>
      <c r="D1894" s="63">
        <v>418</v>
      </c>
      <c r="E1894" s="5">
        <v>4</v>
      </c>
      <c r="F1894" s="5" t="s">
        <v>17</v>
      </c>
      <c r="G1894" s="64">
        <v>46.33</v>
      </c>
      <c r="H1894" s="64">
        <v>2.2400000000000002</v>
      </c>
      <c r="I1894" t="s">
        <v>24</v>
      </c>
      <c r="J1894" t="s">
        <v>14</v>
      </c>
      <c r="K1894" t="s">
        <v>508</v>
      </c>
      <c r="N1894" s="1">
        <v>3230</v>
      </c>
      <c r="O1894" s="60">
        <f>IF(B1894="DEPARTAMENTO",N1894*(100%-VLOOKUP(A1894,'Condiciones Comerciales'!B:M,4,FALSE)),N1894)</f>
        <v>2810.1</v>
      </c>
      <c r="P1894" s="60">
        <f t="shared" si="29"/>
        <v>3161.3625000000002</v>
      </c>
      <c r="Q1894" s="62"/>
    </row>
    <row r="1895" spans="1:17" x14ac:dyDescent="0.3">
      <c r="A1895" s="1" t="s">
        <v>194</v>
      </c>
      <c r="B1895" t="s">
        <v>18</v>
      </c>
      <c r="C1895" t="s">
        <v>34</v>
      </c>
      <c r="D1895" s="63">
        <v>918</v>
      </c>
      <c r="E1895" s="5">
        <v>9</v>
      </c>
      <c r="F1895" s="5" t="s">
        <v>17</v>
      </c>
      <c r="G1895" s="64">
        <v>46.33</v>
      </c>
      <c r="H1895" s="64">
        <v>2.2400000000000002</v>
      </c>
      <c r="I1895" t="s">
        <v>24</v>
      </c>
      <c r="J1895" t="s">
        <v>14</v>
      </c>
      <c r="K1895" t="s">
        <v>15</v>
      </c>
      <c r="N1895" s="1">
        <v>3289</v>
      </c>
      <c r="O1895" s="60">
        <f>IF(B1895="DEPARTAMENTO",N1895*(100%-VLOOKUP(A1895,'Condiciones Comerciales'!B:M,4,FALSE)),N1895)</f>
        <v>2861.43</v>
      </c>
      <c r="P1895" s="60">
        <f t="shared" si="29"/>
        <v>3219.1087499999994</v>
      </c>
      <c r="Q1895" s="62"/>
    </row>
    <row r="1896" spans="1:17" x14ac:dyDescent="0.3">
      <c r="A1896" s="1" t="s">
        <v>194</v>
      </c>
      <c r="B1896" t="s">
        <v>18</v>
      </c>
      <c r="C1896" t="s">
        <v>34</v>
      </c>
      <c r="D1896" s="63">
        <v>1111</v>
      </c>
      <c r="E1896" s="5">
        <v>11</v>
      </c>
      <c r="F1896" s="5" t="s">
        <v>17</v>
      </c>
      <c r="G1896" s="64">
        <v>46.78</v>
      </c>
      <c r="H1896" s="64">
        <v>2.2400000000000002</v>
      </c>
      <c r="I1896" t="s">
        <v>23</v>
      </c>
      <c r="J1896" t="s">
        <v>14</v>
      </c>
      <c r="K1896" t="s">
        <v>508</v>
      </c>
      <c r="N1896" s="1">
        <v>3271</v>
      </c>
      <c r="O1896" s="60">
        <f>IF(B1896="DEPARTAMENTO",N1896*(100%-VLOOKUP(A1896,'Condiciones Comerciales'!B:M,4,FALSE)),N1896)</f>
        <v>2845.77</v>
      </c>
      <c r="P1896" s="60">
        <f t="shared" si="29"/>
        <v>3201.49125</v>
      </c>
      <c r="Q1896" s="62"/>
    </row>
    <row r="1897" spans="1:17" x14ac:dyDescent="0.3">
      <c r="A1897" s="1" t="s">
        <v>194</v>
      </c>
      <c r="B1897" t="s">
        <v>18</v>
      </c>
      <c r="C1897" t="s">
        <v>34</v>
      </c>
      <c r="D1897" s="63">
        <v>1118</v>
      </c>
      <c r="E1897" s="5">
        <v>11</v>
      </c>
      <c r="F1897" s="5" t="s">
        <v>17</v>
      </c>
      <c r="G1897" s="64">
        <v>46.33</v>
      </c>
      <c r="H1897" s="64">
        <v>2.2400000000000002</v>
      </c>
      <c r="I1897" t="s">
        <v>24</v>
      </c>
      <c r="J1897" t="s">
        <v>14</v>
      </c>
      <c r="K1897" t="s">
        <v>508</v>
      </c>
      <c r="N1897" s="1">
        <v>3306</v>
      </c>
      <c r="O1897" s="60">
        <f>IF(B1897="DEPARTAMENTO",N1897*(100%-VLOOKUP(A1897,'Condiciones Comerciales'!B:M,4,FALSE)),N1897)</f>
        <v>2876.22</v>
      </c>
      <c r="P1897" s="60">
        <f t="shared" si="29"/>
        <v>3235.7474999999999</v>
      </c>
      <c r="Q1897" s="62"/>
    </row>
    <row r="1898" spans="1:17" x14ac:dyDescent="0.3">
      <c r="A1898" s="1" t="s">
        <v>194</v>
      </c>
      <c r="B1898" t="s">
        <v>18</v>
      </c>
      <c r="C1898" t="s">
        <v>34</v>
      </c>
      <c r="D1898" s="63">
        <v>1218</v>
      </c>
      <c r="E1898" s="5">
        <v>12</v>
      </c>
      <c r="F1898" s="5" t="s">
        <v>17</v>
      </c>
      <c r="G1898" s="64">
        <v>46.33</v>
      </c>
      <c r="H1898" s="64">
        <v>2.2400000000000002</v>
      </c>
      <c r="I1898" t="s">
        <v>24</v>
      </c>
      <c r="J1898" t="s">
        <v>14</v>
      </c>
      <c r="K1898" t="s">
        <v>15</v>
      </c>
      <c r="N1898" s="1">
        <v>3312</v>
      </c>
      <c r="O1898" s="60">
        <f>IF(B1898="DEPARTAMENTO",N1898*(100%-VLOOKUP(A1898,'Condiciones Comerciales'!B:M,4,FALSE)),N1898)</f>
        <v>2881.44</v>
      </c>
      <c r="P1898" s="60">
        <f t="shared" si="29"/>
        <v>3241.6200000000003</v>
      </c>
      <c r="Q1898" s="62"/>
    </row>
    <row r="1899" spans="1:17" x14ac:dyDescent="0.3">
      <c r="A1899" s="1" t="s">
        <v>194</v>
      </c>
      <c r="B1899" t="s">
        <v>18</v>
      </c>
      <c r="C1899" t="s">
        <v>34</v>
      </c>
      <c r="D1899" s="63">
        <v>1310</v>
      </c>
      <c r="E1899" s="5">
        <v>13</v>
      </c>
      <c r="F1899" s="5" t="s">
        <v>17</v>
      </c>
      <c r="G1899" s="64">
        <v>46.22</v>
      </c>
      <c r="H1899" s="64">
        <v>2.2400000000000002</v>
      </c>
      <c r="I1899" t="s">
        <v>23</v>
      </c>
      <c r="J1899" t="s">
        <v>14</v>
      </c>
      <c r="K1899" t="s">
        <v>508</v>
      </c>
      <c r="N1899" s="1">
        <v>3283</v>
      </c>
      <c r="O1899" s="60">
        <f>IF(B1899="DEPARTAMENTO",N1899*(100%-VLOOKUP(A1899,'Condiciones Comerciales'!B:M,4,FALSE)),N1899)</f>
        <v>2856.21</v>
      </c>
      <c r="P1899" s="60">
        <f t="shared" si="29"/>
        <v>3213.2362499999999</v>
      </c>
      <c r="Q1899" s="62"/>
    </row>
    <row r="1900" spans="1:17" x14ac:dyDescent="0.3">
      <c r="A1900" s="1" t="s">
        <v>194</v>
      </c>
      <c r="B1900" t="s">
        <v>16</v>
      </c>
      <c r="C1900" t="s">
        <v>16</v>
      </c>
      <c r="D1900" s="63">
        <v>17</v>
      </c>
      <c r="E1900" s="5">
        <v>-1</v>
      </c>
      <c r="F1900" s="5" t="s">
        <v>195</v>
      </c>
      <c r="G1900" s="64">
        <v>12.5</v>
      </c>
      <c r="H1900" s="64">
        <v>0</v>
      </c>
      <c r="I1900" t="s">
        <v>14</v>
      </c>
      <c r="J1900" t="s">
        <v>14</v>
      </c>
      <c r="K1900" t="s">
        <v>15</v>
      </c>
      <c r="N1900" s="1">
        <v>380</v>
      </c>
      <c r="O1900" s="60">
        <f>IF(B1900="DEPARTAMENTO",N1900*(100%-VLOOKUP(A1900,'Condiciones Comerciales'!B:M,4,FALSE)),N1900)</f>
        <v>380</v>
      </c>
      <c r="P1900" s="60">
        <f t="shared" si="29"/>
        <v>427.5</v>
      </c>
      <c r="Q1900" s="62"/>
    </row>
    <row r="1901" spans="1:17" x14ac:dyDescent="0.3">
      <c r="A1901" s="1" t="s">
        <v>194</v>
      </c>
      <c r="B1901" t="s">
        <v>16</v>
      </c>
      <c r="C1901" t="s">
        <v>16</v>
      </c>
      <c r="D1901" s="63">
        <v>18</v>
      </c>
      <c r="E1901" s="5">
        <v>-1</v>
      </c>
      <c r="F1901" s="5" t="s">
        <v>195</v>
      </c>
      <c r="G1901" s="64">
        <v>12.5</v>
      </c>
      <c r="H1901" s="64">
        <v>0</v>
      </c>
      <c r="I1901" t="s">
        <v>14</v>
      </c>
      <c r="J1901" t="s">
        <v>14</v>
      </c>
      <c r="K1901" t="s">
        <v>15</v>
      </c>
      <c r="N1901" s="1">
        <v>400</v>
      </c>
      <c r="O1901" s="60">
        <f>IF(B1901="DEPARTAMENTO",N1901*(100%-VLOOKUP(A1901,'Condiciones Comerciales'!B:M,4,FALSE)),N1901)</f>
        <v>400</v>
      </c>
      <c r="P1901" s="60">
        <f t="shared" si="29"/>
        <v>450</v>
      </c>
      <c r="Q1901" s="62"/>
    </row>
    <row r="1902" spans="1:17" x14ac:dyDescent="0.3">
      <c r="A1902" s="1" t="s">
        <v>194</v>
      </c>
      <c r="B1902" t="s">
        <v>16</v>
      </c>
      <c r="C1902" t="s">
        <v>16</v>
      </c>
      <c r="D1902" s="63">
        <v>22</v>
      </c>
      <c r="E1902" s="5">
        <v>-1</v>
      </c>
      <c r="F1902" s="5" t="s">
        <v>195</v>
      </c>
      <c r="G1902" s="64">
        <v>12.5</v>
      </c>
      <c r="H1902" s="64">
        <v>0</v>
      </c>
      <c r="I1902" t="s">
        <v>14</v>
      </c>
      <c r="J1902" t="s">
        <v>14</v>
      </c>
      <c r="K1902" t="s">
        <v>15</v>
      </c>
      <c r="N1902" s="1">
        <v>380</v>
      </c>
      <c r="O1902" s="60">
        <f>IF(B1902="DEPARTAMENTO",N1902*(100%-VLOOKUP(A1902,'Condiciones Comerciales'!B:M,4,FALSE)),N1902)</f>
        <v>380</v>
      </c>
      <c r="P1902" s="60">
        <f t="shared" si="29"/>
        <v>427.5</v>
      </c>
      <c r="Q1902" s="62"/>
    </row>
    <row r="1903" spans="1:17" x14ac:dyDescent="0.3">
      <c r="A1903" s="1" t="s">
        <v>194</v>
      </c>
      <c r="B1903" t="s">
        <v>16</v>
      </c>
      <c r="C1903" t="s">
        <v>16</v>
      </c>
      <c r="D1903" s="63">
        <v>26</v>
      </c>
      <c r="E1903" s="5">
        <v>-1</v>
      </c>
      <c r="F1903" s="5" t="s">
        <v>195</v>
      </c>
      <c r="G1903" s="64">
        <v>12.5</v>
      </c>
      <c r="H1903" s="64">
        <v>0</v>
      </c>
      <c r="I1903" t="s">
        <v>14</v>
      </c>
      <c r="J1903" t="s">
        <v>14</v>
      </c>
      <c r="K1903" t="s">
        <v>15</v>
      </c>
      <c r="N1903" s="1">
        <v>380</v>
      </c>
      <c r="O1903" s="60">
        <f>IF(B1903="DEPARTAMENTO",N1903*(100%-VLOOKUP(A1903,'Condiciones Comerciales'!B:M,4,FALSE)),N1903)</f>
        <v>380</v>
      </c>
      <c r="P1903" s="60">
        <f t="shared" si="29"/>
        <v>427.5</v>
      </c>
      <c r="Q1903" s="62"/>
    </row>
    <row r="1904" spans="1:17" x14ac:dyDescent="0.3">
      <c r="A1904" s="1" t="s">
        <v>194</v>
      </c>
      <c r="B1904" t="s">
        <v>16</v>
      </c>
      <c r="C1904" t="s">
        <v>16</v>
      </c>
      <c r="D1904" s="63">
        <v>34</v>
      </c>
      <c r="E1904" s="5">
        <v>-1</v>
      </c>
      <c r="F1904" s="5" t="s">
        <v>195</v>
      </c>
      <c r="G1904" s="64">
        <v>12.5</v>
      </c>
      <c r="H1904" s="64">
        <v>0</v>
      </c>
      <c r="I1904" t="s">
        <v>14</v>
      </c>
      <c r="J1904" t="s">
        <v>14</v>
      </c>
      <c r="K1904" t="s">
        <v>15</v>
      </c>
      <c r="N1904" s="1">
        <v>380</v>
      </c>
      <c r="O1904" s="60">
        <f>IF(B1904="DEPARTAMENTO",N1904*(100%-VLOOKUP(A1904,'Condiciones Comerciales'!B:M,4,FALSE)),N1904)</f>
        <v>380</v>
      </c>
      <c r="P1904" s="60">
        <f t="shared" si="29"/>
        <v>427.5</v>
      </c>
      <c r="Q1904" s="62"/>
    </row>
    <row r="1905" spans="1:17" x14ac:dyDescent="0.3">
      <c r="A1905" s="1" t="s">
        <v>194</v>
      </c>
      <c r="B1905" t="s">
        <v>16</v>
      </c>
      <c r="C1905" t="s">
        <v>16</v>
      </c>
      <c r="D1905" s="63">
        <v>35</v>
      </c>
      <c r="E1905" s="5">
        <v>-1</v>
      </c>
      <c r="F1905" s="5" t="s">
        <v>195</v>
      </c>
      <c r="G1905" s="64">
        <v>12.5</v>
      </c>
      <c r="H1905" s="64">
        <v>0</v>
      </c>
      <c r="I1905" t="s">
        <v>14</v>
      </c>
      <c r="J1905" t="s">
        <v>14</v>
      </c>
      <c r="K1905" t="s">
        <v>15</v>
      </c>
      <c r="N1905" s="1">
        <v>380</v>
      </c>
      <c r="O1905" s="60">
        <f>IF(B1905="DEPARTAMENTO",N1905*(100%-VLOOKUP(A1905,'Condiciones Comerciales'!B:M,4,FALSE)),N1905)</f>
        <v>380</v>
      </c>
      <c r="P1905" s="60">
        <f t="shared" si="29"/>
        <v>427.5</v>
      </c>
      <c r="Q1905" s="62"/>
    </row>
    <row r="1906" spans="1:17" x14ac:dyDescent="0.3">
      <c r="A1906" s="1" t="s">
        <v>194</v>
      </c>
      <c r="B1906" t="s">
        <v>16</v>
      </c>
      <c r="C1906" t="s">
        <v>16</v>
      </c>
      <c r="D1906" s="63">
        <v>36</v>
      </c>
      <c r="E1906" s="5">
        <v>-1</v>
      </c>
      <c r="F1906" s="5" t="s">
        <v>195</v>
      </c>
      <c r="G1906" s="64">
        <v>12.5</v>
      </c>
      <c r="H1906" s="64">
        <v>0</v>
      </c>
      <c r="I1906" t="s">
        <v>14</v>
      </c>
      <c r="J1906" t="s">
        <v>14</v>
      </c>
      <c r="K1906" t="s">
        <v>15</v>
      </c>
      <c r="N1906" s="1">
        <v>380</v>
      </c>
      <c r="O1906" s="60">
        <f>IF(B1906="DEPARTAMENTO",N1906*(100%-VLOOKUP(A1906,'Condiciones Comerciales'!B:M,4,FALSE)),N1906)</f>
        <v>380</v>
      </c>
      <c r="P1906" s="60">
        <f t="shared" si="29"/>
        <v>427.5</v>
      </c>
      <c r="Q1906" s="62"/>
    </row>
    <row r="1907" spans="1:17" x14ac:dyDescent="0.3">
      <c r="A1907" s="1" t="s">
        <v>194</v>
      </c>
      <c r="B1907" t="s">
        <v>16</v>
      </c>
      <c r="C1907" t="s">
        <v>16</v>
      </c>
      <c r="D1907" s="63">
        <v>38</v>
      </c>
      <c r="E1907" s="5">
        <v>-1</v>
      </c>
      <c r="F1907" s="5" t="s">
        <v>195</v>
      </c>
      <c r="G1907" s="64">
        <v>12.5</v>
      </c>
      <c r="H1907" s="64">
        <v>0</v>
      </c>
      <c r="I1907" t="s">
        <v>14</v>
      </c>
      <c r="J1907" t="s">
        <v>14</v>
      </c>
      <c r="K1907" t="s">
        <v>15</v>
      </c>
      <c r="N1907" s="1">
        <v>380</v>
      </c>
      <c r="O1907" s="60">
        <f>IF(B1907="DEPARTAMENTO",N1907*(100%-VLOOKUP(A1907,'Condiciones Comerciales'!B:M,4,FALSE)),N1907)</f>
        <v>380</v>
      </c>
      <c r="P1907" s="60">
        <f t="shared" si="29"/>
        <v>427.5</v>
      </c>
      <c r="Q1907" s="62"/>
    </row>
    <row r="1908" spans="1:17" x14ac:dyDescent="0.3">
      <c r="A1908" s="1" t="s">
        <v>194</v>
      </c>
      <c r="B1908" t="s">
        <v>16</v>
      </c>
      <c r="C1908" t="s">
        <v>16</v>
      </c>
      <c r="D1908" s="63">
        <v>49</v>
      </c>
      <c r="E1908" s="5">
        <v>-1</v>
      </c>
      <c r="F1908" s="5" t="s">
        <v>195</v>
      </c>
      <c r="G1908" s="64">
        <v>12.5</v>
      </c>
      <c r="H1908" s="64">
        <v>0</v>
      </c>
      <c r="I1908" t="s">
        <v>14</v>
      </c>
      <c r="J1908" t="s">
        <v>14</v>
      </c>
      <c r="K1908" t="s">
        <v>15</v>
      </c>
      <c r="N1908" s="1">
        <v>380</v>
      </c>
      <c r="O1908" s="60">
        <f>IF(B1908="DEPARTAMENTO",N1908*(100%-VLOOKUP(A1908,'Condiciones Comerciales'!B:M,4,FALSE)),N1908)</f>
        <v>380</v>
      </c>
      <c r="P1908" s="60">
        <f t="shared" si="29"/>
        <v>427.5</v>
      </c>
      <c r="Q1908" s="62"/>
    </row>
    <row r="1909" spans="1:17" x14ac:dyDescent="0.3">
      <c r="A1909" s="1" t="s">
        <v>194</v>
      </c>
      <c r="B1909" t="s">
        <v>16</v>
      </c>
      <c r="C1909" t="s">
        <v>16</v>
      </c>
      <c r="D1909" s="63">
        <v>52</v>
      </c>
      <c r="E1909" s="5">
        <v>-1</v>
      </c>
      <c r="F1909" s="5" t="s">
        <v>195</v>
      </c>
      <c r="G1909" s="64">
        <v>12.5</v>
      </c>
      <c r="H1909" s="64">
        <v>0</v>
      </c>
      <c r="I1909" t="s">
        <v>14</v>
      </c>
      <c r="J1909" t="s">
        <v>14</v>
      </c>
      <c r="K1909" t="s">
        <v>15</v>
      </c>
      <c r="N1909" s="1">
        <v>380</v>
      </c>
      <c r="O1909" s="60">
        <f>IF(B1909="DEPARTAMENTO",N1909*(100%-VLOOKUP(A1909,'Condiciones Comerciales'!B:M,4,FALSE)),N1909)</f>
        <v>380</v>
      </c>
      <c r="P1909" s="60">
        <f t="shared" si="29"/>
        <v>427.5</v>
      </c>
      <c r="Q1909" s="62"/>
    </row>
    <row r="1910" spans="1:17" x14ac:dyDescent="0.3">
      <c r="A1910" s="1" t="s">
        <v>194</v>
      </c>
      <c r="B1910" t="s">
        <v>16</v>
      </c>
      <c r="C1910" t="s">
        <v>16</v>
      </c>
      <c r="D1910" s="63">
        <v>54</v>
      </c>
      <c r="E1910" s="5">
        <v>-1</v>
      </c>
      <c r="F1910" s="5" t="s">
        <v>195</v>
      </c>
      <c r="G1910" s="64">
        <v>12.5</v>
      </c>
      <c r="H1910" s="64">
        <v>0</v>
      </c>
      <c r="I1910" t="s">
        <v>14</v>
      </c>
      <c r="J1910" t="s">
        <v>14</v>
      </c>
      <c r="K1910" t="s">
        <v>15</v>
      </c>
      <c r="N1910" s="1">
        <v>380</v>
      </c>
      <c r="O1910" s="60">
        <f>IF(B1910="DEPARTAMENTO",N1910*(100%-VLOOKUP(A1910,'Condiciones Comerciales'!B:M,4,FALSE)),N1910)</f>
        <v>380</v>
      </c>
      <c r="P1910" s="60">
        <f t="shared" si="29"/>
        <v>427.5</v>
      </c>
      <c r="Q1910" s="62"/>
    </row>
    <row r="1911" spans="1:17" x14ac:dyDescent="0.3">
      <c r="A1911" s="1" t="s">
        <v>194</v>
      </c>
      <c r="B1911" t="s">
        <v>16</v>
      </c>
      <c r="C1911" t="s">
        <v>16</v>
      </c>
      <c r="D1911" s="63">
        <v>56</v>
      </c>
      <c r="E1911" s="5">
        <v>-1</v>
      </c>
      <c r="F1911" s="5" t="s">
        <v>195</v>
      </c>
      <c r="G1911" s="64">
        <v>12.5</v>
      </c>
      <c r="H1911" s="64">
        <v>0</v>
      </c>
      <c r="I1911" t="s">
        <v>14</v>
      </c>
      <c r="J1911" t="s">
        <v>14</v>
      </c>
      <c r="K1911" t="s">
        <v>15</v>
      </c>
      <c r="N1911" s="1">
        <v>380</v>
      </c>
      <c r="O1911" s="60">
        <f>IF(B1911="DEPARTAMENTO",N1911*(100%-VLOOKUP(A1911,'Condiciones Comerciales'!B:M,4,FALSE)),N1911)</f>
        <v>380</v>
      </c>
      <c r="P1911" s="60">
        <f t="shared" si="29"/>
        <v>427.5</v>
      </c>
      <c r="Q1911" s="62"/>
    </row>
    <row r="1912" spans="1:17" x14ac:dyDescent="0.3">
      <c r="A1912" s="1" t="s">
        <v>194</v>
      </c>
      <c r="B1912" t="s">
        <v>16</v>
      </c>
      <c r="C1912" t="s">
        <v>16</v>
      </c>
      <c r="D1912" s="63">
        <v>60</v>
      </c>
      <c r="E1912" s="5">
        <v>-1</v>
      </c>
      <c r="F1912" s="5" t="s">
        <v>195</v>
      </c>
      <c r="G1912" s="64">
        <v>12.5</v>
      </c>
      <c r="H1912" s="64">
        <v>0</v>
      </c>
      <c r="I1912" t="s">
        <v>14</v>
      </c>
      <c r="J1912" t="s">
        <v>14</v>
      </c>
      <c r="K1912" t="s">
        <v>508</v>
      </c>
      <c r="N1912" s="1">
        <v>400</v>
      </c>
      <c r="O1912" s="60">
        <f>IF(B1912="DEPARTAMENTO",N1912*(100%-VLOOKUP(A1912,'Condiciones Comerciales'!B:M,4,FALSE)),N1912)</f>
        <v>400</v>
      </c>
      <c r="P1912" s="60">
        <f t="shared" si="29"/>
        <v>450</v>
      </c>
      <c r="Q1912" s="62"/>
    </row>
    <row r="1913" spans="1:17" x14ac:dyDescent="0.3">
      <c r="A1913" s="1" t="s">
        <v>194</v>
      </c>
      <c r="B1913" t="s">
        <v>16</v>
      </c>
      <c r="C1913" t="s">
        <v>16</v>
      </c>
      <c r="D1913" s="63">
        <v>61</v>
      </c>
      <c r="E1913" s="5">
        <v>-1</v>
      </c>
      <c r="F1913" s="5" t="s">
        <v>195</v>
      </c>
      <c r="G1913" s="64">
        <v>12.5</v>
      </c>
      <c r="H1913" s="64">
        <v>0</v>
      </c>
      <c r="I1913" t="s">
        <v>14</v>
      </c>
      <c r="J1913" t="s">
        <v>14</v>
      </c>
      <c r="K1913" t="s">
        <v>15</v>
      </c>
      <c r="N1913" s="1">
        <v>380</v>
      </c>
      <c r="O1913" s="60">
        <f>IF(B1913="DEPARTAMENTO",N1913*(100%-VLOOKUP(A1913,'Condiciones Comerciales'!B:M,4,FALSE)),N1913)</f>
        <v>380</v>
      </c>
      <c r="P1913" s="60">
        <f t="shared" si="29"/>
        <v>427.5</v>
      </c>
      <c r="Q1913" s="62"/>
    </row>
    <row r="1914" spans="1:17" x14ac:dyDescent="0.3">
      <c r="A1914" s="1" t="s">
        <v>194</v>
      </c>
      <c r="B1914" t="s">
        <v>16</v>
      </c>
      <c r="C1914" t="s">
        <v>16</v>
      </c>
      <c r="D1914" s="63">
        <v>64</v>
      </c>
      <c r="E1914" s="5">
        <v>-1</v>
      </c>
      <c r="F1914" s="5" t="s">
        <v>195</v>
      </c>
      <c r="G1914" s="64">
        <v>12.5</v>
      </c>
      <c r="H1914" s="64">
        <v>0</v>
      </c>
      <c r="I1914" t="s">
        <v>14</v>
      </c>
      <c r="J1914" t="s">
        <v>14</v>
      </c>
      <c r="K1914" t="s">
        <v>15</v>
      </c>
      <c r="N1914" s="1">
        <v>380</v>
      </c>
      <c r="O1914" s="60">
        <f>IF(B1914="DEPARTAMENTO",N1914*(100%-VLOOKUP(A1914,'Condiciones Comerciales'!B:M,4,FALSE)),N1914)</f>
        <v>380</v>
      </c>
      <c r="P1914" s="60">
        <f t="shared" si="29"/>
        <v>427.5</v>
      </c>
      <c r="Q1914" s="62"/>
    </row>
    <row r="1915" spans="1:17" x14ac:dyDescent="0.3">
      <c r="A1915" s="1" t="s">
        <v>194</v>
      </c>
      <c r="B1915" t="s">
        <v>16</v>
      </c>
      <c r="C1915" t="s">
        <v>16</v>
      </c>
      <c r="D1915" s="63">
        <v>65</v>
      </c>
      <c r="E1915" s="5">
        <v>-1</v>
      </c>
      <c r="F1915" s="5" t="s">
        <v>195</v>
      </c>
      <c r="G1915" s="64">
        <v>12.5</v>
      </c>
      <c r="H1915" s="64">
        <v>0</v>
      </c>
      <c r="I1915" t="s">
        <v>14</v>
      </c>
      <c r="J1915" t="s">
        <v>14</v>
      </c>
      <c r="K1915" t="s">
        <v>15</v>
      </c>
      <c r="N1915" s="1">
        <v>380</v>
      </c>
      <c r="O1915" s="60">
        <f>IF(B1915="DEPARTAMENTO",N1915*(100%-VLOOKUP(A1915,'Condiciones Comerciales'!B:M,4,FALSE)),N1915)</f>
        <v>380</v>
      </c>
      <c r="P1915" s="60">
        <f t="shared" si="29"/>
        <v>427.5</v>
      </c>
      <c r="Q1915" s="62"/>
    </row>
    <row r="1916" spans="1:17" x14ac:dyDescent="0.3">
      <c r="A1916" s="1" t="s">
        <v>194</v>
      </c>
      <c r="B1916" t="s">
        <v>16</v>
      </c>
      <c r="C1916" t="s">
        <v>16</v>
      </c>
      <c r="D1916" s="63">
        <v>69</v>
      </c>
      <c r="E1916" s="5">
        <v>-1</v>
      </c>
      <c r="F1916" s="5" t="s">
        <v>195</v>
      </c>
      <c r="G1916" s="64">
        <v>12.5</v>
      </c>
      <c r="H1916" s="64">
        <v>0</v>
      </c>
      <c r="I1916" t="s">
        <v>14</v>
      </c>
      <c r="J1916" t="s">
        <v>14</v>
      </c>
      <c r="K1916" t="s">
        <v>15</v>
      </c>
      <c r="N1916" s="1">
        <v>380</v>
      </c>
      <c r="O1916" s="60">
        <f>IF(B1916="DEPARTAMENTO",N1916*(100%-VLOOKUP(A1916,'Condiciones Comerciales'!B:M,4,FALSE)),N1916)</f>
        <v>380</v>
      </c>
      <c r="P1916" s="60">
        <f t="shared" si="29"/>
        <v>427.5</v>
      </c>
      <c r="Q1916" s="62"/>
    </row>
    <row r="1917" spans="1:17" x14ac:dyDescent="0.3">
      <c r="A1917" s="1" t="s">
        <v>194</v>
      </c>
      <c r="B1917" t="s">
        <v>16</v>
      </c>
      <c r="C1917" t="s">
        <v>16</v>
      </c>
      <c r="D1917" s="63">
        <v>101</v>
      </c>
      <c r="E1917" s="5">
        <v>-1</v>
      </c>
      <c r="F1917" s="5" t="s">
        <v>195</v>
      </c>
      <c r="G1917" s="64">
        <v>12.5</v>
      </c>
      <c r="H1917" s="64">
        <v>0</v>
      </c>
      <c r="I1917" t="s">
        <v>14</v>
      </c>
      <c r="J1917" t="s">
        <v>14</v>
      </c>
      <c r="K1917" t="s">
        <v>15</v>
      </c>
      <c r="N1917" s="1">
        <v>380</v>
      </c>
      <c r="O1917" s="60">
        <f>IF(B1917="DEPARTAMENTO",N1917*(100%-VLOOKUP(A1917,'Condiciones Comerciales'!B:M,4,FALSE)),N1917)</f>
        <v>380</v>
      </c>
      <c r="P1917" s="60">
        <f t="shared" si="29"/>
        <v>427.5</v>
      </c>
      <c r="Q1917" s="62"/>
    </row>
    <row r="1918" spans="1:17" x14ac:dyDescent="0.3">
      <c r="A1918" s="1" t="s">
        <v>194</v>
      </c>
      <c r="B1918" t="s">
        <v>16</v>
      </c>
      <c r="C1918" t="s">
        <v>16</v>
      </c>
      <c r="D1918" s="63">
        <v>102</v>
      </c>
      <c r="E1918" s="5">
        <v>-1</v>
      </c>
      <c r="F1918" s="5" t="s">
        <v>195</v>
      </c>
      <c r="G1918" s="64">
        <v>12.5</v>
      </c>
      <c r="H1918" s="64">
        <v>0</v>
      </c>
      <c r="I1918" t="s">
        <v>14</v>
      </c>
      <c r="J1918" t="s">
        <v>14</v>
      </c>
      <c r="K1918" t="s">
        <v>15</v>
      </c>
      <c r="N1918" s="1">
        <v>380</v>
      </c>
      <c r="O1918" s="60">
        <f>IF(B1918="DEPARTAMENTO",N1918*(100%-VLOOKUP(A1918,'Condiciones Comerciales'!B:M,4,FALSE)),N1918)</f>
        <v>380</v>
      </c>
      <c r="P1918" s="60">
        <f t="shared" si="29"/>
        <v>427.5</v>
      </c>
      <c r="Q1918" s="62"/>
    </row>
    <row r="1919" spans="1:17" x14ac:dyDescent="0.3">
      <c r="A1919" s="1" t="s">
        <v>194</v>
      </c>
      <c r="B1919" t="s">
        <v>16</v>
      </c>
      <c r="C1919" t="s">
        <v>16</v>
      </c>
      <c r="D1919" s="63">
        <v>103</v>
      </c>
      <c r="E1919" s="5">
        <v>-1</v>
      </c>
      <c r="F1919" s="5" t="s">
        <v>195</v>
      </c>
      <c r="G1919" s="64">
        <v>12.5</v>
      </c>
      <c r="H1919" s="64">
        <v>0</v>
      </c>
      <c r="I1919" t="s">
        <v>14</v>
      </c>
      <c r="J1919" t="s">
        <v>14</v>
      </c>
      <c r="K1919" t="s">
        <v>15</v>
      </c>
      <c r="N1919" s="1">
        <v>400</v>
      </c>
      <c r="O1919" s="60">
        <f>IF(B1919="DEPARTAMENTO",N1919*(100%-VLOOKUP(A1919,'Condiciones Comerciales'!B:M,4,FALSE)),N1919)</f>
        <v>400</v>
      </c>
      <c r="P1919" s="60">
        <f t="shared" si="29"/>
        <v>450</v>
      </c>
      <c r="Q1919" s="62"/>
    </row>
    <row r="1920" spans="1:17" x14ac:dyDescent="0.3">
      <c r="A1920" s="1" t="s">
        <v>194</v>
      </c>
      <c r="B1920" t="s">
        <v>16</v>
      </c>
      <c r="C1920" t="s">
        <v>16</v>
      </c>
      <c r="D1920" s="63">
        <v>105</v>
      </c>
      <c r="E1920" s="5">
        <v>-1</v>
      </c>
      <c r="F1920" s="5" t="s">
        <v>195</v>
      </c>
      <c r="G1920" s="64">
        <v>12.5</v>
      </c>
      <c r="H1920" s="64">
        <v>0</v>
      </c>
      <c r="I1920" t="s">
        <v>14</v>
      </c>
      <c r="J1920" t="s">
        <v>14</v>
      </c>
      <c r="K1920" t="s">
        <v>15</v>
      </c>
      <c r="N1920" s="1">
        <v>380</v>
      </c>
      <c r="O1920" s="60">
        <f>IF(B1920="DEPARTAMENTO",N1920*(100%-VLOOKUP(A1920,'Condiciones Comerciales'!B:M,4,FALSE)),N1920)</f>
        <v>380</v>
      </c>
      <c r="P1920" s="60">
        <f t="shared" si="29"/>
        <v>427.5</v>
      </c>
      <c r="Q1920" s="62"/>
    </row>
    <row r="1921" spans="1:17" x14ac:dyDescent="0.3">
      <c r="A1921" s="1" t="s">
        <v>194</v>
      </c>
      <c r="B1921" t="s">
        <v>16</v>
      </c>
      <c r="C1921" t="s">
        <v>16</v>
      </c>
      <c r="D1921" s="63">
        <v>108</v>
      </c>
      <c r="E1921" s="5">
        <v>-1</v>
      </c>
      <c r="F1921" s="5" t="s">
        <v>195</v>
      </c>
      <c r="G1921" s="64">
        <v>12.5</v>
      </c>
      <c r="H1921" s="64">
        <v>0</v>
      </c>
      <c r="I1921" t="s">
        <v>14</v>
      </c>
      <c r="J1921" t="s">
        <v>14</v>
      </c>
      <c r="K1921" t="s">
        <v>15</v>
      </c>
      <c r="N1921" s="1">
        <v>380</v>
      </c>
      <c r="O1921" s="60">
        <f>IF(B1921="DEPARTAMENTO",N1921*(100%-VLOOKUP(A1921,'Condiciones Comerciales'!B:M,4,FALSE)),N1921)</f>
        <v>380</v>
      </c>
      <c r="P1921" s="60">
        <f t="shared" si="29"/>
        <v>427.5</v>
      </c>
      <c r="Q1921" s="62"/>
    </row>
    <row r="1922" spans="1:17" x14ac:dyDescent="0.3">
      <c r="A1922" s="1" t="s">
        <v>194</v>
      </c>
      <c r="B1922" t="s">
        <v>16</v>
      </c>
      <c r="C1922" t="s">
        <v>16</v>
      </c>
      <c r="D1922" s="63">
        <v>112</v>
      </c>
      <c r="E1922" s="5">
        <v>-1</v>
      </c>
      <c r="F1922" s="5" t="s">
        <v>195</v>
      </c>
      <c r="G1922" s="64">
        <v>12.5</v>
      </c>
      <c r="H1922" s="64">
        <v>0</v>
      </c>
      <c r="I1922" t="s">
        <v>14</v>
      </c>
      <c r="J1922" t="s">
        <v>14</v>
      </c>
      <c r="K1922" t="s">
        <v>15</v>
      </c>
      <c r="N1922" s="1">
        <v>380</v>
      </c>
      <c r="O1922" s="60">
        <f>IF(B1922="DEPARTAMENTO",N1922*(100%-VLOOKUP(A1922,'Condiciones Comerciales'!B:M,4,FALSE)),N1922)</f>
        <v>380</v>
      </c>
      <c r="P1922" s="60">
        <f t="shared" ref="P1922:P1985" si="30">(O1922-10%*O1922)/80%</f>
        <v>427.5</v>
      </c>
      <c r="Q1922" s="62"/>
    </row>
    <row r="1923" spans="1:17" x14ac:dyDescent="0.3">
      <c r="A1923" s="1" t="s">
        <v>169</v>
      </c>
      <c r="B1923" t="s">
        <v>18</v>
      </c>
      <c r="C1923" t="s">
        <v>33</v>
      </c>
      <c r="D1923" s="63">
        <v>409</v>
      </c>
      <c r="E1923" s="5">
        <v>4</v>
      </c>
      <c r="F1923" s="5" t="s">
        <v>17</v>
      </c>
      <c r="G1923" s="64">
        <v>36.9</v>
      </c>
      <c r="H1923" s="64">
        <v>2.2400000000000002</v>
      </c>
      <c r="I1923" t="s">
        <v>23</v>
      </c>
      <c r="J1923" t="s">
        <v>14</v>
      </c>
      <c r="K1923" t="s">
        <v>507</v>
      </c>
      <c r="M1923" t="s">
        <v>38</v>
      </c>
      <c r="N1923" s="1">
        <v>2376</v>
      </c>
      <c r="O1923" s="60">
        <f>IF(B1923="DEPARTAMENTO",N1923*(100%-VLOOKUP(A1923,'Condiciones Comerciales'!B:M,4,FALSE)),N1923)</f>
        <v>2138.4</v>
      </c>
      <c r="P1923" s="60">
        <f t="shared" si="30"/>
        <v>2405.6999999999998</v>
      </c>
      <c r="Q1923" s="62"/>
    </row>
    <row r="1924" spans="1:17" x14ac:dyDescent="0.3">
      <c r="A1924" s="1" t="s">
        <v>169</v>
      </c>
      <c r="B1924" t="s">
        <v>18</v>
      </c>
      <c r="C1924" t="s">
        <v>33</v>
      </c>
      <c r="D1924" s="63">
        <v>412</v>
      </c>
      <c r="E1924" s="5">
        <v>4</v>
      </c>
      <c r="F1924" s="5" t="s">
        <v>17</v>
      </c>
      <c r="G1924" s="64">
        <v>36.9</v>
      </c>
      <c r="H1924" s="64">
        <v>2.2400000000000002</v>
      </c>
      <c r="I1924" t="s">
        <v>21</v>
      </c>
      <c r="J1924" t="s">
        <v>14</v>
      </c>
      <c r="K1924" t="s">
        <v>507</v>
      </c>
      <c r="M1924" t="s">
        <v>38</v>
      </c>
      <c r="N1924" s="1">
        <v>2456</v>
      </c>
      <c r="O1924" s="60">
        <f>IF(B1924="DEPARTAMENTO",N1924*(100%-VLOOKUP(A1924,'Condiciones Comerciales'!B:M,4,FALSE)),N1924)</f>
        <v>2210.4</v>
      </c>
      <c r="P1924" s="60">
        <f t="shared" si="30"/>
        <v>2486.6999999999998</v>
      </c>
      <c r="Q1924" s="62"/>
    </row>
    <row r="1925" spans="1:17" x14ac:dyDescent="0.3">
      <c r="A1925" s="1" t="s">
        <v>169</v>
      </c>
      <c r="B1925" t="s">
        <v>18</v>
      </c>
      <c r="C1925" t="s">
        <v>33</v>
      </c>
      <c r="D1925" s="63">
        <v>513</v>
      </c>
      <c r="E1925" s="5">
        <v>5</v>
      </c>
      <c r="F1925" s="5" t="s">
        <v>17</v>
      </c>
      <c r="G1925" s="64">
        <v>36.9</v>
      </c>
      <c r="H1925" s="64">
        <v>2.2400000000000002</v>
      </c>
      <c r="I1925" t="s">
        <v>21</v>
      </c>
      <c r="J1925" t="s">
        <v>14</v>
      </c>
      <c r="K1925" t="s">
        <v>507</v>
      </c>
      <c r="M1925" t="s">
        <v>38</v>
      </c>
      <c r="N1925" s="1">
        <v>2467</v>
      </c>
      <c r="O1925" s="60">
        <f>IF(B1925="DEPARTAMENTO",N1925*(100%-VLOOKUP(A1925,'Condiciones Comerciales'!B:M,4,FALSE)),N1925)</f>
        <v>2220.3000000000002</v>
      </c>
      <c r="P1925" s="60">
        <f t="shared" si="30"/>
        <v>2497.8375000000001</v>
      </c>
      <c r="Q1925" s="62"/>
    </row>
    <row r="1926" spans="1:17" x14ac:dyDescent="0.3">
      <c r="A1926" s="1" t="s">
        <v>169</v>
      </c>
      <c r="B1926" t="s">
        <v>18</v>
      </c>
      <c r="C1926" t="s">
        <v>33</v>
      </c>
      <c r="D1926" s="63">
        <v>613</v>
      </c>
      <c r="E1926" s="5">
        <v>6</v>
      </c>
      <c r="F1926" s="5" t="s">
        <v>17</v>
      </c>
      <c r="G1926" s="64">
        <v>36.9</v>
      </c>
      <c r="H1926" s="64">
        <v>2.2400000000000002</v>
      </c>
      <c r="I1926" t="s">
        <v>21</v>
      </c>
      <c r="J1926" t="s">
        <v>14</v>
      </c>
      <c r="K1926" t="s">
        <v>507</v>
      </c>
      <c r="M1926" t="s">
        <v>38</v>
      </c>
      <c r="N1926" s="1">
        <v>2479</v>
      </c>
      <c r="O1926" s="60">
        <f>IF(B1926="DEPARTAMENTO",N1926*(100%-VLOOKUP(A1926,'Condiciones Comerciales'!B:M,4,FALSE)),N1926)</f>
        <v>2231.1</v>
      </c>
      <c r="P1926" s="60">
        <f t="shared" si="30"/>
        <v>2509.9874999999997</v>
      </c>
      <c r="Q1926" s="62"/>
    </row>
    <row r="1927" spans="1:17" x14ac:dyDescent="0.3">
      <c r="A1927" s="1" t="s">
        <v>169</v>
      </c>
      <c r="B1927" t="s">
        <v>18</v>
      </c>
      <c r="C1927" t="s">
        <v>33</v>
      </c>
      <c r="D1927" s="63">
        <v>809</v>
      </c>
      <c r="E1927" s="5">
        <v>8</v>
      </c>
      <c r="F1927" s="5" t="s">
        <v>17</v>
      </c>
      <c r="G1927" s="64">
        <v>36.9</v>
      </c>
      <c r="H1927" s="64">
        <v>2.2400000000000002</v>
      </c>
      <c r="I1927" t="s">
        <v>23</v>
      </c>
      <c r="J1927" t="s">
        <v>14</v>
      </c>
      <c r="K1927" t="s">
        <v>15</v>
      </c>
      <c r="N1927" s="1">
        <v>2422</v>
      </c>
      <c r="O1927" s="60">
        <f>IF(B1927="DEPARTAMENTO",N1927*(100%-VLOOKUP(A1927,'Condiciones Comerciales'!B:M,4,FALSE)),N1927)</f>
        <v>2179.8000000000002</v>
      </c>
      <c r="P1927" s="60">
        <f t="shared" si="30"/>
        <v>2452.2750000000001</v>
      </c>
      <c r="Q1927" s="62"/>
    </row>
    <row r="1928" spans="1:17" x14ac:dyDescent="0.3">
      <c r="A1928" s="1" t="s">
        <v>169</v>
      </c>
      <c r="B1928" t="s">
        <v>18</v>
      </c>
      <c r="C1928" t="s">
        <v>33</v>
      </c>
      <c r="D1928" s="63">
        <v>909</v>
      </c>
      <c r="E1928" s="5">
        <v>9</v>
      </c>
      <c r="F1928" s="5" t="s">
        <v>17</v>
      </c>
      <c r="G1928" s="64">
        <v>36.9</v>
      </c>
      <c r="H1928" s="64">
        <v>2.2400000000000002</v>
      </c>
      <c r="I1928" t="s">
        <v>23</v>
      </c>
      <c r="J1928" t="s">
        <v>14</v>
      </c>
      <c r="K1928" t="s">
        <v>507</v>
      </c>
      <c r="M1928" t="s">
        <v>38</v>
      </c>
      <c r="N1928" s="1">
        <v>2433</v>
      </c>
      <c r="O1928" s="60">
        <f>IF(B1928="DEPARTAMENTO",N1928*(100%-VLOOKUP(A1928,'Condiciones Comerciales'!B:M,4,FALSE)),N1928)</f>
        <v>2189.7000000000003</v>
      </c>
      <c r="P1928" s="60">
        <f t="shared" si="30"/>
        <v>2463.4125000000004</v>
      </c>
      <c r="Q1928" s="62"/>
    </row>
    <row r="1929" spans="1:17" x14ac:dyDescent="0.3">
      <c r="A1929" s="1" t="s">
        <v>169</v>
      </c>
      <c r="B1929" t="s">
        <v>18</v>
      </c>
      <c r="C1929" t="s">
        <v>33</v>
      </c>
      <c r="D1929" s="63">
        <v>1012</v>
      </c>
      <c r="E1929" s="5">
        <v>10</v>
      </c>
      <c r="F1929" s="5" t="s">
        <v>17</v>
      </c>
      <c r="G1929" s="64">
        <v>36.9</v>
      </c>
      <c r="H1929" s="64">
        <v>2.2400000000000002</v>
      </c>
      <c r="I1929" t="s">
        <v>21</v>
      </c>
      <c r="J1929" t="s">
        <v>14</v>
      </c>
      <c r="K1929" t="s">
        <v>15</v>
      </c>
      <c r="N1929" s="1">
        <v>2525</v>
      </c>
      <c r="O1929" s="60">
        <f>IF(B1929="DEPARTAMENTO",N1929*(100%-VLOOKUP(A1929,'Condiciones Comerciales'!B:M,4,FALSE)),N1929)</f>
        <v>2272.5</v>
      </c>
      <c r="P1929" s="60">
        <f t="shared" si="30"/>
        <v>2556.5625</v>
      </c>
      <c r="Q1929" s="62"/>
    </row>
    <row r="1930" spans="1:17" x14ac:dyDescent="0.3">
      <c r="A1930" s="1" t="s">
        <v>169</v>
      </c>
      <c r="B1930" t="s">
        <v>18</v>
      </c>
      <c r="C1930" t="s">
        <v>33</v>
      </c>
      <c r="D1930" s="63">
        <v>1112</v>
      </c>
      <c r="E1930" s="5">
        <v>11</v>
      </c>
      <c r="F1930" s="5" t="s">
        <v>17</v>
      </c>
      <c r="G1930" s="64">
        <v>36.9</v>
      </c>
      <c r="H1930" s="64">
        <v>2.2400000000000002</v>
      </c>
      <c r="I1930" t="s">
        <v>21</v>
      </c>
      <c r="J1930" t="s">
        <v>14</v>
      </c>
      <c r="K1930" t="s">
        <v>15</v>
      </c>
      <c r="N1930" s="1">
        <v>2530</v>
      </c>
      <c r="O1930" s="60">
        <f>IF(B1930="DEPARTAMENTO",N1930*(100%-VLOOKUP(A1930,'Condiciones Comerciales'!B:M,4,FALSE)),N1930)</f>
        <v>2277</v>
      </c>
      <c r="P1930" s="60">
        <f t="shared" si="30"/>
        <v>2561.625</v>
      </c>
      <c r="Q1930" s="62"/>
    </row>
    <row r="1931" spans="1:17" x14ac:dyDescent="0.3">
      <c r="A1931" s="1" t="s">
        <v>169</v>
      </c>
      <c r="B1931" t="s">
        <v>18</v>
      </c>
      <c r="C1931" t="s">
        <v>33</v>
      </c>
      <c r="D1931" s="63">
        <v>1209</v>
      </c>
      <c r="E1931" s="5">
        <v>12</v>
      </c>
      <c r="F1931" s="5" t="s">
        <v>17</v>
      </c>
      <c r="G1931" s="64">
        <v>36.9</v>
      </c>
      <c r="H1931" s="64">
        <v>2.2400000000000002</v>
      </c>
      <c r="I1931" t="s">
        <v>23</v>
      </c>
      <c r="J1931" t="s">
        <v>14</v>
      </c>
      <c r="K1931" t="s">
        <v>15</v>
      </c>
      <c r="N1931" s="1">
        <v>2456</v>
      </c>
      <c r="O1931" s="60">
        <f>IF(B1931="DEPARTAMENTO",N1931*(100%-VLOOKUP(A1931,'Condiciones Comerciales'!B:M,4,FALSE)),N1931)</f>
        <v>2210.4</v>
      </c>
      <c r="P1931" s="60">
        <f t="shared" si="30"/>
        <v>2486.6999999999998</v>
      </c>
      <c r="Q1931" s="62"/>
    </row>
    <row r="1932" spans="1:17" x14ac:dyDescent="0.3">
      <c r="A1932" s="1" t="s">
        <v>169</v>
      </c>
      <c r="B1932" t="s">
        <v>18</v>
      </c>
      <c r="C1932" t="s">
        <v>33</v>
      </c>
      <c r="D1932" s="63">
        <v>1212</v>
      </c>
      <c r="E1932" s="5">
        <v>12</v>
      </c>
      <c r="F1932" s="5" t="s">
        <v>17</v>
      </c>
      <c r="G1932" s="64">
        <v>36.9</v>
      </c>
      <c r="H1932" s="64">
        <v>2.2400000000000002</v>
      </c>
      <c r="I1932" t="s">
        <v>21</v>
      </c>
      <c r="J1932" t="s">
        <v>14</v>
      </c>
      <c r="K1932" t="s">
        <v>508</v>
      </c>
      <c r="N1932" s="1">
        <v>2536</v>
      </c>
      <c r="O1932" s="60">
        <f>IF(B1932="DEPARTAMENTO",N1932*(100%-VLOOKUP(A1932,'Condiciones Comerciales'!B:M,4,FALSE)),N1932)</f>
        <v>2282.4</v>
      </c>
      <c r="P1932" s="60">
        <f t="shared" si="30"/>
        <v>2567.6999999999998</v>
      </c>
      <c r="Q1932" s="62"/>
    </row>
    <row r="1933" spans="1:17" x14ac:dyDescent="0.3">
      <c r="A1933" s="1" t="s">
        <v>169</v>
      </c>
      <c r="B1933" t="s">
        <v>18</v>
      </c>
      <c r="C1933" t="s">
        <v>34</v>
      </c>
      <c r="D1933" s="63">
        <v>201</v>
      </c>
      <c r="E1933" s="5">
        <v>2</v>
      </c>
      <c r="F1933" s="5" t="s">
        <v>17</v>
      </c>
      <c r="G1933" s="64">
        <v>46.18</v>
      </c>
      <c r="H1933" s="64">
        <v>2.2400000000000002</v>
      </c>
      <c r="I1933" t="s">
        <v>39</v>
      </c>
      <c r="J1933" t="s">
        <v>14</v>
      </c>
      <c r="K1933" t="s">
        <v>507</v>
      </c>
      <c r="M1933" t="s">
        <v>38</v>
      </c>
      <c r="N1933" s="1">
        <v>2655</v>
      </c>
      <c r="O1933" s="60">
        <f>IF(B1933="DEPARTAMENTO",N1933*(100%-VLOOKUP(A1933,'Condiciones Comerciales'!B:M,4,FALSE)),N1933)</f>
        <v>2389.5</v>
      </c>
      <c r="P1933" s="60">
        <f t="shared" si="30"/>
        <v>2688.1875</v>
      </c>
      <c r="Q1933" s="62"/>
    </row>
    <row r="1934" spans="1:17" x14ac:dyDescent="0.3">
      <c r="A1934" s="1" t="s">
        <v>169</v>
      </c>
      <c r="B1934" t="s">
        <v>18</v>
      </c>
      <c r="C1934" t="s">
        <v>34</v>
      </c>
      <c r="D1934" s="63">
        <v>302</v>
      </c>
      <c r="E1934" s="5">
        <v>3</v>
      </c>
      <c r="F1934" s="5" t="s">
        <v>17</v>
      </c>
      <c r="G1934" s="64">
        <v>46.56</v>
      </c>
      <c r="H1934" s="64">
        <v>2.2400000000000002</v>
      </c>
      <c r="I1934" t="s">
        <v>39</v>
      </c>
      <c r="J1934" t="s">
        <v>14</v>
      </c>
      <c r="K1934" t="s">
        <v>507</v>
      </c>
      <c r="M1934" t="s">
        <v>750</v>
      </c>
      <c r="N1934" s="1">
        <v>2666</v>
      </c>
      <c r="O1934" s="60">
        <f>IF(B1934="DEPARTAMENTO",N1934*(100%-VLOOKUP(A1934,'Condiciones Comerciales'!B:M,4,FALSE)),N1934)</f>
        <v>2399.4</v>
      </c>
      <c r="P1934" s="60">
        <f t="shared" si="30"/>
        <v>2699.3249999999998</v>
      </c>
      <c r="Q1934" s="62"/>
    </row>
    <row r="1935" spans="1:17" x14ac:dyDescent="0.3">
      <c r="A1935" s="1" t="s">
        <v>169</v>
      </c>
      <c r="B1935" t="s">
        <v>18</v>
      </c>
      <c r="C1935" t="s">
        <v>34</v>
      </c>
      <c r="D1935" s="63">
        <v>502</v>
      </c>
      <c r="E1935" s="5">
        <v>5</v>
      </c>
      <c r="F1935" s="5" t="s">
        <v>17</v>
      </c>
      <c r="G1935" s="64">
        <v>46.56</v>
      </c>
      <c r="H1935" s="64">
        <v>2.2400000000000002</v>
      </c>
      <c r="I1935" t="s">
        <v>39</v>
      </c>
      <c r="J1935" t="s">
        <v>14</v>
      </c>
      <c r="K1935" t="s">
        <v>507</v>
      </c>
      <c r="M1935" t="s">
        <v>38</v>
      </c>
      <c r="N1935" s="1">
        <v>2689</v>
      </c>
      <c r="O1935" s="60">
        <f>IF(B1935="DEPARTAMENTO",N1935*(100%-VLOOKUP(A1935,'Condiciones Comerciales'!B:M,4,FALSE)),N1935)</f>
        <v>2420.1</v>
      </c>
      <c r="P1935" s="60">
        <f t="shared" si="30"/>
        <v>2722.6125000000002</v>
      </c>
      <c r="Q1935" s="62"/>
    </row>
    <row r="1936" spans="1:17" x14ac:dyDescent="0.3">
      <c r="A1936" s="1" t="s">
        <v>169</v>
      </c>
      <c r="B1936" t="s">
        <v>18</v>
      </c>
      <c r="C1936" t="s">
        <v>34</v>
      </c>
      <c r="D1936" s="63">
        <v>901</v>
      </c>
      <c r="E1936" s="5">
        <v>9</v>
      </c>
      <c r="F1936" s="5" t="s">
        <v>17</v>
      </c>
      <c r="G1936" s="64">
        <v>46.18</v>
      </c>
      <c r="H1936" s="64">
        <v>2.2400000000000002</v>
      </c>
      <c r="I1936" t="s">
        <v>39</v>
      </c>
      <c r="J1936" t="s">
        <v>14</v>
      </c>
      <c r="K1936" t="s">
        <v>507</v>
      </c>
      <c r="M1936" t="s">
        <v>38</v>
      </c>
      <c r="N1936" s="1">
        <v>2735</v>
      </c>
      <c r="O1936" s="60">
        <f>IF(B1936="DEPARTAMENTO",N1936*(100%-VLOOKUP(A1936,'Condiciones Comerciales'!B:M,4,FALSE)),N1936)</f>
        <v>2461.5</v>
      </c>
      <c r="P1936" s="60">
        <f t="shared" si="30"/>
        <v>2769.1874999999995</v>
      </c>
      <c r="Q1936" s="62"/>
    </row>
    <row r="1937" spans="1:17" x14ac:dyDescent="0.3">
      <c r="A1937" s="1" t="s">
        <v>169</v>
      </c>
      <c r="B1937" t="s">
        <v>16</v>
      </c>
      <c r="C1937" t="s">
        <v>16</v>
      </c>
      <c r="D1937" s="63">
        <v>16</v>
      </c>
      <c r="E1937" s="5">
        <v>1</v>
      </c>
      <c r="F1937" s="5" t="s">
        <v>17</v>
      </c>
      <c r="G1937" s="64">
        <v>12.5</v>
      </c>
      <c r="H1937" s="64">
        <v>0</v>
      </c>
      <c r="I1937" t="s">
        <v>29</v>
      </c>
      <c r="J1937" t="s">
        <v>29</v>
      </c>
      <c r="K1937" t="s">
        <v>507</v>
      </c>
      <c r="M1937" t="s">
        <v>722</v>
      </c>
      <c r="N1937" s="1">
        <v>250</v>
      </c>
      <c r="O1937" s="60">
        <f>IF(B1937="DEPARTAMENTO",N1937*(100%-VLOOKUP(A1937,'Condiciones Comerciales'!B:M,4,FALSE)),N1937)</f>
        <v>250</v>
      </c>
      <c r="P1937" s="60">
        <f t="shared" si="30"/>
        <v>281.25</v>
      </c>
      <c r="Q1937" s="62"/>
    </row>
    <row r="1938" spans="1:17" x14ac:dyDescent="0.3">
      <c r="A1938" s="1" t="s">
        <v>169</v>
      </c>
      <c r="B1938" t="s">
        <v>16</v>
      </c>
      <c r="C1938" t="s">
        <v>16</v>
      </c>
      <c r="D1938" s="63">
        <v>29</v>
      </c>
      <c r="E1938" s="5">
        <v>-1</v>
      </c>
      <c r="F1938" s="5" t="s">
        <v>17</v>
      </c>
      <c r="G1938" s="64">
        <v>12.5</v>
      </c>
      <c r="H1938" s="64">
        <v>0</v>
      </c>
      <c r="I1938" t="s">
        <v>14</v>
      </c>
      <c r="J1938" t="s">
        <v>14</v>
      </c>
      <c r="K1938" t="s">
        <v>507</v>
      </c>
      <c r="M1938" t="s">
        <v>38</v>
      </c>
      <c r="N1938" s="1">
        <v>300</v>
      </c>
      <c r="O1938" s="60">
        <f>IF(B1938="DEPARTAMENTO",N1938*(100%-VLOOKUP(A1938,'Condiciones Comerciales'!B:M,4,FALSE)),N1938)</f>
        <v>300</v>
      </c>
      <c r="P1938" s="60">
        <f t="shared" si="30"/>
        <v>337.5</v>
      </c>
      <c r="Q1938" s="62"/>
    </row>
    <row r="1939" spans="1:17" x14ac:dyDescent="0.3">
      <c r="A1939" s="1" t="s">
        <v>169</v>
      </c>
      <c r="B1939" t="s">
        <v>16</v>
      </c>
      <c r="C1939" t="s">
        <v>16</v>
      </c>
      <c r="D1939" s="63">
        <v>68</v>
      </c>
      <c r="E1939" s="5">
        <v>-1</v>
      </c>
      <c r="F1939" s="5" t="s">
        <v>17</v>
      </c>
      <c r="G1939" s="64">
        <v>12.5</v>
      </c>
      <c r="H1939" s="64">
        <v>0</v>
      </c>
      <c r="I1939" t="s">
        <v>14</v>
      </c>
      <c r="J1939" t="s">
        <v>14</v>
      </c>
      <c r="K1939" t="s">
        <v>507</v>
      </c>
      <c r="M1939" t="s">
        <v>711</v>
      </c>
      <c r="N1939" s="1">
        <v>300</v>
      </c>
      <c r="O1939" s="60">
        <f>IF(B1939="DEPARTAMENTO",N1939*(100%-VLOOKUP(A1939,'Condiciones Comerciales'!B:M,4,FALSE)),N1939)</f>
        <v>300</v>
      </c>
      <c r="P1939" s="60">
        <f t="shared" si="30"/>
        <v>337.5</v>
      </c>
      <c r="Q1939" s="62"/>
    </row>
    <row r="1940" spans="1:17" x14ac:dyDescent="0.3">
      <c r="A1940" s="1" t="s">
        <v>169</v>
      </c>
      <c r="B1940" t="s">
        <v>16</v>
      </c>
      <c r="C1940" t="s">
        <v>16</v>
      </c>
      <c r="D1940" s="63">
        <v>69</v>
      </c>
      <c r="E1940" s="5">
        <v>-1</v>
      </c>
      <c r="F1940" s="5" t="s">
        <v>17</v>
      </c>
      <c r="G1940" s="64">
        <v>12.5</v>
      </c>
      <c r="H1940" s="64">
        <v>0</v>
      </c>
      <c r="I1940" t="s">
        <v>14</v>
      </c>
      <c r="J1940" t="s">
        <v>14</v>
      </c>
      <c r="K1940" t="s">
        <v>15</v>
      </c>
      <c r="N1940" s="1">
        <v>300</v>
      </c>
      <c r="O1940" s="60">
        <f>IF(B1940="DEPARTAMENTO",N1940*(100%-VLOOKUP(A1940,'Condiciones Comerciales'!B:M,4,FALSE)),N1940)</f>
        <v>300</v>
      </c>
      <c r="P1940" s="60">
        <f t="shared" si="30"/>
        <v>337.5</v>
      </c>
      <c r="Q1940" s="62"/>
    </row>
    <row r="1941" spans="1:17" x14ac:dyDescent="0.3">
      <c r="A1941" s="1" t="s">
        <v>169</v>
      </c>
      <c r="B1941" t="s">
        <v>16</v>
      </c>
      <c r="C1941" t="s">
        <v>16</v>
      </c>
      <c r="D1941" s="63">
        <v>73</v>
      </c>
      <c r="E1941" s="5">
        <v>-1</v>
      </c>
      <c r="F1941" s="5" t="s">
        <v>17</v>
      </c>
      <c r="G1941" s="64">
        <v>12.5</v>
      </c>
      <c r="H1941" s="64">
        <v>0</v>
      </c>
      <c r="I1941" t="s">
        <v>14</v>
      </c>
      <c r="J1941" t="s">
        <v>14</v>
      </c>
      <c r="K1941" t="s">
        <v>508</v>
      </c>
      <c r="N1941" s="1">
        <v>300</v>
      </c>
      <c r="O1941" s="60">
        <f>IF(B1941="DEPARTAMENTO",N1941*(100%-VLOOKUP(A1941,'Condiciones Comerciales'!B:M,4,FALSE)),N1941)</f>
        <v>300</v>
      </c>
      <c r="P1941" s="60">
        <f t="shared" si="30"/>
        <v>337.5</v>
      </c>
      <c r="Q1941" s="62"/>
    </row>
    <row r="1942" spans="1:17" x14ac:dyDescent="0.3">
      <c r="A1942" s="1" t="s">
        <v>169</v>
      </c>
      <c r="B1942" t="s">
        <v>16</v>
      </c>
      <c r="C1942" t="s">
        <v>16</v>
      </c>
      <c r="D1942" s="63">
        <v>77</v>
      </c>
      <c r="E1942" s="5">
        <v>-1</v>
      </c>
      <c r="F1942" s="5" t="s">
        <v>17</v>
      </c>
      <c r="G1942" s="64">
        <v>12.5</v>
      </c>
      <c r="H1942" s="64">
        <v>0</v>
      </c>
      <c r="I1942" t="s">
        <v>14</v>
      </c>
      <c r="J1942" t="s">
        <v>14</v>
      </c>
      <c r="K1942" t="s">
        <v>15</v>
      </c>
      <c r="N1942" s="1">
        <v>300</v>
      </c>
      <c r="O1942" s="60">
        <f>IF(B1942="DEPARTAMENTO",N1942*(100%-VLOOKUP(A1942,'Condiciones Comerciales'!B:M,4,FALSE)),N1942)</f>
        <v>300</v>
      </c>
      <c r="P1942" s="60">
        <f t="shared" si="30"/>
        <v>337.5</v>
      </c>
      <c r="Q1942" s="62"/>
    </row>
    <row r="1943" spans="1:17" x14ac:dyDescent="0.3">
      <c r="A1943" s="1" t="s">
        <v>169</v>
      </c>
      <c r="B1943" t="s">
        <v>16</v>
      </c>
      <c r="C1943" t="s">
        <v>16</v>
      </c>
      <c r="D1943" s="63">
        <v>78</v>
      </c>
      <c r="E1943" s="5">
        <v>-1</v>
      </c>
      <c r="F1943" s="5" t="s">
        <v>17</v>
      </c>
      <c r="G1943" s="64">
        <v>12.5</v>
      </c>
      <c r="H1943" s="64">
        <v>0</v>
      </c>
      <c r="I1943" t="s">
        <v>14</v>
      </c>
      <c r="J1943" t="s">
        <v>14</v>
      </c>
      <c r="K1943" t="s">
        <v>15</v>
      </c>
      <c r="N1943" s="1">
        <v>300</v>
      </c>
      <c r="O1943" s="60">
        <f>IF(B1943="DEPARTAMENTO",N1943*(100%-VLOOKUP(A1943,'Condiciones Comerciales'!B:M,4,FALSE)),N1943)</f>
        <v>300</v>
      </c>
      <c r="P1943" s="60">
        <f t="shared" si="30"/>
        <v>337.5</v>
      </c>
      <c r="Q1943" s="62"/>
    </row>
    <row r="1944" spans="1:17" x14ac:dyDescent="0.3">
      <c r="A1944" s="1" t="s">
        <v>170</v>
      </c>
      <c r="B1944" t="s">
        <v>18</v>
      </c>
      <c r="C1944" t="s">
        <v>33</v>
      </c>
      <c r="D1944" s="63">
        <v>613</v>
      </c>
      <c r="E1944" s="5">
        <v>6</v>
      </c>
      <c r="F1944" s="5" t="s">
        <v>20</v>
      </c>
      <c r="G1944" s="64">
        <v>36.9</v>
      </c>
      <c r="H1944" s="64">
        <v>2.2400000000000002</v>
      </c>
      <c r="I1944" t="s">
        <v>21</v>
      </c>
      <c r="J1944" t="s">
        <v>14</v>
      </c>
      <c r="K1944" t="s">
        <v>15</v>
      </c>
      <c r="N1944" s="1">
        <v>2479</v>
      </c>
      <c r="O1944" s="60">
        <f>IF(B1944="DEPARTAMENTO",N1944*(100%-VLOOKUP(A1944,'Condiciones Comerciales'!B:M,4,FALSE)),N1944)</f>
        <v>2231.1</v>
      </c>
      <c r="P1944" s="60">
        <f t="shared" si="30"/>
        <v>2509.9874999999997</v>
      </c>
      <c r="Q1944" s="62"/>
    </row>
    <row r="1945" spans="1:17" x14ac:dyDescent="0.3">
      <c r="A1945" s="1" t="s">
        <v>170</v>
      </c>
      <c r="B1945" t="s">
        <v>18</v>
      </c>
      <c r="C1945" t="s">
        <v>33</v>
      </c>
      <c r="D1945" s="63">
        <v>1013</v>
      </c>
      <c r="E1945" s="5">
        <v>10</v>
      </c>
      <c r="F1945" s="5" t="s">
        <v>20</v>
      </c>
      <c r="G1945" s="64">
        <v>36.9</v>
      </c>
      <c r="H1945" s="64">
        <v>2.2400000000000002</v>
      </c>
      <c r="I1945" t="s">
        <v>21</v>
      </c>
      <c r="J1945" t="s">
        <v>14</v>
      </c>
      <c r="K1945" t="s">
        <v>15</v>
      </c>
      <c r="N1945" s="1">
        <v>2525</v>
      </c>
      <c r="O1945" s="60">
        <f>IF(B1945="DEPARTAMENTO",N1945*(100%-VLOOKUP(A1945,'Condiciones Comerciales'!B:M,4,FALSE)),N1945)</f>
        <v>2272.5</v>
      </c>
      <c r="P1945" s="60">
        <f t="shared" si="30"/>
        <v>2556.5625</v>
      </c>
      <c r="Q1945" s="62"/>
    </row>
    <row r="1946" spans="1:17" x14ac:dyDescent="0.3">
      <c r="A1946" s="1" t="s">
        <v>170</v>
      </c>
      <c r="B1946" t="s">
        <v>18</v>
      </c>
      <c r="C1946" t="s">
        <v>33</v>
      </c>
      <c r="D1946" s="63">
        <v>1112</v>
      </c>
      <c r="E1946" s="5">
        <v>11</v>
      </c>
      <c r="F1946" s="5" t="s">
        <v>20</v>
      </c>
      <c r="G1946" s="64">
        <v>36.9</v>
      </c>
      <c r="H1946" s="64">
        <v>2.2400000000000002</v>
      </c>
      <c r="I1946" t="s">
        <v>21</v>
      </c>
      <c r="J1946" t="s">
        <v>14</v>
      </c>
      <c r="K1946" t="s">
        <v>15</v>
      </c>
      <c r="N1946" s="1">
        <v>2530</v>
      </c>
      <c r="O1946" s="60">
        <f>IF(B1946="DEPARTAMENTO",N1946*(100%-VLOOKUP(A1946,'Condiciones Comerciales'!B:M,4,FALSE)),N1946)</f>
        <v>2277</v>
      </c>
      <c r="P1946" s="60">
        <f t="shared" si="30"/>
        <v>2561.625</v>
      </c>
      <c r="Q1946" s="62"/>
    </row>
    <row r="1947" spans="1:17" x14ac:dyDescent="0.3">
      <c r="A1947" s="1" t="s">
        <v>170</v>
      </c>
      <c r="B1947" t="s">
        <v>18</v>
      </c>
      <c r="C1947" t="s">
        <v>33</v>
      </c>
      <c r="D1947" s="63">
        <v>1113</v>
      </c>
      <c r="E1947" s="5">
        <v>11</v>
      </c>
      <c r="F1947" s="5" t="s">
        <v>20</v>
      </c>
      <c r="G1947" s="64">
        <v>36.9</v>
      </c>
      <c r="H1947" s="64">
        <v>2.2400000000000002</v>
      </c>
      <c r="I1947" t="s">
        <v>21</v>
      </c>
      <c r="J1947" t="s">
        <v>14</v>
      </c>
      <c r="K1947" t="s">
        <v>15</v>
      </c>
      <c r="N1947" s="1">
        <v>2530</v>
      </c>
      <c r="O1947" s="60">
        <f>IF(B1947="DEPARTAMENTO",N1947*(100%-VLOOKUP(A1947,'Condiciones Comerciales'!B:M,4,FALSE)),N1947)</f>
        <v>2277</v>
      </c>
      <c r="P1947" s="60">
        <f t="shared" si="30"/>
        <v>2561.625</v>
      </c>
      <c r="Q1947" s="62"/>
    </row>
    <row r="1948" spans="1:17" x14ac:dyDescent="0.3">
      <c r="A1948" s="1" t="s">
        <v>170</v>
      </c>
      <c r="B1948" t="s">
        <v>18</v>
      </c>
      <c r="C1948" t="s">
        <v>33</v>
      </c>
      <c r="D1948" s="63">
        <v>1212</v>
      </c>
      <c r="E1948" s="5">
        <v>12</v>
      </c>
      <c r="F1948" s="5" t="s">
        <v>20</v>
      </c>
      <c r="G1948" s="64">
        <v>36.9</v>
      </c>
      <c r="H1948" s="64">
        <v>2.2400000000000002</v>
      </c>
      <c r="I1948" t="s">
        <v>21</v>
      </c>
      <c r="J1948" t="s">
        <v>14</v>
      </c>
      <c r="K1948" t="s">
        <v>15</v>
      </c>
      <c r="N1948" s="1">
        <v>2536</v>
      </c>
      <c r="O1948" s="60">
        <f>IF(B1948="DEPARTAMENTO",N1948*(100%-VLOOKUP(A1948,'Condiciones Comerciales'!B:M,4,FALSE)),N1948)</f>
        <v>2282.4</v>
      </c>
      <c r="P1948" s="60">
        <f t="shared" si="30"/>
        <v>2567.6999999999998</v>
      </c>
      <c r="Q1948" s="62"/>
    </row>
    <row r="1949" spans="1:17" x14ac:dyDescent="0.3">
      <c r="A1949" s="1" t="s">
        <v>170</v>
      </c>
      <c r="B1949" t="s">
        <v>18</v>
      </c>
      <c r="C1949" t="s">
        <v>37</v>
      </c>
      <c r="D1949" s="63">
        <v>405</v>
      </c>
      <c r="E1949" s="5">
        <v>4</v>
      </c>
      <c r="F1949" s="5" t="s">
        <v>20</v>
      </c>
      <c r="G1949" s="64">
        <v>42.83</v>
      </c>
      <c r="H1949" s="64">
        <v>2.2400000000000002</v>
      </c>
      <c r="I1949" t="s">
        <v>39</v>
      </c>
      <c r="J1949" t="s">
        <v>14</v>
      </c>
      <c r="K1949" t="s">
        <v>15</v>
      </c>
      <c r="N1949" s="1">
        <v>2574</v>
      </c>
      <c r="O1949" s="60">
        <f>IF(B1949="DEPARTAMENTO",N1949*(100%-VLOOKUP(A1949,'Condiciones Comerciales'!B:M,4,FALSE)),N1949)</f>
        <v>2316.6</v>
      </c>
      <c r="P1949" s="60">
        <f t="shared" si="30"/>
        <v>2606.1749999999997</v>
      </c>
      <c r="Q1949" s="62"/>
    </row>
    <row r="1950" spans="1:17" x14ac:dyDescent="0.3">
      <c r="A1950" s="1" t="s">
        <v>170</v>
      </c>
      <c r="B1950" t="s">
        <v>16</v>
      </c>
      <c r="C1950" t="s">
        <v>16</v>
      </c>
      <c r="D1950" s="63">
        <v>32</v>
      </c>
      <c r="E1950" s="5">
        <v>-1</v>
      </c>
      <c r="F1950" s="5" t="s">
        <v>20</v>
      </c>
      <c r="G1950" s="64">
        <v>12.5</v>
      </c>
      <c r="H1950" s="64">
        <v>0</v>
      </c>
      <c r="I1950" t="s">
        <v>14</v>
      </c>
      <c r="J1950" t="s">
        <v>14</v>
      </c>
      <c r="K1950" t="s">
        <v>15</v>
      </c>
      <c r="N1950" s="1">
        <v>300</v>
      </c>
      <c r="O1950" s="60">
        <f>IF(B1950="DEPARTAMENTO",N1950*(100%-VLOOKUP(A1950,'Condiciones Comerciales'!B:M,4,FALSE)),N1950)</f>
        <v>300</v>
      </c>
      <c r="P1950" s="60">
        <f t="shared" si="30"/>
        <v>337.5</v>
      </c>
      <c r="Q1950" s="62"/>
    </row>
    <row r="1951" spans="1:17" x14ac:dyDescent="0.3">
      <c r="A1951" s="1" t="s">
        <v>170</v>
      </c>
      <c r="B1951" t="s">
        <v>16</v>
      </c>
      <c r="C1951" t="s">
        <v>16</v>
      </c>
      <c r="D1951" s="63">
        <v>51</v>
      </c>
      <c r="E1951" s="5">
        <v>-1</v>
      </c>
      <c r="F1951" s="5" t="s">
        <v>20</v>
      </c>
      <c r="G1951" s="64">
        <v>12.5</v>
      </c>
      <c r="H1951" s="64">
        <v>0</v>
      </c>
      <c r="I1951" t="s">
        <v>14</v>
      </c>
      <c r="J1951" t="s">
        <v>14</v>
      </c>
      <c r="K1951" t="s">
        <v>15</v>
      </c>
      <c r="N1951" s="1">
        <v>300</v>
      </c>
      <c r="O1951" s="60">
        <f>IF(B1951="DEPARTAMENTO",N1951*(100%-VLOOKUP(A1951,'Condiciones Comerciales'!B:M,4,FALSE)),N1951)</f>
        <v>300</v>
      </c>
      <c r="P1951" s="60">
        <f t="shared" si="30"/>
        <v>337.5</v>
      </c>
      <c r="Q1951" s="62"/>
    </row>
    <row r="1952" spans="1:17" x14ac:dyDescent="0.3">
      <c r="A1952" s="1" t="s">
        <v>170</v>
      </c>
      <c r="B1952" t="s">
        <v>16</v>
      </c>
      <c r="C1952" t="s">
        <v>16</v>
      </c>
      <c r="D1952" s="63">
        <v>52</v>
      </c>
      <c r="E1952" s="5">
        <v>-1</v>
      </c>
      <c r="F1952" s="5" t="s">
        <v>20</v>
      </c>
      <c r="G1952" s="64">
        <v>12.5</v>
      </c>
      <c r="H1952" s="64">
        <v>0</v>
      </c>
      <c r="I1952" t="s">
        <v>14</v>
      </c>
      <c r="J1952" t="s">
        <v>14</v>
      </c>
      <c r="K1952" t="s">
        <v>15</v>
      </c>
      <c r="N1952" s="1">
        <v>300</v>
      </c>
      <c r="O1952" s="60">
        <f>IF(B1952="DEPARTAMENTO",N1952*(100%-VLOOKUP(A1952,'Condiciones Comerciales'!B:M,4,FALSE)),N1952)</f>
        <v>300</v>
      </c>
      <c r="P1952" s="60">
        <f t="shared" si="30"/>
        <v>337.5</v>
      </c>
      <c r="Q1952" s="62"/>
    </row>
    <row r="1953" spans="1:17" x14ac:dyDescent="0.3">
      <c r="A1953" s="1" t="s">
        <v>170</v>
      </c>
      <c r="B1953" t="s">
        <v>16</v>
      </c>
      <c r="C1953" t="s">
        <v>16</v>
      </c>
      <c r="D1953" s="63">
        <v>54</v>
      </c>
      <c r="E1953" s="5">
        <v>-1</v>
      </c>
      <c r="F1953" s="5" t="s">
        <v>20</v>
      </c>
      <c r="G1953" s="64">
        <v>12.5</v>
      </c>
      <c r="H1953" s="64">
        <v>0</v>
      </c>
      <c r="I1953" t="s">
        <v>14</v>
      </c>
      <c r="J1953" t="s">
        <v>14</v>
      </c>
      <c r="K1953" t="s">
        <v>15</v>
      </c>
      <c r="N1953" s="1">
        <v>300</v>
      </c>
      <c r="O1953" s="60">
        <f>IF(B1953="DEPARTAMENTO",N1953*(100%-VLOOKUP(A1953,'Condiciones Comerciales'!B:M,4,FALSE)),N1953)</f>
        <v>300</v>
      </c>
      <c r="P1953" s="60">
        <f t="shared" si="30"/>
        <v>337.5</v>
      </c>
      <c r="Q1953" s="62"/>
    </row>
    <row r="1954" spans="1:17" x14ac:dyDescent="0.3">
      <c r="A1954" s="1" t="s">
        <v>170</v>
      </c>
      <c r="B1954" t="s">
        <v>16</v>
      </c>
      <c r="C1954" t="s">
        <v>16</v>
      </c>
      <c r="D1954" s="63">
        <v>55</v>
      </c>
      <c r="E1954" s="5">
        <v>-1</v>
      </c>
      <c r="F1954" s="5" t="s">
        <v>20</v>
      </c>
      <c r="G1954" s="64">
        <v>12.5</v>
      </c>
      <c r="H1954" s="64">
        <v>0</v>
      </c>
      <c r="I1954" t="s">
        <v>14</v>
      </c>
      <c r="J1954" t="s">
        <v>14</v>
      </c>
      <c r="K1954" t="s">
        <v>15</v>
      </c>
      <c r="L1954" t="s">
        <v>723</v>
      </c>
      <c r="N1954" s="1">
        <v>300</v>
      </c>
      <c r="O1954" s="60">
        <f>IF(B1954="DEPARTAMENTO",N1954*(100%-VLOOKUP(A1954,'Condiciones Comerciales'!B:M,4,FALSE)),N1954)</f>
        <v>300</v>
      </c>
      <c r="P1954" s="60">
        <f t="shared" si="30"/>
        <v>337.5</v>
      </c>
      <c r="Q1954" s="62"/>
    </row>
    <row r="1955" spans="1:17" x14ac:dyDescent="0.3">
      <c r="A1955" s="1" t="s">
        <v>170</v>
      </c>
      <c r="B1955" t="s">
        <v>16</v>
      </c>
      <c r="C1955" t="s">
        <v>16</v>
      </c>
      <c r="D1955" s="63">
        <v>60</v>
      </c>
      <c r="E1955" s="5">
        <v>-1</v>
      </c>
      <c r="F1955" s="5" t="s">
        <v>20</v>
      </c>
      <c r="G1955" s="64">
        <v>12.5</v>
      </c>
      <c r="H1955" s="64">
        <v>0</v>
      </c>
      <c r="I1955" t="s">
        <v>14</v>
      </c>
      <c r="J1955" t="s">
        <v>14</v>
      </c>
      <c r="K1955" t="s">
        <v>15</v>
      </c>
      <c r="N1955" s="1">
        <v>300</v>
      </c>
      <c r="O1955" s="60">
        <f>IF(B1955="DEPARTAMENTO",N1955*(100%-VLOOKUP(A1955,'Condiciones Comerciales'!B:M,4,FALSE)),N1955)</f>
        <v>300</v>
      </c>
      <c r="P1955" s="60">
        <f t="shared" si="30"/>
        <v>337.5</v>
      </c>
      <c r="Q1955" s="62"/>
    </row>
    <row r="1956" spans="1:17" x14ac:dyDescent="0.3">
      <c r="A1956" s="1" t="s">
        <v>170</v>
      </c>
      <c r="B1956" t="s">
        <v>16</v>
      </c>
      <c r="C1956" t="s">
        <v>16</v>
      </c>
      <c r="D1956" s="63">
        <v>68</v>
      </c>
      <c r="E1956" s="5">
        <v>-1</v>
      </c>
      <c r="F1956" s="5" t="s">
        <v>20</v>
      </c>
      <c r="G1956" s="64">
        <v>12.5</v>
      </c>
      <c r="H1956" s="64">
        <v>0</v>
      </c>
      <c r="I1956" t="s">
        <v>14</v>
      </c>
      <c r="J1956" t="s">
        <v>14</v>
      </c>
      <c r="K1956" t="s">
        <v>15</v>
      </c>
      <c r="N1956" s="1">
        <v>300</v>
      </c>
      <c r="O1956" s="60">
        <f>IF(B1956="DEPARTAMENTO",N1956*(100%-VLOOKUP(A1956,'Condiciones Comerciales'!B:M,4,FALSE)),N1956)</f>
        <v>300</v>
      </c>
      <c r="P1956" s="60">
        <f t="shared" si="30"/>
        <v>337.5</v>
      </c>
      <c r="Q1956" s="62"/>
    </row>
    <row r="1957" spans="1:17" x14ac:dyDescent="0.3">
      <c r="A1957" s="1" t="s">
        <v>170</v>
      </c>
      <c r="B1957" t="s">
        <v>16</v>
      </c>
      <c r="C1957" t="s">
        <v>16</v>
      </c>
      <c r="D1957" s="63">
        <v>69</v>
      </c>
      <c r="E1957" s="5">
        <v>-1</v>
      </c>
      <c r="F1957" s="5" t="s">
        <v>20</v>
      </c>
      <c r="G1957" s="64">
        <v>12.5</v>
      </c>
      <c r="H1957" s="64">
        <v>0</v>
      </c>
      <c r="I1957" t="s">
        <v>14</v>
      </c>
      <c r="J1957" t="s">
        <v>14</v>
      </c>
      <c r="K1957" t="s">
        <v>15</v>
      </c>
      <c r="N1957" s="1">
        <v>300</v>
      </c>
      <c r="O1957" s="60">
        <f>IF(B1957="DEPARTAMENTO",N1957*(100%-VLOOKUP(A1957,'Condiciones Comerciales'!B:M,4,FALSE)),N1957)</f>
        <v>300</v>
      </c>
      <c r="P1957" s="60">
        <f t="shared" si="30"/>
        <v>337.5</v>
      </c>
      <c r="Q1957" s="62"/>
    </row>
    <row r="1958" spans="1:17" x14ac:dyDescent="0.3">
      <c r="A1958" s="1" t="s">
        <v>170</v>
      </c>
      <c r="B1958" t="s">
        <v>16</v>
      </c>
      <c r="C1958" t="s">
        <v>16</v>
      </c>
      <c r="D1958" s="63">
        <v>70</v>
      </c>
      <c r="E1958" s="5">
        <v>-1</v>
      </c>
      <c r="F1958" s="5" t="s">
        <v>20</v>
      </c>
      <c r="G1958" s="64">
        <v>12.5</v>
      </c>
      <c r="H1958" s="64">
        <v>0</v>
      </c>
      <c r="I1958" t="s">
        <v>14</v>
      </c>
      <c r="J1958" t="s">
        <v>14</v>
      </c>
      <c r="K1958" t="s">
        <v>15</v>
      </c>
      <c r="N1958" s="1">
        <v>300</v>
      </c>
      <c r="O1958" s="60">
        <f>IF(B1958="DEPARTAMENTO",N1958*(100%-VLOOKUP(A1958,'Condiciones Comerciales'!B:M,4,FALSE)),N1958)</f>
        <v>300</v>
      </c>
      <c r="P1958" s="60">
        <f t="shared" si="30"/>
        <v>337.5</v>
      </c>
      <c r="Q1958" s="62"/>
    </row>
    <row r="1959" spans="1:17" x14ac:dyDescent="0.3">
      <c r="A1959" s="1" t="s">
        <v>170</v>
      </c>
      <c r="B1959" t="s">
        <v>16</v>
      </c>
      <c r="C1959" t="s">
        <v>16</v>
      </c>
      <c r="D1959" s="63">
        <v>71</v>
      </c>
      <c r="E1959" s="5">
        <v>-1</v>
      </c>
      <c r="F1959" s="5" t="s">
        <v>20</v>
      </c>
      <c r="G1959" s="64">
        <v>12.5</v>
      </c>
      <c r="H1959" s="64">
        <v>0</v>
      </c>
      <c r="I1959" t="s">
        <v>14</v>
      </c>
      <c r="J1959" t="s">
        <v>14</v>
      </c>
      <c r="K1959" t="s">
        <v>15</v>
      </c>
      <c r="N1959" s="1">
        <v>300</v>
      </c>
      <c r="O1959" s="60">
        <f>IF(B1959="DEPARTAMENTO",N1959*(100%-VLOOKUP(A1959,'Condiciones Comerciales'!B:M,4,FALSE)),N1959)</f>
        <v>300</v>
      </c>
      <c r="P1959" s="60">
        <f t="shared" si="30"/>
        <v>337.5</v>
      </c>
      <c r="Q1959" s="62"/>
    </row>
    <row r="1960" spans="1:17" x14ac:dyDescent="0.3">
      <c r="A1960" s="1" t="s">
        <v>170</v>
      </c>
      <c r="B1960" t="s">
        <v>16</v>
      </c>
      <c r="C1960" t="s">
        <v>16</v>
      </c>
      <c r="D1960" s="63">
        <v>74</v>
      </c>
      <c r="E1960" s="5">
        <v>-1</v>
      </c>
      <c r="F1960" s="5" t="s">
        <v>20</v>
      </c>
      <c r="G1960" s="64">
        <v>12.5</v>
      </c>
      <c r="H1960" s="64">
        <v>0</v>
      </c>
      <c r="I1960" t="s">
        <v>14</v>
      </c>
      <c r="J1960" t="s">
        <v>14</v>
      </c>
      <c r="K1960" t="s">
        <v>15</v>
      </c>
      <c r="N1960" s="1">
        <v>300</v>
      </c>
      <c r="O1960" s="60">
        <f>IF(B1960="DEPARTAMENTO",N1960*(100%-VLOOKUP(A1960,'Condiciones Comerciales'!B:M,4,FALSE)),N1960)</f>
        <v>300</v>
      </c>
      <c r="P1960" s="60">
        <f t="shared" si="30"/>
        <v>337.5</v>
      </c>
      <c r="Q1960" s="62"/>
    </row>
    <row r="1961" spans="1:17" x14ac:dyDescent="0.3">
      <c r="A1961" s="1" t="s">
        <v>170</v>
      </c>
      <c r="B1961" t="s">
        <v>16</v>
      </c>
      <c r="C1961" t="s">
        <v>16</v>
      </c>
      <c r="D1961" s="63">
        <v>77</v>
      </c>
      <c r="E1961" s="5">
        <v>-1</v>
      </c>
      <c r="F1961" s="5" t="s">
        <v>20</v>
      </c>
      <c r="G1961" s="64">
        <v>12.5</v>
      </c>
      <c r="H1961" s="64">
        <v>0</v>
      </c>
      <c r="I1961" t="s">
        <v>14</v>
      </c>
      <c r="J1961" t="s">
        <v>14</v>
      </c>
      <c r="K1961" t="s">
        <v>15</v>
      </c>
      <c r="N1961" s="1">
        <v>300</v>
      </c>
      <c r="O1961" s="60">
        <f>IF(B1961="DEPARTAMENTO",N1961*(100%-VLOOKUP(A1961,'Condiciones Comerciales'!B:M,4,FALSE)),N1961)</f>
        <v>300</v>
      </c>
      <c r="P1961" s="60">
        <f t="shared" si="30"/>
        <v>337.5</v>
      </c>
      <c r="Q1961" s="62"/>
    </row>
    <row r="1962" spans="1:17" x14ac:dyDescent="0.3">
      <c r="A1962" s="1" t="s">
        <v>170</v>
      </c>
      <c r="B1962" t="s">
        <v>16</v>
      </c>
      <c r="C1962" t="s">
        <v>16</v>
      </c>
      <c r="D1962" s="63">
        <v>78</v>
      </c>
      <c r="E1962" s="5">
        <v>-1</v>
      </c>
      <c r="F1962" s="5" t="s">
        <v>20</v>
      </c>
      <c r="G1962" s="64">
        <v>12.5</v>
      </c>
      <c r="H1962" s="64">
        <v>0</v>
      </c>
      <c r="I1962" t="s">
        <v>14</v>
      </c>
      <c r="J1962" t="s">
        <v>14</v>
      </c>
      <c r="K1962" t="s">
        <v>15</v>
      </c>
      <c r="N1962" s="1">
        <v>300</v>
      </c>
      <c r="O1962" s="60">
        <f>IF(B1962="DEPARTAMENTO",N1962*(100%-VLOOKUP(A1962,'Condiciones Comerciales'!B:M,4,FALSE)),N1962)</f>
        <v>300</v>
      </c>
      <c r="P1962" s="60">
        <f t="shared" si="30"/>
        <v>337.5</v>
      </c>
      <c r="Q1962" s="62"/>
    </row>
    <row r="1963" spans="1:17" x14ac:dyDescent="0.3">
      <c r="A1963" s="1" t="s">
        <v>170</v>
      </c>
      <c r="B1963" t="s">
        <v>16</v>
      </c>
      <c r="C1963" t="s">
        <v>16</v>
      </c>
      <c r="D1963" s="63">
        <v>79</v>
      </c>
      <c r="E1963" s="5">
        <v>-1</v>
      </c>
      <c r="F1963" s="5" t="s">
        <v>20</v>
      </c>
      <c r="G1963" s="64">
        <v>12.5</v>
      </c>
      <c r="H1963" s="64">
        <v>0</v>
      </c>
      <c r="I1963" t="s">
        <v>14</v>
      </c>
      <c r="J1963" t="s">
        <v>14</v>
      </c>
      <c r="K1963" t="s">
        <v>15</v>
      </c>
      <c r="N1963" s="1">
        <v>300</v>
      </c>
      <c r="O1963" s="60">
        <f>IF(B1963="DEPARTAMENTO",N1963*(100%-VLOOKUP(A1963,'Condiciones Comerciales'!B:M,4,FALSE)),N1963)</f>
        <v>300</v>
      </c>
      <c r="P1963" s="60">
        <f t="shared" si="30"/>
        <v>337.5</v>
      </c>
      <c r="Q1963" s="62"/>
    </row>
    <row r="1964" spans="1:17" x14ac:dyDescent="0.3">
      <c r="A1964" s="1" t="s">
        <v>180</v>
      </c>
      <c r="B1964" t="s">
        <v>18</v>
      </c>
      <c r="C1964" t="s">
        <v>33</v>
      </c>
      <c r="D1964" s="63">
        <v>201</v>
      </c>
      <c r="E1964" s="5">
        <v>2</v>
      </c>
      <c r="F1964" s="5" t="s">
        <v>187</v>
      </c>
      <c r="G1964" s="64">
        <v>36.9</v>
      </c>
      <c r="H1964" s="64">
        <v>2.2400000000000002</v>
      </c>
      <c r="I1964" t="s">
        <v>21</v>
      </c>
      <c r="J1964" t="s">
        <v>14</v>
      </c>
      <c r="K1964" t="s">
        <v>15</v>
      </c>
      <c r="N1964" s="1">
        <v>2519</v>
      </c>
      <c r="O1964" s="60">
        <f>IF(B1964="DEPARTAMENTO",N1964*(100%-VLOOKUP(A1964,'Condiciones Comerciales'!B:M,4,FALSE)),N1964)</f>
        <v>2267.1</v>
      </c>
      <c r="P1964" s="60">
        <f t="shared" si="30"/>
        <v>2550.4874999999997</v>
      </c>
      <c r="Q1964" s="62"/>
    </row>
    <row r="1965" spans="1:17" x14ac:dyDescent="0.3">
      <c r="A1965" s="1" t="s">
        <v>180</v>
      </c>
      <c r="B1965" t="s">
        <v>18</v>
      </c>
      <c r="C1965" t="s">
        <v>33</v>
      </c>
      <c r="D1965" s="63">
        <v>201</v>
      </c>
      <c r="E1965" s="5">
        <v>2</v>
      </c>
      <c r="F1965" s="5" t="s">
        <v>28</v>
      </c>
      <c r="G1965" s="64">
        <v>36.9</v>
      </c>
      <c r="H1965" s="64">
        <v>2.2400000000000002</v>
      </c>
      <c r="I1965" t="s">
        <v>182</v>
      </c>
      <c r="J1965" t="s">
        <v>14</v>
      </c>
      <c r="K1965" t="s">
        <v>508</v>
      </c>
      <c r="N1965" s="1">
        <v>2484</v>
      </c>
      <c r="O1965" s="60">
        <f>IF(B1965="DEPARTAMENTO",N1965*(100%-VLOOKUP(A1965,'Condiciones Comerciales'!B:M,4,FALSE)),N1965)</f>
        <v>2235.6</v>
      </c>
      <c r="P1965" s="60">
        <f t="shared" si="30"/>
        <v>2515.0499999999997</v>
      </c>
      <c r="Q1965" s="62"/>
    </row>
    <row r="1966" spans="1:17" x14ac:dyDescent="0.3">
      <c r="A1966" s="1" t="s">
        <v>180</v>
      </c>
      <c r="B1966" t="s">
        <v>18</v>
      </c>
      <c r="C1966" t="s">
        <v>33</v>
      </c>
      <c r="D1966" s="63">
        <v>202</v>
      </c>
      <c r="E1966" s="5">
        <v>2</v>
      </c>
      <c r="F1966" s="5" t="s">
        <v>28</v>
      </c>
      <c r="G1966" s="64">
        <v>36.9</v>
      </c>
      <c r="H1966" s="64">
        <v>2.2400000000000002</v>
      </c>
      <c r="I1966" t="s">
        <v>182</v>
      </c>
      <c r="J1966" t="s">
        <v>14</v>
      </c>
      <c r="K1966" t="s">
        <v>15</v>
      </c>
      <c r="N1966" s="1">
        <v>2484</v>
      </c>
      <c r="O1966" s="60">
        <f>IF(B1966="DEPARTAMENTO",N1966*(100%-VLOOKUP(A1966,'Condiciones Comerciales'!B:M,4,FALSE)),N1966)</f>
        <v>2235.6</v>
      </c>
      <c r="P1966" s="60">
        <f t="shared" si="30"/>
        <v>2515.0499999999997</v>
      </c>
      <c r="Q1966" s="62"/>
    </row>
    <row r="1967" spans="1:17" x14ac:dyDescent="0.3">
      <c r="A1967" s="1" t="s">
        <v>180</v>
      </c>
      <c r="B1967" t="s">
        <v>18</v>
      </c>
      <c r="C1967" t="s">
        <v>33</v>
      </c>
      <c r="D1967" s="63">
        <v>202</v>
      </c>
      <c r="E1967" s="5">
        <v>2</v>
      </c>
      <c r="F1967" s="5" t="s">
        <v>184</v>
      </c>
      <c r="G1967" s="64">
        <v>36.9</v>
      </c>
      <c r="H1967" s="64">
        <v>2.2400000000000002</v>
      </c>
      <c r="I1967" t="s">
        <v>188</v>
      </c>
      <c r="J1967" t="s">
        <v>14</v>
      </c>
      <c r="K1967" t="s">
        <v>508</v>
      </c>
      <c r="N1967" s="1">
        <v>2507</v>
      </c>
      <c r="O1967" s="60">
        <f>IF(B1967="DEPARTAMENTO",N1967*(100%-VLOOKUP(A1967,'Condiciones Comerciales'!B:M,4,FALSE)),N1967)</f>
        <v>2256.3000000000002</v>
      </c>
      <c r="P1967" s="60">
        <f t="shared" si="30"/>
        <v>2538.3375000000001</v>
      </c>
      <c r="Q1967" s="62"/>
    </row>
    <row r="1968" spans="1:17" x14ac:dyDescent="0.3">
      <c r="A1968" s="1" t="s">
        <v>180</v>
      </c>
      <c r="B1968" t="s">
        <v>18</v>
      </c>
      <c r="C1968" t="s">
        <v>33</v>
      </c>
      <c r="D1968" s="63">
        <v>207</v>
      </c>
      <c r="E1968" s="5">
        <v>2</v>
      </c>
      <c r="F1968" s="5" t="s">
        <v>28</v>
      </c>
      <c r="G1968" s="64">
        <v>36.9</v>
      </c>
      <c r="H1968" s="64">
        <v>2.2400000000000002</v>
      </c>
      <c r="I1968" t="s">
        <v>183</v>
      </c>
      <c r="J1968" t="s">
        <v>14</v>
      </c>
      <c r="K1968" t="s">
        <v>15</v>
      </c>
      <c r="N1968" s="1">
        <v>2460</v>
      </c>
      <c r="O1968" s="60">
        <f>IF(B1968="DEPARTAMENTO",N1968*(100%-VLOOKUP(A1968,'Condiciones Comerciales'!B:M,4,FALSE)),N1968)</f>
        <v>2214</v>
      </c>
      <c r="P1968" s="60">
        <f t="shared" si="30"/>
        <v>2490.7499999999995</v>
      </c>
      <c r="Q1968" s="62"/>
    </row>
    <row r="1969" spans="1:17" x14ac:dyDescent="0.3">
      <c r="A1969" s="1" t="s">
        <v>180</v>
      </c>
      <c r="B1969" t="s">
        <v>18</v>
      </c>
      <c r="C1969" t="s">
        <v>33</v>
      </c>
      <c r="D1969" s="63">
        <v>208</v>
      </c>
      <c r="E1969" s="5">
        <v>2</v>
      </c>
      <c r="F1969" s="5" t="s">
        <v>192</v>
      </c>
      <c r="G1969" s="64">
        <v>36.9</v>
      </c>
      <c r="H1969" s="64">
        <v>2.2400000000000002</v>
      </c>
      <c r="I1969" t="s">
        <v>21</v>
      </c>
      <c r="J1969" t="s">
        <v>14</v>
      </c>
      <c r="K1969" t="s">
        <v>508</v>
      </c>
      <c r="N1969" s="1">
        <v>2519</v>
      </c>
      <c r="O1969" s="60">
        <f>IF(B1969="DEPARTAMENTO",N1969*(100%-VLOOKUP(A1969,'Condiciones Comerciales'!B:M,4,FALSE)),N1969)</f>
        <v>2267.1</v>
      </c>
      <c r="P1969" s="60">
        <f t="shared" si="30"/>
        <v>2550.4874999999997</v>
      </c>
      <c r="Q1969" s="62"/>
    </row>
    <row r="1970" spans="1:17" x14ac:dyDescent="0.3">
      <c r="A1970" s="1" t="s">
        <v>180</v>
      </c>
      <c r="B1970" t="s">
        <v>18</v>
      </c>
      <c r="C1970" t="s">
        <v>33</v>
      </c>
      <c r="D1970" s="63">
        <v>209</v>
      </c>
      <c r="E1970" s="5">
        <v>2</v>
      </c>
      <c r="F1970" s="5" t="s">
        <v>17</v>
      </c>
      <c r="G1970" s="64">
        <v>37.99</v>
      </c>
      <c r="H1970" s="64">
        <v>2.4500000000000002</v>
      </c>
      <c r="I1970" t="s">
        <v>182</v>
      </c>
      <c r="J1970" t="s">
        <v>14</v>
      </c>
      <c r="K1970" t="s">
        <v>15</v>
      </c>
      <c r="N1970" s="1">
        <v>2484</v>
      </c>
      <c r="O1970" s="60">
        <f>IF(B1970="DEPARTAMENTO",N1970*(100%-VLOOKUP(A1970,'Condiciones Comerciales'!B:M,4,FALSE)),N1970)</f>
        <v>2235.6</v>
      </c>
      <c r="P1970" s="60">
        <f t="shared" si="30"/>
        <v>2515.0499999999997</v>
      </c>
      <c r="Q1970" s="62"/>
    </row>
    <row r="1971" spans="1:17" x14ac:dyDescent="0.3">
      <c r="A1971" s="1" t="s">
        <v>180</v>
      </c>
      <c r="B1971" t="s">
        <v>18</v>
      </c>
      <c r="C1971" t="s">
        <v>33</v>
      </c>
      <c r="D1971" s="63">
        <v>209</v>
      </c>
      <c r="E1971" s="5">
        <v>2</v>
      </c>
      <c r="F1971" s="5" t="s">
        <v>28</v>
      </c>
      <c r="G1971" s="64">
        <v>38.020000000000003</v>
      </c>
      <c r="H1971" s="64">
        <v>2.4500000000000002</v>
      </c>
      <c r="I1971" t="s">
        <v>183</v>
      </c>
      <c r="J1971" t="s">
        <v>14</v>
      </c>
      <c r="K1971" t="s">
        <v>508</v>
      </c>
      <c r="N1971" s="1">
        <v>2460</v>
      </c>
      <c r="O1971" s="60">
        <f>IF(B1971="DEPARTAMENTO",N1971*(100%-VLOOKUP(A1971,'Condiciones Comerciales'!B:M,4,FALSE)),N1971)</f>
        <v>2214</v>
      </c>
      <c r="P1971" s="60">
        <f t="shared" si="30"/>
        <v>2490.7499999999995</v>
      </c>
      <c r="Q1971" s="62"/>
    </row>
    <row r="1972" spans="1:17" x14ac:dyDescent="0.3">
      <c r="A1972" s="1" t="s">
        <v>180</v>
      </c>
      <c r="B1972" t="s">
        <v>18</v>
      </c>
      <c r="C1972" t="s">
        <v>33</v>
      </c>
      <c r="D1972" s="63">
        <v>211</v>
      </c>
      <c r="E1972" s="5">
        <v>2</v>
      </c>
      <c r="F1972" s="5" t="s">
        <v>28</v>
      </c>
      <c r="G1972" s="64">
        <v>36.9</v>
      </c>
      <c r="H1972" s="64">
        <v>2.2400000000000002</v>
      </c>
      <c r="I1972" t="s">
        <v>39</v>
      </c>
      <c r="J1972" t="s">
        <v>14</v>
      </c>
      <c r="K1972" t="s">
        <v>15</v>
      </c>
      <c r="N1972" s="1">
        <v>2495</v>
      </c>
      <c r="O1972" s="60">
        <f>IF(B1972="DEPARTAMENTO",N1972*(100%-VLOOKUP(A1972,'Condiciones Comerciales'!B:M,4,FALSE)),N1972)</f>
        <v>2245.5</v>
      </c>
      <c r="P1972" s="60">
        <f t="shared" si="30"/>
        <v>2526.1875</v>
      </c>
      <c r="Q1972" s="62"/>
    </row>
    <row r="1973" spans="1:17" x14ac:dyDescent="0.3">
      <c r="A1973" s="1" t="s">
        <v>180</v>
      </c>
      <c r="B1973" t="s">
        <v>18</v>
      </c>
      <c r="C1973" t="s">
        <v>33</v>
      </c>
      <c r="D1973" s="63">
        <v>211</v>
      </c>
      <c r="E1973" s="5">
        <v>2</v>
      </c>
      <c r="F1973" s="5" t="s">
        <v>192</v>
      </c>
      <c r="G1973" s="64">
        <v>36.9</v>
      </c>
      <c r="H1973" s="64">
        <v>2.2400000000000002</v>
      </c>
      <c r="I1973" t="s">
        <v>24</v>
      </c>
      <c r="J1973" t="s">
        <v>14</v>
      </c>
      <c r="K1973" t="s">
        <v>508</v>
      </c>
      <c r="N1973" s="1">
        <v>2472</v>
      </c>
      <c r="O1973" s="60">
        <f>IF(B1973="DEPARTAMENTO",N1973*(100%-VLOOKUP(A1973,'Condiciones Comerciales'!B:M,4,FALSE)),N1973)</f>
        <v>2224.8000000000002</v>
      </c>
      <c r="P1973" s="60">
        <f t="shared" si="30"/>
        <v>2502.9</v>
      </c>
      <c r="Q1973" s="62"/>
    </row>
    <row r="1974" spans="1:17" x14ac:dyDescent="0.3">
      <c r="A1974" s="1" t="s">
        <v>180</v>
      </c>
      <c r="B1974" t="s">
        <v>18</v>
      </c>
      <c r="C1974" t="s">
        <v>33</v>
      </c>
      <c r="D1974" s="63">
        <v>302</v>
      </c>
      <c r="E1974" s="5">
        <v>3</v>
      </c>
      <c r="F1974" s="5" t="s">
        <v>192</v>
      </c>
      <c r="G1974" s="64">
        <v>36.9</v>
      </c>
      <c r="H1974" s="64">
        <v>2.2400000000000002</v>
      </c>
      <c r="I1974" t="s">
        <v>23</v>
      </c>
      <c r="J1974" t="s">
        <v>14</v>
      </c>
      <c r="K1974" t="s">
        <v>15</v>
      </c>
      <c r="N1974" s="1">
        <v>2448</v>
      </c>
      <c r="O1974" s="60">
        <f>IF(B1974="DEPARTAMENTO",N1974*(100%-VLOOKUP(A1974,'Condiciones Comerciales'!B:M,4,FALSE)),N1974)</f>
        <v>2203.2000000000003</v>
      </c>
      <c r="P1974" s="60">
        <f t="shared" si="30"/>
        <v>2478.6</v>
      </c>
      <c r="Q1974" s="62"/>
    </row>
    <row r="1975" spans="1:17" x14ac:dyDescent="0.3">
      <c r="A1975" s="1" t="s">
        <v>180</v>
      </c>
      <c r="B1975" t="s">
        <v>18</v>
      </c>
      <c r="C1975" t="s">
        <v>33</v>
      </c>
      <c r="D1975" s="63">
        <v>302</v>
      </c>
      <c r="E1975" s="5">
        <v>3</v>
      </c>
      <c r="F1975" s="5" t="s">
        <v>184</v>
      </c>
      <c r="G1975" s="64">
        <v>36.9</v>
      </c>
      <c r="H1975" s="64">
        <v>2.2400000000000002</v>
      </c>
      <c r="I1975" t="s">
        <v>188</v>
      </c>
      <c r="J1975" t="s">
        <v>14</v>
      </c>
      <c r="K1975" t="s">
        <v>508</v>
      </c>
      <c r="N1975" s="1">
        <v>2519</v>
      </c>
      <c r="O1975" s="60">
        <f>IF(B1975="DEPARTAMENTO",N1975*(100%-VLOOKUP(A1975,'Condiciones Comerciales'!B:M,4,FALSE)),N1975)</f>
        <v>2267.1</v>
      </c>
      <c r="P1975" s="60">
        <f t="shared" si="30"/>
        <v>2550.4874999999997</v>
      </c>
      <c r="Q1975" s="62"/>
    </row>
    <row r="1976" spans="1:17" x14ac:dyDescent="0.3">
      <c r="A1976" s="1" t="s">
        <v>180</v>
      </c>
      <c r="B1976" t="s">
        <v>18</v>
      </c>
      <c r="C1976" t="s">
        <v>33</v>
      </c>
      <c r="D1976" s="63">
        <v>305</v>
      </c>
      <c r="E1976" s="5">
        <v>3</v>
      </c>
      <c r="F1976" s="5" t="s">
        <v>27</v>
      </c>
      <c r="G1976" s="64">
        <v>36.9</v>
      </c>
      <c r="H1976" s="64">
        <v>2.2400000000000002</v>
      </c>
      <c r="I1976" t="s">
        <v>183</v>
      </c>
      <c r="J1976" t="s">
        <v>14</v>
      </c>
      <c r="K1976" t="s">
        <v>508</v>
      </c>
      <c r="N1976" s="1">
        <v>2472</v>
      </c>
      <c r="O1976" s="60">
        <f>IF(B1976="DEPARTAMENTO",N1976*(100%-VLOOKUP(A1976,'Condiciones Comerciales'!B:M,4,FALSE)),N1976)</f>
        <v>2224.8000000000002</v>
      </c>
      <c r="P1976" s="60">
        <f t="shared" si="30"/>
        <v>2502.9</v>
      </c>
      <c r="Q1976" s="62"/>
    </row>
    <row r="1977" spans="1:17" x14ac:dyDescent="0.3">
      <c r="A1977" s="1" t="s">
        <v>180</v>
      </c>
      <c r="B1977" t="s">
        <v>18</v>
      </c>
      <c r="C1977" t="s">
        <v>33</v>
      </c>
      <c r="D1977" s="63">
        <v>309</v>
      </c>
      <c r="E1977" s="5">
        <v>3</v>
      </c>
      <c r="F1977" s="5" t="s">
        <v>184</v>
      </c>
      <c r="G1977" s="64">
        <v>38.020000000000003</v>
      </c>
      <c r="H1977" s="64">
        <v>2.4500000000000002</v>
      </c>
      <c r="I1977" t="s">
        <v>181</v>
      </c>
      <c r="J1977" t="s">
        <v>14</v>
      </c>
      <c r="K1977" t="s">
        <v>508</v>
      </c>
      <c r="N1977" s="1">
        <v>2460</v>
      </c>
      <c r="O1977" s="60">
        <f>IF(B1977="DEPARTAMENTO",N1977*(100%-VLOOKUP(A1977,'Condiciones Comerciales'!B:M,4,FALSE)),N1977)</f>
        <v>2214</v>
      </c>
      <c r="P1977" s="60">
        <f t="shared" si="30"/>
        <v>2490.7499999999995</v>
      </c>
      <c r="Q1977" s="62"/>
    </row>
    <row r="1978" spans="1:17" x14ac:dyDescent="0.3">
      <c r="A1978" s="1" t="s">
        <v>180</v>
      </c>
      <c r="B1978" t="s">
        <v>18</v>
      </c>
      <c r="C1978" t="s">
        <v>33</v>
      </c>
      <c r="D1978" s="63">
        <v>311</v>
      </c>
      <c r="E1978" s="5">
        <v>3</v>
      </c>
      <c r="F1978" s="5" t="s">
        <v>187</v>
      </c>
      <c r="G1978" s="64">
        <v>36.9</v>
      </c>
      <c r="H1978" s="64">
        <v>2.2400000000000002</v>
      </c>
      <c r="I1978" t="s">
        <v>39</v>
      </c>
      <c r="J1978" t="s">
        <v>14</v>
      </c>
      <c r="K1978" t="s">
        <v>15</v>
      </c>
      <c r="N1978" s="1">
        <v>2507</v>
      </c>
      <c r="O1978" s="60">
        <f>IF(B1978="DEPARTAMENTO",N1978*(100%-VLOOKUP(A1978,'Condiciones Comerciales'!B:M,4,FALSE)),N1978)</f>
        <v>2256.3000000000002</v>
      </c>
      <c r="P1978" s="60">
        <f t="shared" si="30"/>
        <v>2538.3375000000001</v>
      </c>
      <c r="Q1978" s="62"/>
    </row>
    <row r="1979" spans="1:17" x14ac:dyDescent="0.3">
      <c r="A1979" s="1" t="s">
        <v>180</v>
      </c>
      <c r="B1979" t="s">
        <v>18</v>
      </c>
      <c r="C1979" t="s">
        <v>33</v>
      </c>
      <c r="D1979" s="63">
        <v>311</v>
      </c>
      <c r="E1979" s="5">
        <v>3</v>
      </c>
      <c r="F1979" s="5" t="s">
        <v>184</v>
      </c>
      <c r="G1979" s="64">
        <v>36.9</v>
      </c>
      <c r="H1979" s="64">
        <v>2.2400000000000002</v>
      </c>
      <c r="I1979" t="s">
        <v>182</v>
      </c>
      <c r="J1979" t="s">
        <v>14</v>
      </c>
      <c r="K1979" t="s">
        <v>15</v>
      </c>
      <c r="N1979" s="1">
        <v>2495</v>
      </c>
      <c r="O1979" s="60">
        <f>IF(B1979="DEPARTAMENTO",N1979*(100%-VLOOKUP(A1979,'Condiciones Comerciales'!B:M,4,FALSE)),N1979)</f>
        <v>2245.5</v>
      </c>
      <c r="P1979" s="60">
        <f t="shared" si="30"/>
        <v>2526.1875</v>
      </c>
      <c r="Q1979" s="62"/>
    </row>
    <row r="1980" spans="1:17" x14ac:dyDescent="0.3">
      <c r="A1980" s="1" t="s">
        <v>180</v>
      </c>
      <c r="B1980" t="s">
        <v>18</v>
      </c>
      <c r="C1980" t="s">
        <v>33</v>
      </c>
      <c r="D1980" s="63">
        <v>311</v>
      </c>
      <c r="E1980" s="5">
        <v>3</v>
      </c>
      <c r="F1980" s="5" t="s">
        <v>17</v>
      </c>
      <c r="G1980" s="64">
        <v>36.9</v>
      </c>
      <c r="H1980" s="64">
        <v>2.2400000000000002</v>
      </c>
      <c r="I1980" t="s">
        <v>183</v>
      </c>
      <c r="J1980" t="s">
        <v>14</v>
      </c>
      <c r="K1980" t="s">
        <v>15</v>
      </c>
      <c r="N1980" s="1">
        <v>2472</v>
      </c>
      <c r="O1980" s="60">
        <f>IF(B1980="DEPARTAMENTO",N1980*(100%-VLOOKUP(A1980,'Condiciones Comerciales'!B:M,4,FALSE)),N1980)</f>
        <v>2224.8000000000002</v>
      </c>
      <c r="P1980" s="60">
        <f t="shared" si="30"/>
        <v>2502.9</v>
      </c>
      <c r="Q1980" s="62"/>
    </row>
    <row r="1981" spans="1:17" x14ac:dyDescent="0.3">
      <c r="A1981" s="1" t="s">
        <v>180</v>
      </c>
      <c r="B1981" t="s">
        <v>18</v>
      </c>
      <c r="C1981" t="s">
        <v>33</v>
      </c>
      <c r="D1981" s="63">
        <v>311</v>
      </c>
      <c r="E1981" s="5">
        <v>3</v>
      </c>
      <c r="F1981" s="5" t="s">
        <v>28</v>
      </c>
      <c r="G1981" s="64">
        <v>36.9</v>
      </c>
      <c r="H1981" s="64">
        <v>2.2400000000000002</v>
      </c>
      <c r="I1981" t="s">
        <v>188</v>
      </c>
      <c r="J1981" t="s">
        <v>14</v>
      </c>
      <c r="K1981" t="s">
        <v>508</v>
      </c>
      <c r="N1981" s="1">
        <v>2519</v>
      </c>
      <c r="O1981" s="60">
        <f>IF(B1981="DEPARTAMENTO",N1981*(100%-VLOOKUP(A1981,'Condiciones Comerciales'!B:M,4,FALSE)),N1981)</f>
        <v>2267.1</v>
      </c>
      <c r="P1981" s="60">
        <f t="shared" si="30"/>
        <v>2550.4874999999997</v>
      </c>
      <c r="Q1981" s="62"/>
    </row>
    <row r="1982" spans="1:17" x14ac:dyDescent="0.3">
      <c r="A1982" s="1" t="s">
        <v>180</v>
      </c>
      <c r="B1982" t="s">
        <v>18</v>
      </c>
      <c r="C1982" t="s">
        <v>33</v>
      </c>
      <c r="D1982" s="63">
        <v>401</v>
      </c>
      <c r="E1982" s="5">
        <v>4</v>
      </c>
      <c r="F1982" s="5" t="s">
        <v>20</v>
      </c>
      <c r="G1982" s="64">
        <v>36.9</v>
      </c>
      <c r="H1982" s="64">
        <v>2.2400000000000002</v>
      </c>
      <c r="I1982" t="s">
        <v>188</v>
      </c>
      <c r="J1982" t="s">
        <v>14</v>
      </c>
      <c r="K1982" t="s">
        <v>15</v>
      </c>
      <c r="N1982" s="1">
        <v>2531</v>
      </c>
      <c r="O1982" s="60">
        <f>IF(B1982="DEPARTAMENTO",N1982*(100%-VLOOKUP(A1982,'Condiciones Comerciales'!B:M,4,FALSE)),N1982)</f>
        <v>2277.9</v>
      </c>
      <c r="P1982" s="60">
        <f t="shared" si="30"/>
        <v>2562.6374999999998</v>
      </c>
      <c r="Q1982" s="62"/>
    </row>
    <row r="1983" spans="1:17" x14ac:dyDescent="0.3">
      <c r="A1983" s="1" t="s">
        <v>180</v>
      </c>
      <c r="B1983" t="s">
        <v>18</v>
      </c>
      <c r="C1983" t="s">
        <v>33</v>
      </c>
      <c r="D1983" s="63">
        <v>401</v>
      </c>
      <c r="E1983" s="5">
        <v>4</v>
      </c>
      <c r="F1983" s="5" t="s">
        <v>28</v>
      </c>
      <c r="G1983" s="64">
        <v>36.9</v>
      </c>
      <c r="H1983" s="64">
        <v>2.2400000000000002</v>
      </c>
      <c r="I1983" t="s">
        <v>182</v>
      </c>
      <c r="J1983" t="s">
        <v>14</v>
      </c>
      <c r="K1983" t="s">
        <v>15</v>
      </c>
      <c r="N1983" s="1">
        <v>2507</v>
      </c>
      <c r="O1983" s="60">
        <f>IF(B1983="DEPARTAMENTO",N1983*(100%-VLOOKUP(A1983,'Condiciones Comerciales'!B:M,4,FALSE)),N1983)</f>
        <v>2256.3000000000002</v>
      </c>
      <c r="P1983" s="60">
        <f t="shared" si="30"/>
        <v>2538.3375000000001</v>
      </c>
      <c r="Q1983" s="62"/>
    </row>
    <row r="1984" spans="1:17" x14ac:dyDescent="0.3">
      <c r="A1984" s="1" t="s">
        <v>180</v>
      </c>
      <c r="B1984" t="s">
        <v>18</v>
      </c>
      <c r="C1984" t="s">
        <v>33</v>
      </c>
      <c r="D1984" s="63">
        <v>402</v>
      </c>
      <c r="E1984" s="5">
        <v>4</v>
      </c>
      <c r="F1984" s="5" t="s">
        <v>184</v>
      </c>
      <c r="G1984" s="64">
        <v>36.9</v>
      </c>
      <c r="H1984" s="64">
        <v>2.2400000000000002</v>
      </c>
      <c r="I1984" t="s">
        <v>188</v>
      </c>
      <c r="J1984" t="s">
        <v>14</v>
      </c>
      <c r="K1984" t="s">
        <v>15</v>
      </c>
      <c r="N1984" s="1">
        <v>2531</v>
      </c>
      <c r="O1984" s="60">
        <f>IF(B1984="DEPARTAMENTO",IF(C1984="2D1B",N1984*(100%-12%),N1984*(100%-VLOOKUP(A1984,'Condiciones Comerciales'!B:M,4,FALSE))),N1984)</f>
        <v>2227.2800000000002</v>
      </c>
      <c r="P1984" s="60">
        <f t="shared" si="30"/>
        <v>2505.69</v>
      </c>
      <c r="Q1984" s="62"/>
    </row>
    <row r="1985" spans="1:17" x14ac:dyDescent="0.3">
      <c r="A1985" s="1" t="s">
        <v>180</v>
      </c>
      <c r="B1985" t="s">
        <v>18</v>
      </c>
      <c r="C1985" t="s">
        <v>33</v>
      </c>
      <c r="D1985" s="63">
        <v>402</v>
      </c>
      <c r="E1985" s="5">
        <v>4</v>
      </c>
      <c r="F1985" s="5" t="s">
        <v>17</v>
      </c>
      <c r="G1985" s="64">
        <v>36.9</v>
      </c>
      <c r="H1985" s="64">
        <v>2.2400000000000002</v>
      </c>
      <c r="I1985" t="s">
        <v>181</v>
      </c>
      <c r="J1985" t="s">
        <v>14</v>
      </c>
      <c r="K1985" t="s">
        <v>15</v>
      </c>
      <c r="N1985" s="1">
        <v>2472</v>
      </c>
      <c r="O1985" s="60">
        <f>IF(B1985="DEPARTAMENTO",IF(C1985="2D1B",N1985*(100%-12%),N1985*(100%-VLOOKUP(A1985,'Condiciones Comerciales'!B:M,4,FALSE))),N1985)</f>
        <v>2175.36</v>
      </c>
      <c r="P1985" s="60">
        <f t="shared" si="30"/>
        <v>2447.2799999999997</v>
      </c>
      <c r="Q1985" s="62"/>
    </row>
    <row r="1986" spans="1:17" x14ac:dyDescent="0.3">
      <c r="A1986" s="1" t="s">
        <v>180</v>
      </c>
      <c r="B1986" t="s">
        <v>18</v>
      </c>
      <c r="C1986" t="s">
        <v>33</v>
      </c>
      <c r="D1986" s="63">
        <v>402</v>
      </c>
      <c r="E1986" s="5">
        <v>4</v>
      </c>
      <c r="F1986" s="5" t="s">
        <v>28</v>
      </c>
      <c r="G1986" s="64">
        <v>36.9</v>
      </c>
      <c r="H1986" s="64">
        <v>2.2400000000000002</v>
      </c>
      <c r="I1986" t="s">
        <v>182</v>
      </c>
      <c r="J1986" t="s">
        <v>14</v>
      </c>
      <c r="K1986" t="s">
        <v>508</v>
      </c>
      <c r="N1986" s="1">
        <v>2507</v>
      </c>
      <c r="O1986" s="60">
        <f>IF(B1986="DEPARTAMENTO",IF(C1986="2D1B",N1986*(100%-12%),N1986*(100%-VLOOKUP(A1986,'Condiciones Comerciales'!B:M,4,FALSE))),N1986)</f>
        <v>2206.16</v>
      </c>
      <c r="P1986" s="60">
        <f t="shared" ref="P1986:P2049" si="31">(O1986-10%*O1986)/80%</f>
        <v>2481.9299999999998</v>
      </c>
      <c r="Q1986" s="62"/>
    </row>
    <row r="1987" spans="1:17" x14ac:dyDescent="0.3">
      <c r="A1987" s="1" t="s">
        <v>180</v>
      </c>
      <c r="B1987" t="s">
        <v>18</v>
      </c>
      <c r="C1987" t="s">
        <v>33</v>
      </c>
      <c r="D1987" s="63">
        <v>402</v>
      </c>
      <c r="E1987" s="5">
        <v>4</v>
      </c>
      <c r="F1987" s="5" t="s">
        <v>20</v>
      </c>
      <c r="G1987" s="64">
        <v>36.9</v>
      </c>
      <c r="H1987" s="64">
        <v>2.2400000000000002</v>
      </c>
      <c r="I1987" t="s">
        <v>188</v>
      </c>
      <c r="J1987" t="s">
        <v>14</v>
      </c>
      <c r="K1987" t="s">
        <v>508</v>
      </c>
      <c r="N1987" s="1">
        <v>2531</v>
      </c>
      <c r="O1987" s="60">
        <f>IF(B1987="DEPARTAMENTO",IF(C1987="2D1B",N1987*(100%-12%),N1987*(100%-VLOOKUP(A1987,'Condiciones Comerciales'!B:M,4,FALSE))),N1987)</f>
        <v>2227.2800000000002</v>
      </c>
      <c r="P1987" s="60">
        <f t="shared" si="31"/>
        <v>2505.69</v>
      </c>
      <c r="Q1987" s="62"/>
    </row>
    <row r="1988" spans="1:17" x14ac:dyDescent="0.3">
      <c r="A1988" s="1" t="s">
        <v>180</v>
      </c>
      <c r="B1988" t="s">
        <v>18</v>
      </c>
      <c r="C1988" t="s">
        <v>33</v>
      </c>
      <c r="D1988" s="63">
        <v>407</v>
      </c>
      <c r="E1988" s="5">
        <v>4</v>
      </c>
      <c r="F1988" s="5" t="s">
        <v>28</v>
      </c>
      <c r="G1988" s="64">
        <v>36.9</v>
      </c>
      <c r="H1988" s="64">
        <v>2.2400000000000002</v>
      </c>
      <c r="I1988" t="s">
        <v>183</v>
      </c>
      <c r="J1988" t="s">
        <v>14</v>
      </c>
      <c r="K1988" t="s">
        <v>508</v>
      </c>
      <c r="N1988" s="1">
        <v>2484</v>
      </c>
      <c r="O1988" s="60">
        <f>IF(B1988="DEPARTAMENTO",IF(C1988="2D1B",N1988*(100%-12%),N1988*(100%-VLOOKUP(A1988,'Condiciones Comerciales'!B:M,4,FALSE))),N1988)</f>
        <v>2185.92</v>
      </c>
      <c r="P1988" s="60">
        <f t="shared" si="31"/>
        <v>2459.16</v>
      </c>
      <c r="Q1988" s="62"/>
    </row>
    <row r="1989" spans="1:17" x14ac:dyDescent="0.3">
      <c r="A1989" s="1" t="s">
        <v>180</v>
      </c>
      <c r="B1989" t="s">
        <v>18</v>
      </c>
      <c r="C1989" t="s">
        <v>33</v>
      </c>
      <c r="D1989" s="63">
        <v>408</v>
      </c>
      <c r="E1989" s="5">
        <v>4</v>
      </c>
      <c r="F1989" s="5" t="s">
        <v>20</v>
      </c>
      <c r="G1989" s="64">
        <v>36.9</v>
      </c>
      <c r="H1989" s="64">
        <v>2.2400000000000002</v>
      </c>
      <c r="I1989" t="s">
        <v>181</v>
      </c>
      <c r="J1989" t="s">
        <v>14</v>
      </c>
      <c r="K1989" t="s">
        <v>15</v>
      </c>
      <c r="N1989" s="1">
        <v>2472</v>
      </c>
      <c r="O1989" s="60">
        <f>IF(B1989="DEPARTAMENTO",IF(C1989="2D1B",N1989*(100%-12%),N1989*(100%-VLOOKUP(A1989,'Condiciones Comerciales'!B:M,4,FALSE))),N1989)</f>
        <v>2175.36</v>
      </c>
      <c r="P1989" s="60">
        <f t="shared" si="31"/>
        <v>2447.2799999999997</v>
      </c>
      <c r="Q1989" s="62"/>
    </row>
    <row r="1990" spans="1:17" x14ac:dyDescent="0.3">
      <c r="A1990" s="1" t="s">
        <v>180</v>
      </c>
      <c r="B1990" t="s">
        <v>18</v>
      </c>
      <c r="C1990" t="s">
        <v>33</v>
      </c>
      <c r="D1990" s="63">
        <v>408</v>
      </c>
      <c r="E1990" s="5">
        <v>4</v>
      </c>
      <c r="F1990" s="5" t="s">
        <v>184</v>
      </c>
      <c r="G1990" s="64">
        <v>36.9</v>
      </c>
      <c r="H1990" s="64">
        <v>2.2400000000000002</v>
      </c>
      <c r="I1990" t="s">
        <v>181</v>
      </c>
      <c r="J1990" t="s">
        <v>14</v>
      </c>
      <c r="K1990" t="s">
        <v>508</v>
      </c>
      <c r="N1990" s="1">
        <v>2472</v>
      </c>
      <c r="O1990" s="60">
        <f>IF(B1990="DEPARTAMENTO",IF(C1990="2D1B",N1990*(100%-12%),N1990*(100%-VLOOKUP(A1990,'Condiciones Comerciales'!B:M,4,FALSE))),N1990)</f>
        <v>2175.36</v>
      </c>
      <c r="P1990" s="60">
        <f t="shared" si="31"/>
        <v>2447.2799999999997</v>
      </c>
      <c r="Q1990" s="62"/>
    </row>
    <row r="1991" spans="1:17" x14ac:dyDescent="0.3">
      <c r="A1991" s="1" t="s">
        <v>180</v>
      </c>
      <c r="B1991" t="s">
        <v>18</v>
      </c>
      <c r="C1991" t="s">
        <v>33</v>
      </c>
      <c r="D1991" s="63">
        <v>409</v>
      </c>
      <c r="E1991" s="5">
        <v>4</v>
      </c>
      <c r="F1991" s="5" t="s">
        <v>17</v>
      </c>
      <c r="G1991" s="64">
        <v>37.99</v>
      </c>
      <c r="H1991" s="64">
        <v>2.4500000000000002</v>
      </c>
      <c r="I1991" t="s">
        <v>188</v>
      </c>
      <c r="J1991" t="s">
        <v>14</v>
      </c>
      <c r="K1991" t="s">
        <v>15</v>
      </c>
      <c r="N1991" s="1">
        <v>2531</v>
      </c>
      <c r="O1991" s="60">
        <f>IF(B1991="DEPARTAMENTO",IF(C1991="2D1B",N1991*(100%-12%),N1991*(100%-VLOOKUP(A1991,'Condiciones Comerciales'!B:M,4,FALSE))),N1991)</f>
        <v>2227.2800000000002</v>
      </c>
      <c r="P1991" s="60">
        <f t="shared" si="31"/>
        <v>2505.69</v>
      </c>
      <c r="Q1991" s="62"/>
    </row>
    <row r="1992" spans="1:17" x14ac:dyDescent="0.3">
      <c r="A1992" s="1" t="s">
        <v>180</v>
      </c>
      <c r="B1992" t="s">
        <v>18</v>
      </c>
      <c r="C1992" t="s">
        <v>33</v>
      </c>
      <c r="D1992" s="63">
        <v>411</v>
      </c>
      <c r="E1992" s="5">
        <v>4</v>
      </c>
      <c r="F1992" s="5" t="s">
        <v>192</v>
      </c>
      <c r="G1992" s="64">
        <v>36.9</v>
      </c>
      <c r="H1992" s="64">
        <v>2.2400000000000002</v>
      </c>
      <c r="I1992" t="s">
        <v>24</v>
      </c>
      <c r="J1992" t="s">
        <v>14</v>
      </c>
      <c r="K1992" t="s">
        <v>15</v>
      </c>
      <c r="N1992" s="1">
        <v>2495</v>
      </c>
      <c r="O1992" s="60">
        <f>IF(B1992="DEPARTAMENTO",IF(C1992="2D1B",N1992*(100%-12%),N1992*(100%-VLOOKUP(A1992,'Condiciones Comerciales'!B:M,4,FALSE))),N1992)</f>
        <v>2195.6</v>
      </c>
      <c r="P1992" s="60">
        <f t="shared" si="31"/>
        <v>2470.0499999999997</v>
      </c>
      <c r="Q1992" s="62"/>
    </row>
    <row r="1993" spans="1:17" x14ac:dyDescent="0.3">
      <c r="A1993" s="1" t="s">
        <v>180</v>
      </c>
      <c r="B1993" t="s">
        <v>18</v>
      </c>
      <c r="C1993" t="s">
        <v>33</v>
      </c>
      <c r="D1993" s="63">
        <v>411</v>
      </c>
      <c r="E1993" s="5">
        <v>4</v>
      </c>
      <c r="F1993" s="5" t="s">
        <v>20</v>
      </c>
      <c r="G1993" s="64">
        <v>36.9</v>
      </c>
      <c r="H1993" s="64">
        <v>2.2400000000000002</v>
      </c>
      <c r="I1993" t="s">
        <v>182</v>
      </c>
      <c r="J1993" t="s">
        <v>14</v>
      </c>
      <c r="K1993" t="s">
        <v>15</v>
      </c>
      <c r="N1993" s="1">
        <v>2507</v>
      </c>
      <c r="O1993" s="60">
        <f>IF(B1993="DEPARTAMENTO",IF(C1993="2D1B",N1993*(100%-12%),N1993*(100%-VLOOKUP(A1993,'Condiciones Comerciales'!B:M,4,FALSE))),N1993)</f>
        <v>2206.16</v>
      </c>
      <c r="P1993" s="60">
        <f t="shared" si="31"/>
        <v>2481.9299999999998</v>
      </c>
      <c r="Q1993" s="62"/>
    </row>
    <row r="1994" spans="1:17" x14ac:dyDescent="0.3">
      <c r="A1994" s="1" t="s">
        <v>180</v>
      </c>
      <c r="B1994" t="s">
        <v>18</v>
      </c>
      <c r="C1994" t="s">
        <v>33</v>
      </c>
      <c r="D1994" s="63">
        <v>411</v>
      </c>
      <c r="E1994" s="5">
        <v>4</v>
      </c>
      <c r="F1994" s="5" t="s">
        <v>28</v>
      </c>
      <c r="G1994" s="64">
        <v>36.9</v>
      </c>
      <c r="H1994" s="64">
        <v>2.2400000000000002</v>
      </c>
      <c r="I1994" t="s">
        <v>188</v>
      </c>
      <c r="J1994" t="s">
        <v>14</v>
      </c>
      <c r="K1994" t="s">
        <v>508</v>
      </c>
      <c r="N1994" s="1">
        <v>2531</v>
      </c>
      <c r="O1994" s="60">
        <f>IF(B1994="DEPARTAMENTO",IF(C1994="2D1B",N1994*(100%-12%),N1994*(100%-VLOOKUP(A1994,'Condiciones Comerciales'!B:M,4,FALSE))),N1994)</f>
        <v>2227.2800000000002</v>
      </c>
      <c r="P1994" s="60">
        <f t="shared" si="31"/>
        <v>2505.69</v>
      </c>
      <c r="Q1994" s="62"/>
    </row>
    <row r="1995" spans="1:17" x14ac:dyDescent="0.3">
      <c r="A1995" s="1" t="s">
        <v>180</v>
      </c>
      <c r="B1995" t="s">
        <v>13</v>
      </c>
      <c r="C1995" t="s">
        <v>13</v>
      </c>
      <c r="D1995" s="63">
        <v>1</v>
      </c>
      <c r="E1995" s="5">
        <v>1</v>
      </c>
      <c r="F1995" s="5" t="s">
        <v>187</v>
      </c>
      <c r="G1995" s="64">
        <v>6.63</v>
      </c>
      <c r="H1995" s="64">
        <v>0</v>
      </c>
      <c r="I1995" t="s">
        <v>14</v>
      </c>
      <c r="J1995" t="s">
        <v>14</v>
      </c>
      <c r="K1995" t="s">
        <v>15</v>
      </c>
      <c r="N1995" s="1">
        <v>90</v>
      </c>
      <c r="O1995" s="60">
        <f>IF(B1995="DEPARTAMENTO",IF(C1995="2D1B",N1995*(100%-12%),N1995*(100%-VLOOKUP(A1995,'Condiciones Comerciales'!B:M,4,FALSE))),N1995)</f>
        <v>90</v>
      </c>
      <c r="P1995" s="60">
        <f t="shared" si="31"/>
        <v>101.25</v>
      </c>
      <c r="Q1995" s="62"/>
    </row>
    <row r="1996" spans="1:17" x14ac:dyDescent="0.3">
      <c r="A1996" s="1" t="s">
        <v>180</v>
      </c>
      <c r="B1996" t="s">
        <v>13</v>
      </c>
      <c r="C1996" t="s">
        <v>13</v>
      </c>
      <c r="D1996" s="63">
        <v>1</v>
      </c>
      <c r="E1996" s="5">
        <v>1</v>
      </c>
      <c r="F1996" s="5" t="s">
        <v>20</v>
      </c>
      <c r="G1996" s="64">
        <v>6.63</v>
      </c>
      <c r="H1996" s="64">
        <v>0</v>
      </c>
      <c r="I1996" t="s">
        <v>14</v>
      </c>
      <c r="J1996" t="s">
        <v>14</v>
      </c>
      <c r="K1996" t="s">
        <v>15</v>
      </c>
      <c r="N1996" s="1">
        <v>90</v>
      </c>
      <c r="O1996" s="60">
        <f>IF(B1996="DEPARTAMENTO",IF(C1996="2D1B",N1996*(100%-12%),N1996*(100%-VLOOKUP(A1996,'Condiciones Comerciales'!B:M,4,FALSE))),N1996)</f>
        <v>90</v>
      </c>
      <c r="P1996" s="60">
        <f t="shared" si="31"/>
        <v>101.25</v>
      </c>
      <c r="Q1996" s="62"/>
    </row>
    <row r="1997" spans="1:17" x14ac:dyDescent="0.3">
      <c r="A1997" s="1" t="s">
        <v>180</v>
      </c>
      <c r="B1997" t="s">
        <v>13</v>
      </c>
      <c r="C1997" t="s">
        <v>13</v>
      </c>
      <c r="D1997" s="63">
        <v>2</v>
      </c>
      <c r="E1997" s="5">
        <v>1</v>
      </c>
      <c r="F1997" s="5" t="s">
        <v>17</v>
      </c>
      <c r="G1997" s="64">
        <v>3.13</v>
      </c>
      <c r="H1997" s="64">
        <v>0</v>
      </c>
      <c r="I1997" t="s">
        <v>14</v>
      </c>
      <c r="J1997" t="s">
        <v>14</v>
      </c>
      <c r="K1997" t="s">
        <v>508</v>
      </c>
      <c r="N1997" s="1">
        <v>40</v>
      </c>
      <c r="O1997" s="60">
        <f>IF(B1997="DEPARTAMENTO",IF(C1997="2D1B",N1997*(100%-12%),N1997*(100%-VLOOKUP(A1997,'Condiciones Comerciales'!B:M,4,FALSE))),N1997)</f>
        <v>40</v>
      </c>
      <c r="P1997" s="60">
        <f t="shared" si="31"/>
        <v>45</v>
      </c>
      <c r="Q1997" s="62"/>
    </row>
    <row r="1998" spans="1:17" x14ac:dyDescent="0.3">
      <c r="A1998" s="1" t="s">
        <v>180</v>
      </c>
      <c r="B1998" t="s">
        <v>13</v>
      </c>
      <c r="C1998" t="s">
        <v>13</v>
      </c>
      <c r="D1998" s="63">
        <v>3</v>
      </c>
      <c r="E1998" s="5">
        <v>2</v>
      </c>
      <c r="F1998" s="5" t="s">
        <v>20</v>
      </c>
      <c r="G1998" s="64">
        <v>3.46</v>
      </c>
      <c r="H1998" s="64">
        <v>0</v>
      </c>
      <c r="I1998" t="s">
        <v>14</v>
      </c>
      <c r="J1998" t="s">
        <v>14</v>
      </c>
      <c r="K1998" t="s">
        <v>15</v>
      </c>
      <c r="N1998" s="1">
        <v>90</v>
      </c>
      <c r="O1998" s="60">
        <f>IF(B1998="DEPARTAMENTO",IF(C1998="2D1B",N1998*(100%-12%),N1998*(100%-VLOOKUP(A1998,'Condiciones Comerciales'!B:M,4,FALSE))),N1998)</f>
        <v>90</v>
      </c>
      <c r="P1998" s="60">
        <f t="shared" si="31"/>
        <v>101.25</v>
      </c>
      <c r="Q1998" s="62"/>
    </row>
    <row r="1999" spans="1:17" x14ac:dyDescent="0.3">
      <c r="A1999" s="1" t="s">
        <v>180</v>
      </c>
      <c r="B1999" t="s">
        <v>13</v>
      </c>
      <c r="C1999" t="s">
        <v>13</v>
      </c>
      <c r="D1999" s="63">
        <v>3</v>
      </c>
      <c r="E1999" s="5">
        <v>2</v>
      </c>
      <c r="F1999" s="5" t="s">
        <v>187</v>
      </c>
      <c r="G1999" s="64">
        <v>3.46</v>
      </c>
      <c r="H1999" s="64">
        <v>0</v>
      </c>
      <c r="I1999" t="s">
        <v>14</v>
      </c>
      <c r="J1999" t="s">
        <v>14</v>
      </c>
      <c r="K1999" t="s">
        <v>15</v>
      </c>
      <c r="N1999" s="1">
        <v>90</v>
      </c>
      <c r="O1999" s="60">
        <f>IF(B1999="DEPARTAMENTO",IF(C1999="2D1B",N1999*(100%-12%),N1999*(100%-VLOOKUP(A1999,'Condiciones Comerciales'!B:M,4,FALSE))),N1999)</f>
        <v>90</v>
      </c>
      <c r="P1999" s="60">
        <f t="shared" si="31"/>
        <v>101.25</v>
      </c>
      <c r="Q1999" s="62"/>
    </row>
    <row r="2000" spans="1:17" x14ac:dyDescent="0.3">
      <c r="A2000" s="1" t="s">
        <v>180</v>
      </c>
      <c r="B2000" t="s">
        <v>13</v>
      </c>
      <c r="C2000" t="s">
        <v>13</v>
      </c>
      <c r="D2000" s="63">
        <v>5</v>
      </c>
      <c r="E2000" s="5">
        <v>2</v>
      </c>
      <c r="F2000" s="5" t="s">
        <v>20</v>
      </c>
      <c r="G2000" s="64">
        <v>2.62</v>
      </c>
      <c r="H2000" s="64">
        <v>0</v>
      </c>
      <c r="I2000" t="s">
        <v>14</v>
      </c>
      <c r="J2000" t="s">
        <v>14</v>
      </c>
      <c r="K2000" t="s">
        <v>15</v>
      </c>
      <c r="N2000" s="1">
        <v>60</v>
      </c>
      <c r="O2000" s="60">
        <f>IF(B2000="DEPARTAMENTO",IF(C2000="2D1B",N2000*(100%-12%),N2000*(100%-VLOOKUP(A2000,'Condiciones Comerciales'!B:M,4,FALSE))),N2000)</f>
        <v>60</v>
      </c>
      <c r="P2000" s="60">
        <f t="shared" si="31"/>
        <v>67.5</v>
      </c>
      <c r="Q2000" s="62"/>
    </row>
    <row r="2001" spans="1:17" x14ac:dyDescent="0.3">
      <c r="A2001" s="1" t="s">
        <v>180</v>
      </c>
      <c r="B2001" t="s">
        <v>13</v>
      </c>
      <c r="C2001" t="s">
        <v>13</v>
      </c>
      <c r="D2001" s="63">
        <v>5</v>
      </c>
      <c r="E2001" s="5">
        <v>2</v>
      </c>
      <c r="F2001" s="5" t="s">
        <v>28</v>
      </c>
      <c r="G2001" s="64">
        <v>2.62</v>
      </c>
      <c r="H2001" s="64">
        <v>0</v>
      </c>
      <c r="I2001" t="s">
        <v>14</v>
      </c>
      <c r="J2001" t="s">
        <v>14</v>
      </c>
      <c r="K2001" t="s">
        <v>15</v>
      </c>
      <c r="N2001" s="1">
        <v>60</v>
      </c>
      <c r="O2001" s="60">
        <f>IF(B2001="DEPARTAMENTO",IF(C2001="2D1B",N2001*(100%-12%),N2001*(100%-VLOOKUP(A2001,'Condiciones Comerciales'!B:M,4,FALSE))),N2001)</f>
        <v>60</v>
      </c>
      <c r="P2001" s="60">
        <f t="shared" si="31"/>
        <v>67.5</v>
      </c>
      <c r="Q2001" s="62"/>
    </row>
    <row r="2002" spans="1:17" x14ac:dyDescent="0.3">
      <c r="A2002" s="1" t="s">
        <v>180</v>
      </c>
      <c r="B2002" t="s">
        <v>13</v>
      </c>
      <c r="C2002" t="s">
        <v>13</v>
      </c>
      <c r="D2002" s="63">
        <v>6</v>
      </c>
      <c r="E2002" s="5">
        <v>2</v>
      </c>
      <c r="F2002" s="5" t="s">
        <v>28</v>
      </c>
      <c r="G2002" s="64">
        <v>4.45</v>
      </c>
      <c r="H2002" s="64">
        <v>0</v>
      </c>
      <c r="I2002" t="s">
        <v>14</v>
      </c>
      <c r="J2002" t="s">
        <v>14</v>
      </c>
      <c r="K2002" t="s">
        <v>508</v>
      </c>
      <c r="N2002" s="1">
        <v>42</v>
      </c>
      <c r="O2002" s="60">
        <f>IF(B2002="DEPARTAMENTO",IF(C2002="2D1B",N2002*(100%-12%),N2002*(100%-VLOOKUP(A2002,'Condiciones Comerciales'!B:M,4,FALSE))),N2002)</f>
        <v>42</v>
      </c>
      <c r="P2002" s="60">
        <f t="shared" si="31"/>
        <v>47.249999999999993</v>
      </c>
      <c r="Q2002" s="62"/>
    </row>
    <row r="2003" spans="1:17" x14ac:dyDescent="0.3">
      <c r="A2003" s="1" t="s">
        <v>180</v>
      </c>
      <c r="B2003" t="s">
        <v>13</v>
      </c>
      <c r="C2003" t="s">
        <v>13</v>
      </c>
      <c r="D2003" s="63">
        <v>7</v>
      </c>
      <c r="E2003" s="5">
        <v>3</v>
      </c>
      <c r="F2003" s="5" t="s">
        <v>28</v>
      </c>
      <c r="G2003" s="64">
        <v>6.63</v>
      </c>
      <c r="H2003" s="64">
        <v>0</v>
      </c>
      <c r="I2003" t="s">
        <v>14</v>
      </c>
      <c r="J2003" t="s">
        <v>14</v>
      </c>
      <c r="K2003" t="s">
        <v>15</v>
      </c>
      <c r="N2003" s="1">
        <v>100</v>
      </c>
      <c r="O2003" s="60">
        <f>IF(B2003="DEPARTAMENTO",IF(C2003="2D1B",N2003*(100%-12%),N2003*(100%-VLOOKUP(A2003,'Condiciones Comerciales'!B:M,4,FALSE))),N2003)</f>
        <v>100</v>
      </c>
      <c r="P2003" s="60">
        <f t="shared" si="31"/>
        <v>112.5</v>
      </c>
      <c r="Q2003" s="62"/>
    </row>
    <row r="2004" spans="1:17" x14ac:dyDescent="0.3">
      <c r="A2004" s="1" t="s">
        <v>180</v>
      </c>
      <c r="B2004" t="s">
        <v>13</v>
      </c>
      <c r="C2004" t="s">
        <v>13</v>
      </c>
      <c r="D2004" s="63">
        <v>7</v>
      </c>
      <c r="E2004" s="5">
        <v>3</v>
      </c>
      <c r="F2004" s="5" t="s">
        <v>187</v>
      </c>
      <c r="G2004" s="64">
        <v>6.63</v>
      </c>
      <c r="H2004" s="64">
        <v>0</v>
      </c>
      <c r="I2004" t="s">
        <v>14</v>
      </c>
      <c r="J2004" t="s">
        <v>14</v>
      </c>
      <c r="K2004" t="s">
        <v>15</v>
      </c>
      <c r="N2004" s="1">
        <v>90</v>
      </c>
      <c r="O2004" s="60">
        <f>IF(B2004="DEPARTAMENTO",IF(C2004="2D1B",N2004*(100%-12%),N2004*(100%-VLOOKUP(A2004,'Condiciones Comerciales'!B:M,4,FALSE))),N2004)</f>
        <v>90</v>
      </c>
      <c r="P2004" s="60">
        <f t="shared" si="31"/>
        <v>101.25</v>
      </c>
      <c r="Q2004" s="62"/>
    </row>
    <row r="2005" spans="1:17" x14ac:dyDescent="0.3">
      <c r="A2005" s="1" t="s">
        <v>180</v>
      </c>
      <c r="B2005" t="s">
        <v>13</v>
      </c>
      <c r="C2005" t="s">
        <v>13</v>
      </c>
      <c r="D2005" s="63">
        <v>7</v>
      </c>
      <c r="E2005" s="5">
        <v>2</v>
      </c>
      <c r="F2005" s="5" t="s">
        <v>17</v>
      </c>
      <c r="G2005" s="64">
        <v>4.45</v>
      </c>
      <c r="H2005" s="64">
        <v>0</v>
      </c>
      <c r="I2005" t="s">
        <v>14</v>
      </c>
      <c r="J2005" t="s">
        <v>14</v>
      </c>
      <c r="K2005" t="s">
        <v>15</v>
      </c>
      <c r="N2005" s="1">
        <v>57</v>
      </c>
      <c r="O2005" s="60">
        <f>IF(B2005="DEPARTAMENTO",IF(C2005="2D1B",N2005*(100%-12%),N2005*(100%-VLOOKUP(A2005,'Condiciones Comerciales'!B:M,4,FALSE))),N2005)</f>
        <v>57</v>
      </c>
      <c r="P2005" s="60">
        <f t="shared" si="31"/>
        <v>64.124999999999986</v>
      </c>
      <c r="Q2005" s="62"/>
    </row>
    <row r="2006" spans="1:17" x14ac:dyDescent="0.3">
      <c r="A2006" s="1" t="s">
        <v>180</v>
      </c>
      <c r="B2006" t="s">
        <v>13</v>
      </c>
      <c r="C2006" t="s">
        <v>13</v>
      </c>
      <c r="D2006" s="63">
        <v>8</v>
      </c>
      <c r="E2006" s="5">
        <v>2</v>
      </c>
      <c r="F2006" s="5" t="s">
        <v>17</v>
      </c>
      <c r="G2006" s="64">
        <v>2.72</v>
      </c>
      <c r="H2006" s="64">
        <v>0</v>
      </c>
      <c r="I2006" t="s">
        <v>14</v>
      </c>
      <c r="J2006" t="s">
        <v>14</v>
      </c>
      <c r="K2006" t="s">
        <v>15</v>
      </c>
      <c r="N2006" s="1">
        <v>60</v>
      </c>
      <c r="O2006" s="60">
        <f>IF(B2006="DEPARTAMENTO",IF(C2006="2D1B",N2006*(100%-12%),N2006*(100%-VLOOKUP(A2006,'Condiciones Comerciales'!B:M,4,FALSE))),N2006)</f>
        <v>60</v>
      </c>
      <c r="P2006" s="60">
        <f t="shared" si="31"/>
        <v>67.5</v>
      </c>
      <c r="Q2006" s="62"/>
    </row>
    <row r="2007" spans="1:17" x14ac:dyDescent="0.3">
      <c r="A2007" s="1" t="s">
        <v>180</v>
      </c>
      <c r="B2007" t="s">
        <v>13</v>
      </c>
      <c r="C2007" t="s">
        <v>13</v>
      </c>
      <c r="D2007" s="63">
        <v>10</v>
      </c>
      <c r="E2007" s="5">
        <v>3</v>
      </c>
      <c r="F2007" s="5" t="s">
        <v>20</v>
      </c>
      <c r="G2007" s="64">
        <v>2.62</v>
      </c>
      <c r="H2007" s="64">
        <v>0</v>
      </c>
      <c r="I2007" t="s">
        <v>14</v>
      </c>
      <c r="J2007" t="s">
        <v>14</v>
      </c>
      <c r="K2007" t="s">
        <v>15</v>
      </c>
      <c r="N2007" s="1">
        <v>60</v>
      </c>
      <c r="O2007" s="60">
        <f>IF(B2007="DEPARTAMENTO",IF(C2007="2D1B",N2007*(100%-12%),N2007*(100%-VLOOKUP(A2007,'Condiciones Comerciales'!B:M,4,FALSE))),N2007)</f>
        <v>60</v>
      </c>
      <c r="P2007" s="60">
        <f t="shared" si="31"/>
        <v>67.5</v>
      </c>
      <c r="Q2007" s="62"/>
    </row>
    <row r="2008" spans="1:17" x14ac:dyDescent="0.3">
      <c r="A2008" s="1" t="s">
        <v>180</v>
      </c>
      <c r="B2008" t="s">
        <v>13</v>
      </c>
      <c r="C2008" t="s">
        <v>13</v>
      </c>
      <c r="D2008" s="63">
        <v>11</v>
      </c>
      <c r="E2008" s="5">
        <v>3</v>
      </c>
      <c r="F2008" s="5" t="s">
        <v>20</v>
      </c>
      <c r="G2008" s="64">
        <v>4.45</v>
      </c>
      <c r="H2008" s="64">
        <v>0</v>
      </c>
      <c r="I2008" t="s">
        <v>14</v>
      </c>
      <c r="J2008" t="s">
        <v>14</v>
      </c>
      <c r="K2008" t="s">
        <v>15</v>
      </c>
      <c r="N2008" s="1">
        <v>90</v>
      </c>
      <c r="O2008" s="60">
        <f>IF(B2008="DEPARTAMENTO",IF(C2008="2D1B",N2008*(100%-12%),N2008*(100%-VLOOKUP(A2008,'Condiciones Comerciales'!B:M,4,FALSE))),N2008)</f>
        <v>90</v>
      </c>
      <c r="P2008" s="60">
        <f t="shared" si="31"/>
        <v>101.25</v>
      </c>
      <c r="Q2008" s="62"/>
    </row>
    <row r="2009" spans="1:17" x14ac:dyDescent="0.3">
      <c r="A2009" s="1" t="s">
        <v>180</v>
      </c>
      <c r="B2009" t="s">
        <v>13</v>
      </c>
      <c r="C2009" t="s">
        <v>13</v>
      </c>
      <c r="D2009" s="63">
        <v>11</v>
      </c>
      <c r="E2009" s="5">
        <v>3</v>
      </c>
      <c r="F2009" s="5" t="s">
        <v>187</v>
      </c>
      <c r="G2009" s="64">
        <v>4.45</v>
      </c>
      <c r="H2009" s="64">
        <v>0</v>
      </c>
      <c r="I2009" t="s">
        <v>14</v>
      </c>
      <c r="J2009" t="s">
        <v>14</v>
      </c>
      <c r="K2009" t="s">
        <v>15</v>
      </c>
      <c r="N2009" s="1">
        <v>70</v>
      </c>
      <c r="O2009" s="60">
        <f>IF(B2009="DEPARTAMENTO",IF(C2009="2D1B",N2009*(100%-12%),N2009*(100%-VLOOKUP(A2009,'Condiciones Comerciales'!B:M,4,FALSE))),N2009)</f>
        <v>70</v>
      </c>
      <c r="P2009" s="60">
        <f t="shared" si="31"/>
        <v>78.75</v>
      </c>
      <c r="Q2009" s="62"/>
    </row>
    <row r="2010" spans="1:17" x14ac:dyDescent="0.3">
      <c r="A2010" s="1" t="s">
        <v>180</v>
      </c>
      <c r="B2010" t="s">
        <v>13</v>
      </c>
      <c r="C2010" t="s">
        <v>13</v>
      </c>
      <c r="D2010" s="63">
        <v>12</v>
      </c>
      <c r="E2010" s="5">
        <v>3</v>
      </c>
      <c r="F2010" s="5" t="s">
        <v>17</v>
      </c>
      <c r="G2010" s="64">
        <v>2.62</v>
      </c>
      <c r="H2010" s="64">
        <v>0</v>
      </c>
      <c r="I2010" t="s">
        <v>14</v>
      </c>
      <c r="J2010" t="s">
        <v>14</v>
      </c>
      <c r="K2010" t="s">
        <v>15</v>
      </c>
      <c r="N2010" s="1">
        <v>60</v>
      </c>
      <c r="O2010" s="60">
        <f>IF(B2010="DEPARTAMENTO",IF(C2010="2D1B",N2010*(100%-12%),N2010*(100%-VLOOKUP(A2010,'Condiciones Comerciales'!B:M,4,FALSE))),N2010)</f>
        <v>60</v>
      </c>
      <c r="P2010" s="60">
        <f t="shared" si="31"/>
        <v>67.5</v>
      </c>
      <c r="Q2010" s="62"/>
    </row>
    <row r="2011" spans="1:17" x14ac:dyDescent="0.3">
      <c r="A2011" s="1" t="s">
        <v>180</v>
      </c>
      <c r="B2011" t="s">
        <v>13</v>
      </c>
      <c r="C2011" t="s">
        <v>13</v>
      </c>
      <c r="D2011" s="63">
        <v>13</v>
      </c>
      <c r="E2011" s="5">
        <v>4</v>
      </c>
      <c r="F2011" s="5" t="s">
        <v>20</v>
      </c>
      <c r="G2011" s="64">
        <v>3.46</v>
      </c>
      <c r="H2011" s="64">
        <v>0</v>
      </c>
      <c r="I2011" t="s">
        <v>14</v>
      </c>
      <c r="J2011" t="s">
        <v>14</v>
      </c>
      <c r="K2011" t="s">
        <v>15</v>
      </c>
      <c r="N2011" s="1">
        <v>90</v>
      </c>
      <c r="O2011" s="60">
        <f>IF(B2011="DEPARTAMENTO",IF(C2011="2D1B",N2011*(100%-12%),N2011*(100%-VLOOKUP(A2011,'Condiciones Comerciales'!B:M,4,FALSE))),N2011)</f>
        <v>90</v>
      </c>
      <c r="P2011" s="60">
        <f t="shared" si="31"/>
        <v>101.25</v>
      </c>
      <c r="Q2011" s="62"/>
    </row>
    <row r="2012" spans="1:17" x14ac:dyDescent="0.3">
      <c r="A2012" s="1" t="s">
        <v>180</v>
      </c>
      <c r="B2012" t="s">
        <v>13</v>
      </c>
      <c r="C2012" t="s">
        <v>13</v>
      </c>
      <c r="D2012" s="63">
        <v>15</v>
      </c>
      <c r="E2012" s="5">
        <v>4</v>
      </c>
      <c r="F2012" s="5" t="s">
        <v>20</v>
      </c>
      <c r="G2012" s="64">
        <v>2.62</v>
      </c>
      <c r="H2012" s="64">
        <v>0</v>
      </c>
      <c r="I2012" t="s">
        <v>14</v>
      </c>
      <c r="J2012" t="s">
        <v>14</v>
      </c>
      <c r="K2012" t="s">
        <v>15</v>
      </c>
      <c r="N2012" s="1">
        <v>60</v>
      </c>
      <c r="O2012" s="60">
        <f>IF(B2012="DEPARTAMENTO",IF(C2012="2D1B",N2012*(100%-12%),N2012*(100%-VLOOKUP(A2012,'Condiciones Comerciales'!B:M,4,FALSE))),N2012)</f>
        <v>60</v>
      </c>
      <c r="P2012" s="60">
        <f t="shared" si="31"/>
        <v>67.5</v>
      </c>
      <c r="Q2012" s="62"/>
    </row>
    <row r="2013" spans="1:17" x14ac:dyDescent="0.3">
      <c r="A2013" s="1" t="s">
        <v>180</v>
      </c>
      <c r="B2013" t="s">
        <v>13</v>
      </c>
      <c r="C2013" t="s">
        <v>13</v>
      </c>
      <c r="D2013" s="63">
        <v>16</v>
      </c>
      <c r="E2013" s="5">
        <v>4</v>
      </c>
      <c r="F2013" s="5" t="s">
        <v>20</v>
      </c>
      <c r="G2013" s="64">
        <v>4.45</v>
      </c>
      <c r="H2013" s="64">
        <v>0</v>
      </c>
      <c r="I2013" t="s">
        <v>14</v>
      </c>
      <c r="J2013" t="s">
        <v>14</v>
      </c>
      <c r="K2013" t="s">
        <v>15</v>
      </c>
      <c r="N2013" s="1">
        <v>90</v>
      </c>
      <c r="O2013" s="60">
        <f>IF(B2013="DEPARTAMENTO",IF(C2013="2D1B",N2013*(100%-12%),N2013*(100%-VLOOKUP(A2013,'Condiciones Comerciales'!B:M,4,FALSE))),N2013)</f>
        <v>90</v>
      </c>
      <c r="P2013" s="60">
        <f t="shared" si="31"/>
        <v>101.25</v>
      </c>
      <c r="Q2013" s="62"/>
    </row>
    <row r="2014" spans="1:17" x14ac:dyDescent="0.3">
      <c r="A2014" s="1" t="s">
        <v>180</v>
      </c>
      <c r="B2014" t="s">
        <v>13</v>
      </c>
      <c r="C2014" t="s">
        <v>13</v>
      </c>
      <c r="D2014" s="63">
        <v>18</v>
      </c>
      <c r="E2014" s="5">
        <v>4</v>
      </c>
      <c r="F2014" s="5" t="s">
        <v>17</v>
      </c>
      <c r="G2014" s="64">
        <v>2.62</v>
      </c>
      <c r="H2014" s="64">
        <v>0</v>
      </c>
      <c r="I2014" t="s">
        <v>14</v>
      </c>
      <c r="J2014" t="s">
        <v>14</v>
      </c>
      <c r="K2014" t="s">
        <v>15</v>
      </c>
      <c r="N2014" s="1">
        <v>60</v>
      </c>
      <c r="O2014" s="60">
        <f>IF(B2014="DEPARTAMENTO",IF(C2014="2D1B",N2014*(100%-12%),N2014*(100%-VLOOKUP(A2014,'Condiciones Comerciales'!B:M,4,FALSE))),N2014)</f>
        <v>60</v>
      </c>
      <c r="P2014" s="60">
        <f t="shared" si="31"/>
        <v>67.5</v>
      </c>
      <c r="Q2014" s="62"/>
    </row>
    <row r="2015" spans="1:17" x14ac:dyDescent="0.3">
      <c r="A2015" s="1" t="s">
        <v>180</v>
      </c>
      <c r="B2015" t="s">
        <v>13</v>
      </c>
      <c r="C2015" t="s">
        <v>13</v>
      </c>
      <c r="D2015" s="63">
        <v>20</v>
      </c>
      <c r="E2015" s="5">
        <v>4</v>
      </c>
      <c r="F2015" s="5" t="s">
        <v>184</v>
      </c>
      <c r="G2015" s="64">
        <v>2.73</v>
      </c>
      <c r="H2015" s="64">
        <v>0</v>
      </c>
      <c r="I2015" t="s">
        <v>14</v>
      </c>
      <c r="J2015" t="s">
        <v>14</v>
      </c>
      <c r="K2015" t="s">
        <v>15</v>
      </c>
      <c r="N2015" s="1">
        <v>60</v>
      </c>
      <c r="O2015" s="60">
        <f>IF(B2015="DEPARTAMENTO",IF(C2015="2D1B",N2015*(100%-12%),N2015*(100%-VLOOKUP(A2015,'Condiciones Comerciales'!B:M,4,FALSE))),N2015)</f>
        <v>60</v>
      </c>
      <c r="P2015" s="60">
        <f t="shared" si="31"/>
        <v>67.5</v>
      </c>
      <c r="Q2015" s="62"/>
    </row>
    <row r="2016" spans="1:17" x14ac:dyDescent="0.3">
      <c r="A2016" s="1" t="s">
        <v>180</v>
      </c>
      <c r="B2016" t="s">
        <v>16</v>
      </c>
      <c r="C2016" t="s">
        <v>16</v>
      </c>
      <c r="D2016" s="63">
        <v>2</v>
      </c>
      <c r="E2016" s="5">
        <v>1</v>
      </c>
      <c r="F2016" s="5" t="s">
        <v>185</v>
      </c>
      <c r="G2016" s="64">
        <v>12.5</v>
      </c>
      <c r="H2016" s="64">
        <v>0</v>
      </c>
      <c r="I2016" t="s">
        <v>29</v>
      </c>
      <c r="J2016" t="s">
        <v>29</v>
      </c>
      <c r="K2016" t="s">
        <v>507</v>
      </c>
      <c r="M2016" t="s">
        <v>683</v>
      </c>
      <c r="N2016" s="1">
        <v>322</v>
      </c>
      <c r="O2016" s="60">
        <f>IF(B2016="DEPARTAMENTO",IF(C2016="2D1B",N2016*(100%-12%),N2016*(100%-VLOOKUP(A2016,'Condiciones Comerciales'!B:M,4,FALSE))),N2016)</f>
        <v>322</v>
      </c>
      <c r="P2016" s="60">
        <f t="shared" si="31"/>
        <v>362.25</v>
      </c>
      <c r="Q2016" s="62"/>
    </row>
    <row r="2017" spans="1:17" x14ac:dyDescent="0.3">
      <c r="A2017" s="1" t="s">
        <v>180</v>
      </c>
      <c r="B2017" t="s">
        <v>16</v>
      </c>
      <c r="C2017" t="s">
        <v>16</v>
      </c>
      <c r="D2017" s="63">
        <v>3</v>
      </c>
      <c r="E2017" s="5">
        <v>1</v>
      </c>
      <c r="F2017" s="5" t="s">
        <v>185</v>
      </c>
      <c r="G2017" s="64">
        <v>12.5</v>
      </c>
      <c r="H2017" s="64">
        <v>0</v>
      </c>
      <c r="I2017" t="s">
        <v>29</v>
      </c>
      <c r="J2017" t="s">
        <v>29</v>
      </c>
      <c r="K2017" t="s">
        <v>507</v>
      </c>
      <c r="M2017" t="s">
        <v>189</v>
      </c>
      <c r="N2017" s="1">
        <v>250</v>
      </c>
      <c r="O2017" s="60">
        <f>IF(B2017="DEPARTAMENTO",IF(C2017="2D1B",N2017*(100%-12%),N2017*(100%-VLOOKUP(A2017,'Condiciones Comerciales'!B:M,4,FALSE))),N2017)</f>
        <v>250</v>
      </c>
      <c r="P2017" s="60">
        <f t="shared" si="31"/>
        <v>281.25</v>
      </c>
      <c r="Q2017" s="62"/>
    </row>
    <row r="2018" spans="1:17" x14ac:dyDescent="0.3">
      <c r="A2018" s="1" t="s">
        <v>180</v>
      </c>
      <c r="B2018" t="s">
        <v>16</v>
      </c>
      <c r="C2018" t="s">
        <v>16</v>
      </c>
      <c r="D2018" s="63">
        <v>4</v>
      </c>
      <c r="E2018" s="5">
        <v>1</v>
      </c>
      <c r="F2018" s="5" t="s">
        <v>185</v>
      </c>
      <c r="G2018" s="64">
        <v>12.5</v>
      </c>
      <c r="H2018" s="64">
        <v>0</v>
      </c>
      <c r="I2018" t="s">
        <v>29</v>
      </c>
      <c r="J2018" t="s">
        <v>29</v>
      </c>
      <c r="K2018" t="s">
        <v>507</v>
      </c>
      <c r="M2018" t="s">
        <v>191</v>
      </c>
      <c r="N2018" s="1">
        <v>250</v>
      </c>
      <c r="O2018" s="60">
        <f>IF(B2018="DEPARTAMENTO",IF(C2018="2D1B",N2018*(100%-12%),N2018*(100%-VLOOKUP(A2018,'Condiciones Comerciales'!B:M,4,FALSE))),N2018)</f>
        <v>250</v>
      </c>
      <c r="P2018" s="60">
        <f t="shared" si="31"/>
        <v>281.25</v>
      </c>
      <c r="Q2018" s="62"/>
    </row>
    <row r="2019" spans="1:17" x14ac:dyDescent="0.3">
      <c r="A2019" s="1" t="s">
        <v>180</v>
      </c>
      <c r="B2019" t="s">
        <v>16</v>
      </c>
      <c r="C2019" t="s">
        <v>16</v>
      </c>
      <c r="D2019" s="63">
        <v>13</v>
      </c>
      <c r="E2019" s="5">
        <v>1</v>
      </c>
      <c r="F2019" s="5" t="s">
        <v>185</v>
      </c>
      <c r="G2019" s="64">
        <v>12.5</v>
      </c>
      <c r="H2019" s="64">
        <v>0</v>
      </c>
      <c r="I2019" t="s">
        <v>29</v>
      </c>
      <c r="J2019" t="s">
        <v>29</v>
      </c>
      <c r="K2019" t="s">
        <v>507</v>
      </c>
      <c r="M2019" t="s">
        <v>193</v>
      </c>
      <c r="N2019" s="1">
        <v>290</v>
      </c>
      <c r="O2019" s="60">
        <f>IF(B2019="DEPARTAMENTO",IF(C2019="2D1B",N2019*(100%-12%),N2019*(100%-VLOOKUP(A2019,'Condiciones Comerciales'!B:M,4,FALSE))),N2019)</f>
        <v>290</v>
      </c>
      <c r="P2019" s="60">
        <f t="shared" si="31"/>
        <v>326.25</v>
      </c>
      <c r="Q2019" s="62"/>
    </row>
    <row r="2020" spans="1:17" x14ac:dyDescent="0.3">
      <c r="A2020" s="1" t="s">
        <v>180</v>
      </c>
      <c r="B2020" t="s">
        <v>16</v>
      </c>
      <c r="C2020" t="s">
        <v>16</v>
      </c>
      <c r="D2020" s="63">
        <v>48</v>
      </c>
      <c r="E2020" s="5">
        <v>1</v>
      </c>
      <c r="F2020" s="5" t="s">
        <v>185</v>
      </c>
      <c r="G2020" s="64">
        <v>12.5</v>
      </c>
      <c r="H2020" s="64">
        <v>0</v>
      </c>
      <c r="I2020" t="s">
        <v>29</v>
      </c>
      <c r="J2020" t="s">
        <v>29</v>
      </c>
      <c r="K2020" t="s">
        <v>508</v>
      </c>
      <c r="N2020" s="1">
        <v>250</v>
      </c>
      <c r="O2020" s="60">
        <f>IF(B2020="DEPARTAMENTO",IF(C2020="2D1B",N2020*(100%-12%),N2020*(100%-VLOOKUP(A2020,'Condiciones Comerciales'!B:M,4,FALSE))),N2020)</f>
        <v>250</v>
      </c>
      <c r="P2020" s="60">
        <f t="shared" si="31"/>
        <v>281.25</v>
      </c>
      <c r="Q2020" s="62"/>
    </row>
    <row r="2021" spans="1:17" x14ac:dyDescent="0.3">
      <c r="A2021" s="1" t="s">
        <v>180</v>
      </c>
      <c r="B2021" t="s">
        <v>16</v>
      </c>
      <c r="C2021" t="s">
        <v>16</v>
      </c>
      <c r="D2021" s="63">
        <v>100</v>
      </c>
      <c r="E2021" s="5">
        <v>1</v>
      </c>
      <c r="F2021" s="5" t="s">
        <v>185</v>
      </c>
      <c r="G2021" s="64">
        <v>12.5</v>
      </c>
      <c r="H2021" s="64">
        <v>0</v>
      </c>
      <c r="I2021" t="s">
        <v>29</v>
      </c>
      <c r="J2021" t="s">
        <v>29</v>
      </c>
      <c r="K2021" t="s">
        <v>507</v>
      </c>
      <c r="M2021" t="s">
        <v>190</v>
      </c>
      <c r="N2021" s="1">
        <v>250</v>
      </c>
      <c r="O2021" s="60">
        <f>IF(B2021="DEPARTAMENTO",IF(C2021="2D1B",N2021*(100%-12%),N2021*(100%-VLOOKUP(A2021,'Condiciones Comerciales'!B:M,4,FALSE))),N2021)</f>
        <v>250</v>
      </c>
      <c r="P2021" s="60">
        <f t="shared" si="31"/>
        <v>281.25</v>
      </c>
      <c r="Q2021" s="62"/>
    </row>
    <row r="2022" spans="1:17" x14ac:dyDescent="0.3">
      <c r="A2022" s="1" t="s">
        <v>180</v>
      </c>
      <c r="B2022" t="s">
        <v>16</v>
      </c>
      <c r="C2022" t="s">
        <v>16</v>
      </c>
      <c r="D2022" s="63">
        <v>102</v>
      </c>
      <c r="E2022" s="5">
        <v>1</v>
      </c>
      <c r="F2022" s="5" t="s">
        <v>185</v>
      </c>
      <c r="G2022" s="64">
        <v>12.5</v>
      </c>
      <c r="H2022" s="64">
        <v>0</v>
      </c>
      <c r="I2022" t="s">
        <v>29</v>
      </c>
      <c r="J2022" t="s">
        <v>29</v>
      </c>
      <c r="K2022" t="s">
        <v>15</v>
      </c>
      <c r="N2022" s="1">
        <v>250</v>
      </c>
      <c r="O2022" s="60">
        <f>IF(B2022="DEPARTAMENTO",IF(C2022="2D1B",N2022*(100%-12%),N2022*(100%-VLOOKUP(A2022,'Condiciones Comerciales'!B:M,4,FALSE))),N2022)</f>
        <v>250</v>
      </c>
      <c r="P2022" s="60">
        <f t="shared" si="31"/>
        <v>281.25</v>
      </c>
      <c r="Q2022" s="62"/>
    </row>
    <row r="2023" spans="1:17" x14ac:dyDescent="0.3">
      <c r="A2023" s="1" t="s">
        <v>180</v>
      </c>
      <c r="B2023" t="s">
        <v>16</v>
      </c>
      <c r="C2023" t="s">
        <v>16</v>
      </c>
      <c r="D2023" s="63">
        <v>103</v>
      </c>
      <c r="E2023" s="5">
        <v>1</v>
      </c>
      <c r="F2023" s="5" t="s">
        <v>185</v>
      </c>
      <c r="G2023" s="64">
        <v>12.5</v>
      </c>
      <c r="H2023" s="64">
        <v>0</v>
      </c>
      <c r="I2023" t="s">
        <v>29</v>
      </c>
      <c r="J2023" t="s">
        <v>29</v>
      </c>
      <c r="K2023" t="s">
        <v>15</v>
      </c>
      <c r="N2023" s="1">
        <v>250</v>
      </c>
      <c r="O2023" s="60">
        <f>IF(B2023="DEPARTAMENTO",IF(C2023="2D1B",N2023*(100%-12%),N2023*(100%-VLOOKUP(A2023,'Condiciones Comerciales'!B:M,4,FALSE))),N2023)</f>
        <v>250</v>
      </c>
      <c r="P2023" s="60">
        <f t="shared" si="31"/>
        <v>281.25</v>
      </c>
      <c r="Q2023" s="62"/>
    </row>
    <row r="2024" spans="1:17" x14ac:dyDescent="0.3">
      <c r="A2024" s="1" t="s">
        <v>180</v>
      </c>
      <c r="B2024" t="s">
        <v>16</v>
      </c>
      <c r="C2024" t="s">
        <v>16</v>
      </c>
      <c r="D2024" s="63">
        <v>106</v>
      </c>
      <c r="E2024" s="5">
        <v>1</v>
      </c>
      <c r="F2024" s="5" t="s">
        <v>185</v>
      </c>
      <c r="G2024" s="64">
        <v>12.5</v>
      </c>
      <c r="H2024" s="64">
        <v>0</v>
      </c>
      <c r="I2024" t="s">
        <v>29</v>
      </c>
      <c r="J2024" t="s">
        <v>29</v>
      </c>
      <c r="K2024" t="s">
        <v>508</v>
      </c>
      <c r="N2024" s="1">
        <v>300</v>
      </c>
      <c r="O2024" s="60">
        <f>IF(B2024="DEPARTAMENTO",IF(C2024="2D1B",N2024*(100%-12%),N2024*(100%-VLOOKUP(A2024,'Condiciones Comerciales'!B:M,4,FALSE))),N2024)</f>
        <v>300</v>
      </c>
      <c r="P2024" s="60">
        <f t="shared" si="31"/>
        <v>337.5</v>
      </c>
      <c r="Q2024" s="62"/>
    </row>
    <row r="2025" spans="1:17" x14ac:dyDescent="0.3">
      <c r="A2025" s="1" t="s">
        <v>180</v>
      </c>
      <c r="B2025" t="s">
        <v>16</v>
      </c>
      <c r="C2025" t="s">
        <v>16</v>
      </c>
      <c r="D2025" s="63">
        <v>109</v>
      </c>
      <c r="E2025" s="5">
        <v>1</v>
      </c>
      <c r="F2025" s="5" t="s">
        <v>185</v>
      </c>
      <c r="G2025" s="64">
        <v>12.5</v>
      </c>
      <c r="H2025" s="64">
        <v>0</v>
      </c>
      <c r="I2025" t="s">
        <v>29</v>
      </c>
      <c r="J2025" t="s">
        <v>29</v>
      </c>
      <c r="K2025" t="s">
        <v>15</v>
      </c>
      <c r="N2025" s="1">
        <v>200</v>
      </c>
      <c r="O2025" s="60">
        <f>IF(B2025="DEPARTAMENTO",IF(C2025="2D1B",N2025*(100%-12%),N2025*(100%-VLOOKUP(A2025,'Condiciones Comerciales'!B:M,4,FALSE))),N2025)</f>
        <v>200</v>
      </c>
      <c r="P2025" s="60">
        <f t="shared" si="31"/>
        <v>225</v>
      </c>
      <c r="Q2025" s="62"/>
    </row>
    <row r="2026" spans="1:17" x14ac:dyDescent="0.3">
      <c r="A2026" s="1" t="s">
        <v>180</v>
      </c>
      <c r="B2026" t="s">
        <v>16</v>
      </c>
      <c r="C2026" t="s">
        <v>16</v>
      </c>
      <c r="D2026" s="63">
        <v>112</v>
      </c>
      <c r="E2026" s="5">
        <v>1</v>
      </c>
      <c r="F2026" s="5" t="s">
        <v>185</v>
      </c>
      <c r="G2026" s="64">
        <v>12.5</v>
      </c>
      <c r="H2026" s="64">
        <v>0</v>
      </c>
      <c r="I2026" t="s">
        <v>29</v>
      </c>
      <c r="J2026" t="s">
        <v>29</v>
      </c>
      <c r="K2026" t="s">
        <v>507</v>
      </c>
      <c r="M2026" t="s">
        <v>186</v>
      </c>
      <c r="N2026" s="1">
        <v>250</v>
      </c>
      <c r="O2026" s="60">
        <f>IF(B2026="DEPARTAMENTO",IF(C2026="2D1B",N2026*(100%-12%),N2026*(100%-VLOOKUP(A2026,'Condiciones Comerciales'!B:M,4,FALSE))),N2026)</f>
        <v>250</v>
      </c>
      <c r="P2026" s="60">
        <f t="shared" si="31"/>
        <v>281.25</v>
      </c>
      <c r="Q2026" s="62"/>
    </row>
    <row r="2027" spans="1:17" x14ac:dyDescent="0.3">
      <c r="A2027" s="1" t="s">
        <v>180</v>
      </c>
      <c r="B2027" t="s">
        <v>16</v>
      </c>
      <c r="C2027" t="s">
        <v>16</v>
      </c>
      <c r="D2027" s="63">
        <v>138</v>
      </c>
      <c r="E2027" s="5">
        <v>1</v>
      </c>
      <c r="F2027" s="5" t="s">
        <v>185</v>
      </c>
      <c r="G2027" s="64">
        <v>12.5</v>
      </c>
      <c r="H2027" s="64">
        <v>0</v>
      </c>
      <c r="I2027" t="s">
        <v>29</v>
      </c>
      <c r="J2027" t="s">
        <v>29</v>
      </c>
      <c r="K2027" t="s">
        <v>15</v>
      </c>
      <c r="N2027" s="1">
        <v>250</v>
      </c>
      <c r="O2027" s="60">
        <f>IF(B2027="DEPARTAMENTO",IF(C2027="2D1B",N2027*(100%-12%),N2027*(100%-VLOOKUP(A2027,'Condiciones Comerciales'!B:M,4,FALSE))),N2027)</f>
        <v>250</v>
      </c>
      <c r="P2027" s="60">
        <f t="shared" si="31"/>
        <v>281.25</v>
      </c>
      <c r="Q2027" s="62"/>
    </row>
    <row r="2028" spans="1:17" x14ac:dyDescent="0.3">
      <c r="A2028" s="1" t="s">
        <v>180</v>
      </c>
      <c r="B2028" t="s">
        <v>16</v>
      </c>
      <c r="C2028" t="s">
        <v>16</v>
      </c>
      <c r="D2028" s="63">
        <v>139</v>
      </c>
      <c r="E2028" s="5">
        <v>1</v>
      </c>
      <c r="F2028" s="5" t="s">
        <v>185</v>
      </c>
      <c r="G2028" s="64">
        <v>12.5</v>
      </c>
      <c r="H2028" s="64">
        <v>0</v>
      </c>
      <c r="I2028" t="s">
        <v>29</v>
      </c>
      <c r="J2028" t="s">
        <v>29</v>
      </c>
      <c r="K2028" t="s">
        <v>15</v>
      </c>
      <c r="N2028" s="1">
        <v>290</v>
      </c>
      <c r="O2028" s="60">
        <f>IF(B2028="DEPARTAMENTO",IF(C2028="2D1B",N2028*(100%-12%),N2028*(100%-VLOOKUP(A2028,'Condiciones Comerciales'!B:M,4,FALSE))),N2028)</f>
        <v>290</v>
      </c>
      <c r="P2028" s="60">
        <f t="shared" si="31"/>
        <v>326.25</v>
      </c>
      <c r="Q2028" s="62"/>
    </row>
    <row r="2029" spans="1:17" x14ac:dyDescent="0.3">
      <c r="A2029" s="1" t="s">
        <v>180</v>
      </c>
      <c r="B2029" t="s">
        <v>16</v>
      </c>
      <c r="C2029" t="s">
        <v>16</v>
      </c>
      <c r="D2029" s="63">
        <v>143</v>
      </c>
      <c r="E2029" s="5">
        <v>1</v>
      </c>
      <c r="F2029" s="5" t="s">
        <v>185</v>
      </c>
      <c r="G2029" s="64">
        <v>12.5</v>
      </c>
      <c r="H2029" s="64">
        <v>0</v>
      </c>
      <c r="I2029" t="s">
        <v>29</v>
      </c>
      <c r="J2029" t="s">
        <v>29</v>
      </c>
      <c r="K2029" t="s">
        <v>15</v>
      </c>
      <c r="N2029" s="1">
        <v>320</v>
      </c>
      <c r="O2029" s="60">
        <f>IF(B2029="DEPARTAMENTO",IF(C2029="2D1B",N2029*(100%-12%),N2029*(100%-VLOOKUP(A2029,'Condiciones Comerciales'!B:M,4,FALSE))),N2029)</f>
        <v>320</v>
      </c>
      <c r="P2029" s="60">
        <f t="shared" si="31"/>
        <v>360</v>
      </c>
      <c r="Q2029" s="62"/>
    </row>
    <row r="2030" spans="1:17" x14ac:dyDescent="0.3">
      <c r="A2030" s="1" t="s">
        <v>180</v>
      </c>
      <c r="B2030" t="s">
        <v>16</v>
      </c>
      <c r="C2030" t="s">
        <v>16</v>
      </c>
      <c r="D2030" s="63">
        <v>162</v>
      </c>
      <c r="E2030" s="5">
        <v>1</v>
      </c>
      <c r="F2030" s="5" t="s">
        <v>185</v>
      </c>
      <c r="G2030" s="64">
        <v>12.5</v>
      </c>
      <c r="H2030" s="64">
        <v>0</v>
      </c>
      <c r="I2030" t="s">
        <v>29</v>
      </c>
      <c r="J2030" t="s">
        <v>29</v>
      </c>
      <c r="K2030" t="s">
        <v>15</v>
      </c>
      <c r="N2030" s="1">
        <v>250</v>
      </c>
      <c r="O2030" s="60">
        <f>IF(B2030="DEPARTAMENTO",IF(C2030="2D1B",N2030*(100%-12%),N2030*(100%-VLOOKUP(A2030,'Condiciones Comerciales'!B:M,4,FALSE))),N2030)</f>
        <v>250</v>
      </c>
      <c r="P2030" s="60">
        <f t="shared" si="31"/>
        <v>281.25</v>
      </c>
      <c r="Q2030" s="62"/>
    </row>
    <row r="2031" spans="1:17" x14ac:dyDescent="0.3">
      <c r="A2031" s="1" t="s">
        <v>180</v>
      </c>
      <c r="B2031" t="s">
        <v>16</v>
      </c>
      <c r="C2031" t="s">
        <v>16</v>
      </c>
      <c r="D2031" s="63">
        <v>189</v>
      </c>
      <c r="E2031" s="5">
        <v>1</v>
      </c>
      <c r="F2031" s="5" t="s">
        <v>185</v>
      </c>
      <c r="G2031" s="64">
        <v>12.5</v>
      </c>
      <c r="H2031" s="64">
        <v>0</v>
      </c>
      <c r="I2031" t="s">
        <v>29</v>
      </c>
      <c r="J2031" t="s">
        <v>29</v>
      </c>
      <c r="K2031" t="s">
        <v>15</v>
      </c>
      <c r="N2031" s="1">
        <v>250</v>
      </c>
      <c r="O2031" s="60">
        <f>IF(B2031="DEPARTAMENTO",IF(C2031="2D1B",N2031*(100%-12%),N2031*(100%-VLOOKUP(A2031,'Condiciones Comerciales'!B:M,4,FALSE))),N2031)</f>
        <v>250</v>
      </c>
      <c r="P2031" s="60">
        <f t="shared" si="31"/>
        <v>281.25</v>
      </c>
      <c r="Q2031" s="62"/>
    </row>
    <row r="2032" spans="1:17" x14ac:dyDescent="0.3">
      <c r="A2032" s="1" t="s">
        <v>180</v>
      </c>
      <c r="B2032" t="s">
        <v>16</v>
      </c>
      <c r="C2032" t="s">
        <v>16</v>
      </c>
      <c r="D2032" s="63">
        <v>202</v>
      </c>
      <c r="E2032" s="5">
        <v>1</v>
      </c>
      <c r="F2032" s="5" t="s">
        <v>185</v>
      </c>
      <c r="G2032" s="64">
        <v>12.5</v>
      </c>
      <c r="H2032" s="64">
        <v>0</v>
      </c>
      <c r="I2032" t="s">
        <v>29</v>
      </c>
      <c r="J2032" t="s">
        <v>29</v>
      </c>
      <c r="K2032" t="s">
        <v>15</v>
      </c>
      <c r="N2032" s="1">
        <v>250</v>
      </c>
      <c r="O2032" s="60">
        <f>IF(B2032="DEPARTAMENTO",IF(C2032="2D1B",N2032*(100%-12%),N2032*(100%-VLOOKUP(A2032,'Condiciones Comerciales'!B:M,4,FALSE))),N2032)</f>
        <v>250</v>
      </c>
      <c r="P2032" s="60">
        <f t="shared" si="31"/>
        <v>281.25</v>
      </c>
      <c r="Q2032" s="62"/>
    </row>
    <row r="2033" spans="1:17" x14ac:dyDescent="0.3">
      <c r="A2033" s="1" t="s">
        <v>180</v>
      </c>
      <c r="B2033" t="s">
        <v>16</v>
      </c>
      <c r="C2033" t="s">
        <v>16</v>
      </c>
      <c r="D2033" s="63">
        <v>204</v>
      </c>
      <c r="E2033" s="5">
        <v>1</v>
      </c>
      <c r="F2033" s="5" t="s">
        <v>185</v>
      </c>
      <c r="G2033" s="64">
        <v>12.5</v>
      </c>
      <c r="H2033" s="64">
        <v>0</v>
      </c>
      <c r="I2033" t="s">
        <v>29</v>
      </c>
      <c r="J2033" t="s">
        <v>29</v>
      </c>
      <c r="K2033" t="s">
        <v>15</v>
      </c>
      <c r="N2033" s="1">
        <v>250</v>
      </c>
      <c r="O2033" s="60">
        <f>IF(B2033="DEPARTAMENTO",IF(C2033="2D1B",N2033*(100%-12%),N2033*(100%-VLOOKUP(A2033,'Condiciones Comerciales'!B:M,4,FALSE))),N2033)</f>
        <v>250</v>
      </c>
      <c r="P2033" s="60">
        <f t="shared" si="31"/>
        <v>281.25</v>
      </c>
      <c r="Q2033" s="62"/>
    </row>
    <row r="2034" spans="1:17" x14ac:dyDescent="0.3">
      <c r="A2034" s="1" t="s">
        <v>180</v>
      </c>
      <c r="B2034" t="s">
        <v>16</v>
      </c>
      <c r="C2034" t="s">
        <v>16</v>
      </c>
      <c r="D2034" s="63">
        <v>238</v>
      </c>
      <c r="E2034" s="5">
        <v>1</v>
      </c>
      <c r="G2034" s="64">
        <v>12.5</v>
      </c>
      <c r="H2034" s="64">
        <v>0</v>
      </c>
      <c r="I2034" t="s">
        <v>29</v>
      </c>
      <c r="J2034" t="s">
        <v>29</v>
      </c>
      <c r="K2034" t="s">
        <v>508</v>
      </c>
      <c r="N2034" s="1">
        <v>320</v>
      </c>
      <c r="O2034" s="60">
        <f>IF(B2034="DEPARTAMENTO",IF(C2034="2D1B",N2034*(100%-12%),N2034*(100%-VLOOKUP(A2034,'Condiciones Comerciales'!B:M,4,FALSE))),N2034)</f>
        <v>320</v>
      </c>
      <c r="P2034" s="60">
        <f t="shared" si="31"/>
        <v>360</v>
      </c>
      <c r="Q2034" s="62"/>
    </row>
    <row r="2035" spans="1:17" x14ac:dyDescent="0.3">
      <c r="A2035" s="1" t="s">
        <v>180</v>
      </c>
      <c r="B2035" t="s">
        <v>16</v>
      </c>
      <c r="C2035" t="s">
        <v>16</v>
      </c>
      <c r="D2035" s="63">
        <v>244</v>
      </c>
      <c r="E2035" s="5">
        <v>1</v>
      </c>
      <c r="G2035" s="64">
        <v>12.5</v>
      </c>
      <c r="H2035" s="64">
        <v>0</v>
      </c>
      <c r="I2035" t="s">
        <v>29</v>
      </c>
      <c r="J2035" t="s">
        <v>29</v>
      </c>
      <c r="K2035" t="s">
        <v>15</v>
      </c>
      <c r="N2035" s="1">
        <v>290</v>
      </c>
      <c r="O2035" s="60">
        <f>IF(B2035="DEPARTAMENTO",IF(C2035="2D1B",N2035*(100%-12%),N2035*(100%-VLOOKUP(A2035,'Condiciones Comerciales'!B:M,4,FALSE))),N2035)</f>
        <v>290</v>
      </c>
      <c r="P2035" s="60">
        <f t="shared" si="31"/>
        <v>326.25</v>
      </c>
      <c r="Q2035" s="62"/>
    </row>
    <row r="2036" spans="1:17" x14ac:dyDescent="0.3">
      <c r="A2036" s="1" t="s">
        <v>180</v>
      </c>
      <c r="B2036" t="s">
        <v>16</v>
      </c>
      <c r="C2036" t="s">
        <v>16</v>
      </c>
      <c r="D2036" s="63">
        <v>254</v>
      </c>
      <c r="E2036" s="5">
        <v>1</v>
      </c>
      <c r="G2036" s="64">
        <v>12.5</v>
      </c>
      <c r="H2036" s="64">
        <v>0</v>
      </c>
      <c r="I2036" t="s">
        <v>29</v>
      </c>
      <c r="J2036" t="s">
        <v>29</v>
      </c>
      <c r="K2036" t="s">
        <v>15</v>
      </c>
      <c r="N2036" s="1">
        <v>250</v>
      </c>
      <c r="O2036" s="60">
        <f>IF(B2036="DEPARTAMENTO",IF(C2036="2D1B",N2036*(100%-12%),N2036*(100%-VLOOKUP(A2036,'Condiciones Comerciales'!B:M,4,FALSE))),N2036)</f>
        <v>250</v>
      </c>
      <c r="P2036" s="60">
        <f t="shared" si="31"/>
        <v>281.25</v>
      </c>
      <c r="Q2036" s="62"/>
    </row>
    <row r="2037" spans="1:17" x14ac:dyDescent="0.3">
      <c r="A2037" s="1" t="s">
        <v>180</v>
      </c>
      <c r="B2037" t="s">
        <v>16</v>
      </c>
      <c r="C2037" t="s">
        <v>16</v>
      </c>
      <c r="D2037" s="63">
        <v>264</v>
      </c>
      <c r="E2037" s="5">
        <v>1</v>
      </c>
      <c r="G2037" s="64">
        <v>12.5</v>
      </c>
      <c r="H2037" s="64">
        <v>0</v>
      </c>
      <c r="I2037" t="s">
        <v>29</v>
      </c>
      <c r="J2037" t="s">
        <v>29</v>
      </c>
      <c r="K2037" t="s">
        <v>15</v>
      </c>
      <c r="N2037" s="1">
        <v>250</v>
      </c>
      <c r="O2037" s="60">
        <f>IF(B2037="DEPARTAMENTO",IF(C2037="2D1B",N2037*(100%-12%),N2037*(100%-VLOOKUP(A2037,'Condiciones Comerciales'!B:M,4,FALSE))),N2037)</f>
        <v>250</v>
      </c>
      <c r="P2037" s="60">
        <f t="shared" si="31"/>
        <v>281.25</v>
      </c>
      <c r="Q2037" s="62"/>
    </row>
    <row r="2038" spans="1:17" x14ac:dyDescent="0.3">
      <c r="A2038" s="1" t="s">
        <v>277</v>
      </c>
      <c r="B2038" t="s">
        <v>18</v>
      </c>
      <c r="C2038" t="s">
        <v>70</v>
      </c>
      <c r="D2038" s="63">
        <v>402</v>
      </c>
      <c r="E2038" s="5">
        <v>4</v>
      </c>
      <c r="F2038" s="5" t="s">
        <v>17</v>
      </c>
      <c r="G2038" s="64">
        <v>31.56</v>
      </c>
      <c r="H2038" s="64">
        <v>2.86</v>
      </c>
      <c r="I2038" t="s">
        <v>24</v>
      </c>
      <c r="J2038" t="s">
        <v>14</v>
      </c>
      <c r="K2038" t="s">
        <v>15</v>
      </c>
      <c r="N2038" s="1">
        <v>2503</v>
      </c>
      <c r="O2038" s="60">
        <f>IF(B2038="DEPARTAMENTO",IF(C2038="2D1B",N2038*(100%-12%),N2038*(100%-VLOOKUP(A2038,'Condiciones Comerciales'!B:M,4,FALSE))),N2038)</f>
        <v>2252.7000000000003</v>
      </c>
      <c r="P2038" s="60">
        <f t="shared" si="31"/>
        <v>2534.2875000000004</v>
      </c>
      <c r="Q2038" s="62"/>
    </row>
    <row r="2039" spans="1:17" x14ac:dyDescent="0.3">
      <c r="A2039" s="1" t="s">
        <v>277</v>
      </c>
      <c r="B2039" t="s">
        <v>18</v>
      </c>
      <c r="C2039" t="s">
        <v>70</v>
      </c>
      <c r="D2039" s="63">
        <v>403</v>
      </c>
      <c r="E2039" s="5">
        <v>4</v>
      </c>
      <c r="F2039" s="5" t="s">
        <v>17</v>
      </c>
      <c r="G2039" s="64">
        <v>31.03</v>
      </c>
      <c r="H2039" s="64">
        <v>2.86</v>
      </c>
      <c r="I2039" t="s">
        <v>24</v>
      </c>
      <c r="J2039" t="s">
        <v>14</v>
      </c>
      <c r="K2039" t="s">
        <v>15</v>
      </c>
      <c r="N2039" s="1">
        <v>2606</v>
      </c>
      <c r="O2039" s="60">
        <f>IF(B2039="DEPARTAMENTO",IF(C2039="2D1B",N2039*(100%-12%),N2039*(100%-VLOOKUP(A2039,'Condiciones Comerciales'!B:M,4,FALSE))),N2039)</f>
        <v>2345.4</v>
      </c>
      <c r="P2039" s="60">
        <f t="shared" si="31"/>
        <v>2638.5749999999998</v>
      </c>
      <c r="Q2039" s="62"/>
    </row>
    <row r="2040" spans="1:17" x14ac:dyDescent="0.3">
      <c r="A2040" s="1" t="s">
        <v>277</v>
      </c>
      <c r="B2040" t="s">
        <v>18</v>
      </c>
      <c r="C2040" t="s">
        <v>70</v>
      </c>
      <c r="D2040" s="63">
        <v>404</v>
      </c>
      <c r="E2040" s="5">
        <v>4</v>
      </c>
      <c r="F2040" s="5" t="s">
        <v>17</v>
      </c>
      <c r="G2040" s="64">
        <v>31.04</v>
      </c>
      <c r="H2040" s="64">
        <v>2.86</v>
      </c>
      <c r="I2040" t="s">
        <v>24</v>
      </c>
      <c r="J2040" t="s">
        <v>14</v>
      </c>
      <c r="K2040" t="s">
        <v>15</v>
      </c>
      <c r="N2040" s="1">
        <v>2606</v>
      </c>
      <c r="O2040" s="60">
        <f>IF(B2040="DEPARTAMENTO",IF(C2040="2D1B",N2040*(100%-12%),N2040*(100%-VLOOKUP(A2040,'Condiciones Comerciales'!B:M,4,FALSE))),N2040)</f>
        <v>2345.4</v>
      </c>
      <c r="P2040" s="60">
        <f t="shared" si="31"/>
        <v>2638.5749999999998</v>
      </c>
      <c r="Q2040" s="62"/>
    </row>
    <row r="2041" spans="1:17" x14ac:dyDescent="0.3">
      <c r="A2041" s="1" t="s">
        <v>277</v>
      </c>
      <c r="B2041" t="s">
        <v>18</v>
      </c>
      <c r="C2041" t="s">
        <v>70</v>
      </c>
      <c r="D2041" s="63">
        <v>418</v>
      </c>
      <c r="E2041" s="5">
        <v>4</v>
      </c>
      <c r="F2041" s="5" t="s">
        <v>17</v>
      </c>
      <c r="G2041" s="64">
        <v>31.04</v>
      </c>
      <c r="H2041" s="64">
        <v>2.86</v>
      </c>
      <c r="I2041" t="s">
        <v>39</v>
      </c>
      <c r="J2041" t="s">
        <v>14</v>
      </c>
      <c r="K2041" t="s">
        <v>15</v>
      </c>
      <c r="N2041" s="1">
        <v>2630</v>
      </c>
      <c r="O2041" s="60">
        <f>IF(B2041="DEPARTAMENTO",IF(C2041="2D1B",N2041*(100%-12%),N2041*(100%-VLOOKUP(A2041,'Condiciones Comerciales'!B:M,4,FALSE))),N2041)</f>
        <v>2367</v>
      </c>
      <c r="P2041" s="60">
        <f t="shared" si="31"/>
        <v>2662.875</v>
      </c>
      <c r="Q2041" s="62"/>
    </row>
    <row r="2042" spans="1:17" x14ac:dyDescent="0.3">
      <c r="A2042" s="1" t="s">
        <v>277</v>
      </c>
      <c r="B2042" t="s">
        <v>18</v>
      </c>
      <c r="C2042" t="s">
        <v>70</v>
      </c>
      <c r="D2042" s="63">
        <v>419</v>
      </c>
      <c r="E2042" s="5">
        <v>4</v>
      </c>
      <c r="F2042" s="5" t="s">
        <v>17</v>
      </c>
      <c r="G2042" s="64">
        <v>31.03</v>
      </c>
      <c r="H2042" s="64">
        <v>2.86</v>
      </c>
      <c r="I2042" t="s">
        <v>39</v>
      </c>
      <c r="J2042" t="s">
        <v>14</v>
      </c>
      <c r="K2042" t="s">
        <v>15</v>
      </c>
      <c r="N2042" s="1">
        <v>2630</v>
      </c>
      <c r="O2042" s="60">
        <f>IF(B2042="DEPARTAMENTO",IF(C2042="2D1B",N2042*(100%-12%),N2042*(100%-VLOOKUP(A2042,'Condiciones Comerciales'!B:M,4,FALSE))),N2042)</f>
        <v>2367</v>
      </c>
      <c r="P2042" s="60">
        <f t="shared" si="31"/>
        <v>2662.875</v>
      </c>
      <c r="Q2042" s="62"/>
    </row>
    <row r="2043" spans="1:17" x14ac:dyDescent="0.3">
      <c r="A2043" s="1" t="s">
        <v>277</v>
      </c>
      <c r="B2043" t="s">
        <v>18</v>
      </c>
      <c r="C2043" t="s">
        <v>70</v>
      </c>
      <c r="D2043" s="63">
        <v>420</v>
      </c>
      <c r="E2043" s="5">
        <v>4</v>
      </c>
      <c r="F2043" s="5" t="s">
        <v>17</v>
      </c>
      <c r="G2043" s="64">
        <v>31.56</v>
      </c>
      <c r="H2043" s="64">
        <v>2.86</v>
      </c>
      <c r="I2043" t="s">
        <v>39</v>
      </c>
      <c r="J2043" t="s">
        <v>14</v>
      </c>
      <c r="K2043" t="s">
        <v>15</v>
      </c>
      <c r="N2043" s="1">
        <v>2630</v>
      </c>
      <c r="O2043" s="60">
        <f>IF(B2043="DEPARTAMENTO",IF(C2043="2D1B",N2043*(100%-12%),N2043*(100%-VLOOKUP(A2043,'Condiciones Comerciales'!B:M,4,FALSE))),N2043)</f>
        <v>2367</v>
      </c>
      <c r="P2043" s="60">
        <f t="shared" si="31"/>
        <v>2662.875</v>
      </c>
      <c r="Q2043" s="62"/>
    </row>
    <row r="2044" spans="1:17" x14ac:dyDescent="0.3">
      <c r="A2044" s="1" t="s">
        <v>277</v>
      </c>
      <c r="B2044" t="s">
        <v>18</v>
      </c>
      <c r="C2044" t="s">
        <v>70</v>
      </c>
      <c r="D2044" s="63">
        <v>502</v>
      </c>
      <c r="E2044" s="5">
        <v>5</v>
      </c>
      <c r="F2044" s="5" t="s">
        <v>17</v>
      </c>
      <c r="G2044" s="64">
        <v>31.56</v>
      </c>
      <c r="H2044" s="64">
        <v>2.86</v>
      </c>
      <c r="I2044" t="s">
        <v>24</v>
      </c>
      <c r="J2044" t="s">
        <v>14</v>
      </c>
      <c r="K2044" t="s">
        <v>15</v>
      </c>
      <c r="N2044" s="1">
        <v>2618</v>
      </c>
      <c r="O2044" s="60">
        <f>IF(B2044="DEPARTAMENTO",IF(C2044="2D1B",N2044*(100%-12%),N2044*(100%-VLOOKUP(A2044,'Condiciones Comerciales'!B:M,4,FALSE))),N2044)</f>
        <v>2356.2000000000003</v>
      </c>
      <c r="P2044" s="60">
        <f t="shared" si="31"/>
        <v>2650.7250000000004</v>
      </c>
      <c r="Q2044" s="62"/>
    </row>
    <row r="2045" spans="1:17" x14ac:dyDescent="0.3">
      <c r="A2045" s="1" t="s">
        <v>277</v>
      </c>
      <c r="B2045" t="s">
        <v>18</v>
      </c>
      <c r="C2045" t="s">
        <v>70</v>
      </c>
      <c r="D2045" s="63">
        <v>503</v>
      </c>
      <c r="E2045" s="5">
        <v>5</v>
      </c>
      <c r="F2045" s="5" t="s">
        <v>17</v>
      </c>
      <c r="G2045" s="64">
        <v>31.03</v>
      </c>
      <c r="H2045" s="64">
        <v>2.86</v>
      </c>
      <c r="I2045" t="s">
        <v>24</v>
      </c>
      <c r="J2045" t="s">
        <v>14</v>
      </c>
      <c r="K2045" t="s">
        <v>15</v>
      </c>
      <c r="N2045" s="1">
        <v>2618</v>
      </c>
      <c r="O2045" s="60">
        <f>IF(B2045="DEPARTAMENTO",IF(C2045="2D1B",N2045*(100%-12%),N2045*(100%-VLOOKUP(A2045,'Condiciones Comerciales'!B:M,4,FALSE))),N2045)</f>
        <v>2356.2000000000003</v>
      </c>
      <c r="P2045" s="60">
        <f t="shared" si="31"/>
        <v>2650.7250000000004</v>
      </c>
      <c r="Q2045" s="62"/>
    </row>
    <row r="2046" spans="1:17" x14ac:dyDescent="0.3">
      <c r="A2046" s="1" t="s">
        <v>277</v>
      </c>
      <c r="B2046" t="s">
        <v>18</v>
      </c>
      <c r="C2046" t="s">
        <v>70</v>
      </c>
      <c r="D2046" s="63">
        <v>504</v>
      </c>
      <c r="E2046" s="5">
        <v>5</v>
      </c>
      <c r="F2046" s="5" t="s">
        <v>17</v>
      </c>
      <c r="G2046" s="64">
        <v>31.04</v>
      </c>
      <c r="H2046" s="64">
        <v>2.86</v>
      </c>
      <c r="I2046" t="s">
        <v>24</v>
      </c>
      <c r="J2046" t="s">
        <v>14</v>
      </c>
      <c r="K2046" t="s">
        <v>15</v>
      </c>
      <c r="N2046" s="1">
        <v>2618</v>
      </c>
      <c r="O2046" s="60">
        <f>IF(B2046="DEPARTAMENTO",IF(C2046="2D1B",N2046*(100%-12%),N2046*(100%-VLOOKUP(A2046,'Condiciones Comerciales'!B:M,4,FALSE))),N2046)</f>
        <v>2356.2000000000003</v>
      </c>
      <c r="P2046" s="60">
        <f t="shared" si="31"/>
        <v>2650.7250000000004</v>
      </c>
      <c r="Q2046" s="62"/>
    </row>
    <row r="2047" spans="1:17" x14ac:dyDescent="0.3">
      <c r="A2047" s="1" t="s">
        <v>277</v>
      </c>
      <c r="B2047" t="s">
        <v>18</v>
      </c>
      <c r="C2047" t="s">
        <v>70</v>
      </c>
      <c r="D2047" s="63">
        <v>518</v>
      </c>
      <c r="E2047" s="5">
        <v>5</v>
      </c>
      <c r="F2047" s="5" t="s">
        <v>17</v>
      </c>
      <c r="G2047" s="64">
        <v>31.04</v>
      </c>
      <c r="H2047" s="64">
        <v>2.86</v>
      </c>
      <c r="I2047" t="s">
        <v>39</v>
      </c>
      <c r="J2047" t="s">
        <v>14</v>
      </c>
      <c r="K2047" t="s">
        <v>15</v>
      </c>
      <c r="N2047" s="1">
        <v>2642</v>
      </c>
      <c r="O2047" s="60">
        <f>IF(B2047="DEPARTAMENTO",IF(C2047="2D1B",N2047*(100%-12%),N2047*(100%-VLOOKUP(A2047,'Condiciones Comerciales'!B:M,4,FALSE))),N2047)</f>
        <v>2377.8000000000002</v>
      </c>
      <c r="P2047" s="60">
        <f t="shared" si="31"/>
        <v>2675.0249999999996</v>
      </c>
      <c r="Q2047" s="62"/>
    </row>
    <row r="2048" spans="1:17" x14ac:dyDescent="0.3">
      <c r="A2048" s="1" t="s">
        <v>277</v>
      </c>
      <c r="B2048" t="s">
        <v>18</v>
      </c>
      <c r="C2048" t="s">
        <v>70</v>
      </c>
      <c r="D2048" s="63">
        <v>519</v>
      </c>
      <c r="E2048" s="5">
        <v>5</v>
      </c>
      <c r="F2048" s="5" t="s">
        <v>17</v>
      </c>
      <c r="G2048" s="64">
        <v>31.03</v>
      </c>
      <c r="H2048" s="64">
        <v>2.86</v>
      </c>
      <c r="I2048" t="s">
        <v>39</v>
      </c>
      <c r="J2048" t="s">
        <v>14</v>
      </c>
      <c r="K2048" t="s">
        <v>15</v>
      </c>
      <c r="N2048" s="1">
        <v>2642</v>
      </c>
      <c r="O2048" s="60">
        <f>IF(B2048="DEPARTAMENTO",IF(C2048="2D1B",N2048*(100%-12%),N2048*(100%-VLOOKUP(A2048,'Condiciones Comerciales'!B:M,4,FALSE))),N2048)</f>
        <v>2377.8000000000002</v>
      </c>
      <c r="P2048" s="60">
        <f t="shared" si="31"/>
        <v>2675.0249999999996</v>
      </c>
      <c r="Q2048" s="62"/>
    </row>
    <row r="2049" spans="1:17" x14ac:dyDescent="0.3">
      <c r="A2049" s="1" t="s">
        <v>277</v>
      </c>
      <c r="B2049" t="s">
        <v>18</v>
      </c>
      <c r="C2049" t="s">
        <v>70</v>
      </c>
      <c r="D2049" s="63">
        <v>520</v>
      </c>
      <c r="E2049" s="5">
        <v>5</v>
      </c>
      <c r="F2049" s="5" t="s">
        <v>17</v>
      </c>
      <c r="G2049" s="64">
        <v>31.56</v>
      </c>
      <c r="H2049" s="64">
        <v>2.86</v>
      </c>
      <c r="I2049" t="s">
        <v>39</v>
      </c>
      <c r="J2049" t="s">
        <v>14</v>
      </c>
      <c r="K2049" t="s">
        <v>15</v>
      </c>
      <c r="N2049" s="1">
        <v>2642</v>
      </c>
      <c r="O2049" s="60">
        <f>IF(B2049="DEPARTAMENTO",IF(C2049="2D1B",N2049*(100%-12%),N2049*(100%-VLOOKUP(A2049,'Condiciones Comerciales'!B:M,4,FALSE))),N2049)</f>
        <v>2377.8000000000002</v>
      </c>
      <c r="P2049" s="60">
        <f t="shared" si="31"/>
        <v>2675.0249999999996</v>
      </c>
      <c r="Q2049" s="62"/>
    </row>
    <row r="2050" spans="1:17" x14ac:dyDescent="0.3">
      <c r="A2050" s="1" t="s">
        <v>277</v>
      </c>
      <c r="B2050" t="s">
        <v>18</v>
      </c>
      <c r="C2050" t="s">
        <v>70</v>
      </c>
      <c r="D2050" s="63">
        <v>602</v>
      </c>
      <c r="E2050" s="5">
        <v>6</v>
      </c>
      <c r="F2050" s="5" t="s">
        <v>17</v>
      </c>
      <c r="G2050" s="64">
        <v>31.56</v>
      </c>
      <c r="H2050" s="64">
        <v>2.86</v>
      </c>
      <c r="I2050" t="s">
        <v>24</v>
      </c>
      <c r="J2050" t="s">
        <v>14</v>
      </c>
      <c r="K2050" t="s">
        <v>15</v>
      </c>
      <c r="N2050" s="1">
        <v>2630</v>
      </c>
      <c r="O2050" s="60">
        <f>IF(B2050="DEPARTAMENTO",IF(C2050="2D1B",N2050*(100%-12%),N2050*(100%-VLOOKUP(A2050,'Condiciones Comerciales'!B:M,4,FALSE))),N2050)</f>
        <v>2367</v>
      </c>
      <c r="P2050" s="60">
        <f t="shared" ref="P2050:P2113" si="32">(O2050-10%*O2050)/80%</f>
        <v>2662.875</v>
      </c>
      <c r="Q2050" s="62"/>
    </row>
    <row r="2051" spans="1:17" x14ac:dyDescent="0.3">
      <c r="A2051" s="1" t="s">
        <v>277</v>
      </c>
      <c r="B2051" t="s">
        <v>18</v>
      </c>
      <c r="C2051" t="s">
        <v>70</v>
      </c>
      <c r="D2051" s="63">
        <v>603</v>
      </c>
      <c r="E2051" s="5">
        <v>6</v>
      </c>
      <c r="F2051" s="5" t="s">
        <v>17</v>
      </c>
      <c r="G2051" s="64">
        <v>31.03</v>
      </c>
      <c r="H2051" s="64">
        <v>2.86</v>
      </c>
      <c r="I2051" t="s">
        <v>24</v>
      </c>
      <c r="J2051" t="s">
        <v>14</v>
      </c>
      <c r="K2051" t="s">
        <v>15</v>
      </c>
      <c r="N2051" s="1">
        <v>2630</v>
      </c>
      <c r="O2051" s="60">
        <f>IF(B2051="DEPARTAMENTO",IF(C2051="2D1B",N2051*(100%-12%),N2051*(100%-VLOOKUP(A2051,'Condiciones Comerciales'!B:M,4,FALSE))),N2051)</f>
        <v>2367</v>
      </c>
      <c r="P2051" s="60">
        <f t="shared" si="32"/>
        <v>2662.875</v>
      </c>
      <c r="Q2051" s="62"/>
    </row>
    <row r="2052" spans="1:17" x14ac:dyDescent="0.3">
      <c r="A2052" s="1" t="s">
        <v>277</v>
      </c>
      <c r="B2052" t="s">
        <v>18</v>
      </c>
      <c r="C2052" t="s">
        <v>70</v>
      </c>
      <c r="D2052" s="63">
        <v>604</v>
      </c>
      <c r="E2052" s="5">
        <v>6</v>
      </c>
      <c r="F2052" s="5" t="s">
        <v>17</v>
      </c>
      <c r="G2052" s="64">
        <v>31.04</v>
      </c>
      <c r="H2052" s="64">
        <v>2.86</v>
      </c>
      <c r="I2052" t="s">
        <v>24</v>
      </c>
      <c r="J2052" t="s">
        <v>14</v>
      </c>
      <c r="K2052" t="s">
        <v>15</v>
      </c>
      <c r="N2052" s="1">
        <v>2630</v>
      </c>
      <c r="O2052" s="60">
        <f>IF(B2052="DEPARTAMENTO",IF(C2052="2D1B",N2052*(100%-12%),N2052*(100%-VLOOKUP(A2052,'Condiciones Comerciales'!B:M,4,FALSE))),N2052)</f>
        <v>2367</v>
      </c>
      <c r="P2052" s="60">
        <f t="shared" si="32"/>
        <v>2662.875</v>
      </c>
      <c r="Q2052" s="62"/>
    </row>
    <row r="2053" spans="1:17" x14ac:dyDescent="0.3">
      <c r="A2053" s="1" t="s">
        <v>277</v>
      </c>
      <c r="B2053" t="s">
        <v>18</v>
      </c>
      <c r="C2053" t="s">
        <v>70</v>
      </c>
      <c r="D2053" s="63">
        <v>618</v>
      </c>
      <c r="E2053" s="5">
        <v>6</v>
      </c>
      <c r="F2053" s="5" t="s">
        <v>17</v>
      </c>
      <c r="G2053" s="64">
        <v>31.04</v>
      </c>
      <c r="H2053" s="64">
        <v>2.86</v>
      </c>
      <c r="I2053" t="s">
        <v>39</v>
      </c>
      <c r="J2053" t="s">
        <v>14</v>
      </c>
      <c r="K2053" t="s">
        <v>15</v>
      </c>
      <c r="N2053" s="1">
        <v>2654</v>
      </c>
      <c r="O2053" s="60">
        <f>IF(B2053="DEPARTAMENTO",IF(C2053="2D1B",N2053*(100%-12%),N2053*(100%-VLOOKUP(A2053,'Condiciones Comerciales'!B:M,4,FALSE))),N2053)</f>
        <v>2388.6</v>
      </c>
      <c r="P2053" s="60">
        <f t="shared" si="32"/>
        <v>2687.1749999999997</v>
      </c>
      <c r="Q2053" s="62"/>
    </row>
    <row r="2054" spans="1:17" x14ac:dyDescent="0.3">
      <c r="A2054" s="1" t="s">
        <v>277</v>
      </c>
      <c r="B2054" t="s">
        <v>18</v>
      </c>
      <c r="C2054" t="s">
        <v>70</v>
      </c>
      <c r="D2054" s="63">
        <v>619</v>
      </c>
      <c r="E2054" s="5">
        <v>6</v>
      </c>
      <c r="F2054" s="5" t="s">
        <v>17</v>
      </c>
      <c r="G2054" s="64">
        <v>31.03</v>
      </c>
      <c r="H2054" s="64">
        <v>2.86</v>
      </c>
      <c r="I2054" t="s">
        <v>39</v>
      </c>
      <c r="J2054" t="s">
        <v>14</v>
      </c>
      <c r="K2054" t="s">
        <v>15</v>
      </c>
      <c r="N2054" s="1">
        <v>2654</v>
      </c>
      <c r="O2054" s="60">
        <f>IF(B2054="DEPARTAMENTO",IF(C2054="2D1B",N2054*(100%-12%),N2054*(100%-VLOOKUP(A2054,'Condiciones Comerciales'!B:M,4,FALSE))),N2054)</f>
        <v>2388.6</v>
      </c>
      <c r="P2054" s="60">
        <f t="shared" si="32"/>
        <v>2687.1749999999997</v>
      </c>
      <c r="Q2054" s="62"/>
    </row>
    <row r="2055" spans="1:17" x14ac:dyDescent="0.3">
      <c r="A2055" s="1" t="s">
        <v>277</v>
      </c>
      <c r="B2055" t="s">
        <v>18</v>
      </c>
      <c r="C2055" t="s">
        <v>70</v>
      </c>
      <c r="D2055" s="63">
        <v>620</v>
      </c>
      <c r="E2055" s="5">
        <v>6</v>
      </c>
      <c r="F2055" s="5" t="s">
        <v>17</v>
      </c>
      <c r="G2055" s="64">
        <v>31.56</v>
      </c>
      <c r="H2055" s="64">
        <v>2.86</v>
      </c>
      <c r="I2055" t="s">
        <v>39</v>
      </c>
      <c r="J2055" t="s">
        <v>14</v>
      </c>
      <c r="K2055" t="s">
        <v>15</v>
      </c>
      <c r="N2055" s="1">
        <v>2654</v>
      </c>
      <c r="O2055" s="60">
        <f>IF(B2055="DEPARTAMENTO",IF(C2055="2D1B",N2055*(100%-12%),N2055*(100%-VLOOKUP(A2055,'Condiciones Comerciales'!B:M,4,FALSE))),N2055)</f>
        <v>2388.6</v>
      </c>
      <c r="P2055" s="60">
        <f t="shared" si="32"/>
        <v>2687.1749999999997</v>
      </c>
      <c r="Q2055" s="62"/>
    </row>
    <row r="2056" spans="1:17" x14ac:dyDescent="0.3">
      <c r="A2056" s="1" t="s">
        <v>277</v>
      </c>
      <c r="B2056" t="s">
        <v>18</v>
      </c>
      <c r="C2056" t="s">
        <v>70</v>
      </c>
      <c r="D2056" s="63">
        <v>702</v>
      </c>
      <c r="E2056" s="5">
        <v>7</v>
      </c>
      <c r="F2056" s="5" t="s">
        <v>17</v>
      </c>
      <c r="G2056" s="64">
        <v>31.56</v>
      </c>
      <c r="H2056" s="64">
        <v>2.86</v>
      </c>
      <c r="I2056" t="s">
        <v>24</v>
      </c>
      <c r="J2056" t="s">
        <v>14</v>
      </c>
      <c r="K2056" t="s">
        <v>15</v>
      </c>
      <c r="N2056" s="1">
        <v>2642</v>
      </c>
      <c r="O2056" s="60">
        <f>IF(B2056="DEPARTAMENTO",IF(C2056="2D1B",N2056*(100%-12%),N2056*(100%-VLOOKUP(A2056,'Condiciones Comerciales'!B:M,4,FALSE))),N2056)</f>
        <v>2377.8000000000002</v>
      </c>
      <c r="P2056" s="60">
        <f t="shared" si="32"/>
        <v>2675.0249999999996</v>
      </c>
      <c r="Q2056" s="62"/>
    </row>
    <row r="2057" spans="1:17" x14ac:dyDescent="0.3">
      <c r="A2057" s="1" t="s">
        <v>277</v>
      </c>
      <c r="B2057" t="s">
        <v>18</v>
      </c>
      <c r="C2057" t="s">
        <v>70</v>
      </c>
      <c r="D2057" s="63">
        <v>703</v>
      </c>
      <c r="E2057" s="5">
        <v>7</v>
      </c>
      <c r="F2057" s="5" t="s">
        <v>17</v>
      </c>
      <c r="G2057" s="64">
        <v>31.03</v>
      </c>
      <c r="H2057" s="64">
        <v>2.86</v>
      </c>
      <c r="I2057" t="s">
        <v>24</v>
      </c>
      <c r="J2057" t="s">
        <v>14</v>
      </c>
      <c r="K2057" t="s">
        <v>15</v>
      </c>
      <c r="N2057" s="1">
        <v>2642</v>
      </c>
      <c r="O2057" s="60">
        <f>IF(B2057="DEPARTAMENTO",IF(C2057="2D1B",N2057*(100%-12%),N2057*(100%-VLOOKUP(A2057,'Condiciones Comerciales'!B:M,4,FALSE))),N2057)</f>
        <v>2377.8000000000002</v>
      </c>
      <c r="P2057" s="60">
        <f t="shared" si="32"/>
        <v>2675.0249999999996</v>
      </c>
      <c r="Q2057" s="62"/>
    </row>
    <row r="2058" spans="1:17" x14ac:dyDescent="0.3">
      <c r="A2058" s="1" t="s">
        <v>277</v>
      </c>
      <c r="B2058" t="s">
        <v>18</v>
      </c>
      <c r="C2058" t="s">
        <v>70</v>
      </c>
      <c r="D2058" s="63">
        <v>718</v>
      </c>
      <c r="E2058" s="5">
        <v>7</v>
      </c>
      <c r="F2058" s="5" t="s">
        <v>17</v>
      </c>
      <c r="G2058" s="64">
        <v>31.04</v>
      </c>
      <c r="H2058" s="64">
        <v>2.86</v>
      </c>
      <c r="I2058" t="s">
        <v>39</v>
      </c>
      <c r="J2058" t="s">
        <v>14</v>
      </c>
      <c r="K2058" t="s">
        <v>15</v>
      </c>
      <c r="N2058" s="1">
        <v>2665</v>
      </c>
      <c r="O2058" s="60">
        <f>IF(B2058="DEPARTAMENTO",IF(C2058="2D1B",N2058*(100%-12%),N2058*(100%-VLOOKUP(A2058,'Condiciones Comerciales'!B:M,4,FALSE))),N2058)</f>
        <v>2398.5</v>
      </c>
      <c r="P2058" s="60">
        <f t="shared" si="32"/>
        <v>2698.3125</v>
      </c>
      <c r="Q2058" s="62"/>
    </row>
    <row r="2059" spans="1:17" x14ac:dyDescent="0.3">
      <c r="A2059" s="1" t="s">
        <v>277</v>
      </c>
      <c r="B2059" t="s">
        <v>18</v>
      </c>
      <c r="C2059" t="s">
        <v>70</v>
      </c>
      <c r="D2059" s="63">
        <v>719</v>
      </c>
      <c r="E2059" s="5">
        <v>7</v>
      </c>
      <c r="F2059" s="5" t="s">
        <v>17</v>
      </c>
      <c r="G2059" s="64">
        <v>31.03</v>
      </c>
      <c r="H2059" s="64">
        <v>2.86</v>
      </c>
      <c r="I2059" t="s">
        <v>39</v>
      </c>
      <c r="J2059" t="s">
        <v>14</v>
      </c>
      <c r="K2059" t="s">
        <v>15</v>
      </c>
      <c r="N2059" s="1">
        <v>2665</v>
      </c>
      <c r="O2059" s="60">
        <f>IF(B2059="DEPARTAMENTO",IF(C2059="2D1B",N2059*(100%-12%),N2059*(100%-VLOOKUP(A2059,'Condiciones Comerciales'!B:M,4,FALSE))),N2059)</f>
        <v>2398.5</v>
      </c>
      <c r="P2059" s="60">
        <f t="shared" si="32"/>
        <v>2698.3125</v>
      </c>
      <c r="Q2059" s="62"/>
    </row>
    <row r="2060" spans="1:17" x14ac:dyDescent="0.3">
      <c r="A2060" s="1" t="s">
        <v>277</v>
      </c>
      <c r="B2060" t="s">
        <v>18</v>
      </c>
      <c r="C2060" t="s">
        <v>70</v>
      </c>
      <c r="D2060" s="63">
        <v>720</v>
      </c>
      <c r="E2060" s="5">
        <v>7</v>
      </c>
      <c r="F2060" s="5" t="s">
        <v>17</v>
      </c>
      <c r="G2060" s="64">
        <v>31.56</v>
      </c>
      <c r="H2060" s="64">
        <v>2.86</v>
      </c>
      <c r="I2060" t="s">
        <v>39</v>
      </c>
      <c r="J2060" t="s">
        <v>14</v>
      </c>
      <c r="K2060" t="s">
        <v>15</v>
      </c>
      <c r="N2060" s="1">
        <v>2665</v>
      </c>
      <c r="O2060" s="60">
        <f>IF(B2060="DEPARTAMENTO",IF(C2060="2D1B",N2060*(100%-12%),N2060*(100%-VLOOKUP(A2060,'Condiciones Comerciales'!B:M,4,FALSE))),N2060)</f>
        <v>2398.5</v>
      </c>
      <c r="P2060" s="60">
        <f t="shared" si="32"/>
        <v>2698.3125</v>
      </c>
      <c r="Q2060" s="62"/>
    </row>
    <row r="2061" spans="1:17" x14ac:dyDescent="0.3">
      <c r="A2061" s="1" t="s">
        <v>277</v>
      </c>
      <c r="B2061" t="s">
        <v>18</v>
      </c>
      <c r="C2061" t="s">
        <v>70</v>
      </c>
      <c r="D2061" s="63">
        <v>802</v>
      </c>
      <c r="E2061" s="5">
        <v>8</v>
      </c>
      <c r="F2061" s="5" t="s">
        <v>17</v>
      </c>
      <c r="G2061" s="64">
        <v>31.56</v>
      </c>
      <c r="H2061" s="64">
        <v>2.86</v>
      </c>
      <c r="I2061" t="s">
        <v>24</v>
      </c>
      <c r="J2061" t="s">
        <v>14</v>
      </c>
      <c r="K2061" t="s">
        <v>15</v>
      </c>
      <c r="N2061" s="1">
        <v>2654</v>
      </c>
      <c r="O2061" s="60">
        <f>IF(B2061="DEPARTAMENTO",IF(C2061="2D1B",N2061*(100%-12%),N2061*(100%-VLOOKUP(A2061,'Condiciones Comerciales'!B:M,4,FALSE))),N2061)</f>
        <v>2388.6</v>
      </c>
      <c r="P2061" s="60">
        <f t="shared" si="32"/>
        <v>2687.1749999999997</v>
      </c>
      <c r="Q2061" s="62"/>
    </row>
    <row r="2062" spans="1:17" x14ac:dyDescent="0.3">
      <c r="A2062" s="1" t="s">
        <v>277</v>
      </c>
      <c r="B2062" t="s">
        <v>18</v>
      </c>
      <c r="C2062" t="s">
        <v>70</v>
      </c>
      <c r="D2062" s="63">
        <v>803</v>
      </c>
      <c r="E2062" s="5">
        <v>8</v>
      </c>
      <c r="F2062" s="5" t="s">
        <v>17</v>
      </c>
      <c r="G2062" s="64">
        <v>31.03</v>
      </c>
      <c r="H2062" s="64">
        <v>2.86</v>
      </c>
      <c r="I2062" t="s">
        <v>24</v>
      </c>
      <c r="J2062" t="s">
        <v>14</v>
      </c>
      <c r="K2062" t="s">
        <v>15</v>
      </c>
      <c r="N2062" s="1">
        <v>2654</v>
      </c>
      <c r="O2062" s="60">
        <f>IF(B2062="DEPARTAMENTO",N2062*(100%-VLOOKUP(A2062,'Condiciones Comerciales'!B:M,4,FALSE)),N2062)</f>
        <v>2388.6</v>
      </c>
      <c r="P2062" s="60">
        <f t="shared" si="32"/>
        <v>2687.1749999999997</v>
      </c>
      <c r="Q2062" s="62"/>
    </row>
    <row r="2063" spans="1:17" x14ac:dyDescent="0.3">
      <c r="A2063" s="1" t="s">
        <v>277</v>
      </c>
      <c r="B2063" t="s">
        <v>18</v>
      </c>
      <c r="C2063" t="s">
        <v>70</v>
      </c>
      <c r="D2063" s="63">
        <v>818</v>
      </c>
      <c r="E2063" s="5">
        <v>8</v>
      </c>
      <c r="F2063" s="5" t="s">
        <v>17</v>
      </c>
      <c r="G2063" s="64">
        <v>31.04</v>
      </c>
      <c r="H2063" s="64">
        <v>2.86</v>
      </c>
      <c r="I2063" t="s">
        <v>39</v>
      </c>
      <c r="J2063" t="s">
        <v>14</v>
      </c>
      <c r="K2063" t="s">
        <v>15</v>
      </c>
      <c r="N2063" s="1">
        <v>2677</v>
      </c>
      <c r="O2063" s="60">
        <f>IF(B2063="DEPARTAMENTO",N2063*(100%-VLOOKUP(A2063,'Condiciones Comerciales'!B:M,4,FALSE)),N2063)</f>
        <v>2409.3000000000002</v>
      </c>
      <c r="P2063" s="60">
        <f t="shared" si="32"/>
        <v>2710.4625000000001</v>
      </c>
      <c r="Q2063" s="62"/>
    </row>
    <row r="2064" spans="1:17" x14ac:dyDescent="0.3">
      <c r="A2064" s="1" t="s">
        <v>277</v>
      </c>
      <c r="B2064" t="s">
        <v>18</v>
      </c>
      <c r="C2064" t="s">
        <v>70</v>
      </c>
      <c r="D2064" s="63">
        <v>819</v>
      </c>
      <c r="E2064" s="5">
        <v>8</v>
      </c>
      <c r="F2064" s="5" t="s">
        <v>17</v>
      </c>
      <c r="G2064" s="64">
        <v>31.03</v>
      </c>
      <c r="H2064" s="64">
        <v>2.86</v>
      </c>
      <c r="I2064" t="s">
        <v>39</v>
      </c>
      <c r="J2064" t="s">
        <v>14</v>
      </c>
      <c r="K2064" t="s">
        <v>15</v>
      </c>
      <c r="N2064" s="1">
        <v>2677</v>
      </c>
      <c r="O2064" s="60">
        <f>IF(B2064="DEPARTAMENTO",N2064*(100%-VLOOKUP(A2064,'Condiciones Comerciales'!B:M,4,FALSE)),N2064)</f>
        <v>2409.3000000000002</v>
      </c>
      <c r="P2064" s="60">
        <f t="shared" si="32"/>
        <v>2710.4625000000001</v>
      </c>
      <c r="Q2064" s="62"/>
    </row>
    <row r="2065" spans="1:17" x14ac:dyDescent="0.3">
      <c r="A2065" s="1" t="s">
        <v>277</v>
      </c>
      <c r="B2065" t="s">
        <v>18</v>
      </c>
      <c r="C2065" t="s">
        <v>70</v>
      </c>
      <c r="D2065" s="63">
        <v>820</v>
      </c>
      <c r="E2065" s="5">
        <v>8</v>
      </c>
      <c r="F2065" s="5" t="s">
        <v>17</v>
      </c>
      <c r="G2065" s="64">
        <v>31.56</v>
      </c>
      <c r="H2065" s="64">
        <v>2.86</v>
      </c>
      <c r="I2065" t="s">
        <v>39</v>
      </c>
      <c r="J2065" t="s">
        <v>14</v>
      </c>
      <c r="K2065" t="s">
        <v>15</v>
      </c>
      <c r="N2065" s="1">
        <v>2677</v>
      </c>
      <c r="O2065" s="60">
        <f>IF(B2065="DEPARTAMENTO",N2065*(100%-VLOOKUP(A2065,'Condiciones Comerciales'!B:M,4,FALSE)),N2065)</f>
        <v>2409.3000000000002</v>
      </c>
      <c r="P2065" s="60">
        <f t="shared" si="32"/>
        <v>2710.4625000000001</v>
      </c>
      <c r="Q2065" s="62"/>
    </row>
    <row r="2066" spans="1:17" x14ac:dyDescent="0.3">
      <c r="A2066" s="1" t="s">
        <v>277</v>
      </c>
      <c r="B2066" t="s">
        <v>18</v>
      </c>
      <c r="C2066" t="s">
        <v>70</v>
      </c>
      <c r="D2066" s="63">
        <v>902</v>
      </c>
      <c r="E2066" s="5">
        <v>9</v>
      </c>
      <c r="F2066" s="5" t="s">
        <v>17</v>
      </c>
      <c r="G2066" s="64">
        <v>31.56</v>
      </c>
      <c r="H2066" s="64">
        <v>2.86</v>
      </c>
      <c r="I2066" t="s">
        <v>24</v>
      </c>
      <c r="J2066" t="s">
        <v>14</v>
      </c>
      <c r="K2066" t="s">
        <v>15</v>
      </c>
      <c r="N2066" s="1">
        <v>2665</v>
      </c>
      <c r="O2066" s="60">
        <f>IF(B2066="DEPARTAMENTO",N2066*(100%-VLOOKUP(A2066,'Condiciones Comerciales'!B:M,4,FALSE)),N2066)</f>
        <v>2398.5</v>
      </c>
      <c r="P2066" s="60">
        <f t="shared" si="32"/>
        <v>2698.3125</v>
      </c>
      <c r="Q2066" s="62"/>
    </row>
    <row r="2067" spans="1:17" x14ac:dyDescent="0.3">
      <c r="A2067" s="1" t="s">
        <v>277</v>
      </c>
      <c r="B2067" t="s">
        <v>18</v>
      </c>
      <c r="C2067" t="s">
        <v>70</v>
      </c>
      <c r="D2067" s="63">
        <v>903</v>
      </c>
      <c r="E2067" s="5">
        <v>9</v>
      </c>
      <c r="F2067" s="5" t="s">
        <v>17</v>
      </c>
      <c r="G2067" s="64">
        <v>31.03</v>
      </c>
      <c r="H2067" s="64">
        <v>2.86</v>
      </c>
      <c r="I2067" t="s">
        <v>24</v>
      </c>
      <c r="J2067" t="s">
        <v>14</v>
      </c>
      <c r="K2067" t="s">
        <v>15</v>
      </c>
      <c r="N2067" s="1">
        <v>2665</v>
      </c>
      <c r="O2067" s="60">
        <f>IF(B2067="DEPARTAMENTO",N2067*(100%-VLOOKUP(A2067,'Condiciones Comerciales'!B:M,4,FALSE)),N2067)</f>
        <v>2398.5</v>
      </c>
      <c r="P2067" s="60">
        <f t="shared" si="32"/>
        <v>2698.3125</v>
      </c>
      <c r="Q2067" s="62"/>
    </row>
    <row r="2068" spans="1:17" x14ac:dyDescent="0.3">
      <c r="A2068" s="1" t="s">
        <v>277</v>
      </c>
      <c r="B2068" t="s">
        <v>18</v>
      </c>
      <c r="C2068" t="s">
        <v>70</v>
      </c>
      <c r="D2068" s="63">
        <v>904</v>
      </c>
      <c r="E2068" s="5">
        <v>9</v>
      </c>
      <c r="F2068" s="5" t="s">
        <v>17</v>
      </c>
      <c r="G2068" s="64">
        <v>31.04</v>
      </c>
      <c r="H2068" s="64">
        <v>2.86</v>
      </c>
      <c r="I2068" t="s">
        <v>24</v>
      </c>
      <c r="J2068" t="s">
        <v>14</v>
      </c>
      <c r="K2068" t="s">
        <v>15</v>
      </c>
      <c r="N2068" s="1">
        <v>2665</v>
      </c>
      <c r="O2068" s="60">
        <f>IF(B2068="DEPARTAMENTO",N2068*(100%-VLOOKUP(A2068,'Condiciones Comerciales'!B:M,4,FALSE)),N2068)</f>
        <v>2398.5</v>
      </c>
      <c r="P2068" s="60">
        <f t="shared" si="32"/>
        <v>2698.3125</v>
      </c>
      <c r="Q2068" s="62"/>
    </row>
    <row r="2069" spans="1:17" x14ac:dyDescent="0.3">
      <c r="A2069" s="1" t="s">
        <v>277</v>
      </c>
      <c r="B2069" t="s">
        <v>18</v>
      </c>
      <c r="C2069" t="s">
        <v>70</v>
      </c>
      <c r="D2069" s="63">
        <v>918</v>
      </c>
      <c r="E2069" s="5">
        <v>9</v>
      </c>
      <c r="F2069" s="5" t="s">
        <v>17</v>
      </c>
      <c r="G2069" s="64">
        <v>31.04</v>
      </c>
      <c r="H2069" s="64">
        <v>2.86</v>
      </c>
      <c r="I2069" t="s">
        <v>39</v>
      </c>
      <c r="J2069" t="s">
        <v>14</v>
      </c>
      <c r="K2069" t="s">
        <v>15</v>
      </c>
      <c r="N2069" s="1">
        <v>2689</v>
      </c>
      <c r="O2069" s="60">
        <f>IF(B2069="DEPARTAMENTO",N2069*(100%-VLOOKUP(A2069,'Condiciones Comerciales'!B:M,4,FALSE)),N2069)</f>
        <v>2420.1</v>
      </c>
      <c r="P2069" s="60">
        <f t="shared" si="32"/>
        <v>2722.6125000000002</v>
      </c>
      <c r="Q2069" s="62"/>
    </row>
    <row r="2070" spans="1:17" x14ac:dyDescent="0.3">
      <c r="A2070" s="1" t="s">
        <v>277</v>
      </c>
      <c r="B2070" t="s">
        <v>18</v>
      </c>
      <c r="C2070" t="s">
        <v>70</v>
      </c>
      <c r="D2070" s="63">
        <v>919</v>
      </c>
      <c r="E2070" s="5">
        <v>9</v>
      </c>
      <c r="F2070" s="5" t="s">
        <v>17</v>
      </c>
      <c r="G2070" s="64">
        <v>31.03</v>
      </c>
      <c r="H2070" s="64">
        <v>2.86</v>
      </c>
      <c r="I2070" t="s">
        <v>39</v>
      </c>
      <c r="J2070" t="s">
        <v>14</v>
      </c>
      <c r="K2070" t="s">
        <v>15</v>
      </c>
      <c r="N2070" s="1">
        <v>2689</v>
      </c>
      <c r="O2070" s="60">
        <f>IF(B2070="DEPARTAMENTO",N2070*(100%-VLOOKUP(A2070,'Condiciones Comerciales'!B:M,4,FALSE)),N2070)</f>
        <v>2420.1</v>
      </c>
      <c r="P2070" s="60">
        <f t="shared" si="32"/>
        <v>2722.6125000000002</v>
      </c>
      <c r="Q2070" s="62"/>
    </row>
    <row r="2071" spans="1:17" x14ac:dyDescent="0.3">
      <c r="A2071" s="1" t="s">
        <v>277</v>
      </c>
      <c r="B2071" t="s">
        <v>18</v>
      </c>
      <c r="C2071" t="s">
        <v>70</v>
      </c>
      <c r="D2071" s="63">
        <v>1003</v>
      </c>
      <c r="E2071" s="5">
        <v>10</v>
      </c>
      <c r="F2071" s="5" t="s">
        <v>17</v>
      </c>
      <c r="G2071" s="64">
        <v>31.56</v>
      </c>
      <c r="H2071" s="64">
        <v>2.86</v>
      </c>
      <c r="I2071" t="s">
        <v>24</v>
      </c>
      <c r="J2071" t="s">
        <v>14</v>
      </c>
      <c r="K2071" t="s">
        <v>15</v>
      </c>
      <c r="N2071" s="1">
        <v>2677</v>
      </c>
      <c r="O2071" s="60">
        <f>IF(B2071="DEPARTAMENTO",N2071*(100%-VLOOKUP(A2071,'Condiciones Comerciales'!B:M,4,FALSE)),N2071)</f>
        <v>2409.3000000000002</v>
      </c>
      <c r="P2071" s="60">
        <f t="shared" si="32"/>
        <v>2710.4625000000001</v>
      </c>
      <c r="Q2071" s="62"/>
    </row>
    <row r="2072" spans="1:17" x14ac:dyDescent="0.3">
      <c r="A2072" s="1" t="s">
        <v>277</v>
      </c>
      <c r="B2072" t="s">
        <v>18</v>
      </c>
      <c r="C2072" t="s">
        <v>70</v>
      </c>
      <c r="D2072" s="63">
        <v>1004</v>
      </c>
      <c r="E2072" s="5">
        <v>10</v>
      </c>
      <c r="F2072" s="5" t="s">
        <v>17</v>
      </c>
      <c r="G2072" s="64">
        <v>31.04</v>
      </c>
      <c r="H2072" s="64">
        <v>2.86</v>
      </c>
      <c r="I2072" t="s">
        <v>24</v>
      </c>
      <c r="J2072" t="s">
        <v>14</v>
      </c>
      <c r="K2072" t="s">
        <v>15</v>
      </c>
      <c r="N2072" s="1">
        <v>2677</v>
      </c>
      <c r="O2072" s="60">
        <f>IF(B2072="DEPARTAMENTO",N2072*(100%-VLOOKUP(A2072,'Condiciones Comerciales'!B:M,4,FALSE)),N2072)</f>
        <v>2409.3000000000002</v>
      </c>
      <c r="P2072" s="60">
        <f t="shared" si="32"/>
        <v>2710.4625000000001</v>
      </c>
      <c r="Q2072" s="62"/>
    </row>
    <row r="2073" spans="1:17" x14ac:dyDescent="0.3">
      <c r="A2073" s="1" t="s">
        <v>277</v>
      </c>
      <c r="B2073" t="s">
        <v>18</v>
      </c>
      <c r="C2073" t="s">
        <v>70</v>
      </c>
      <c r="D2073" s="63">
        <v>1018</v>
      </c>
      <c r="E2073" s="5">
        <v>10</v>
      </c>
      <c r="F2073" s="5" t="s">
        <v>17</v>
      </c>
      <c r="G2073" s="64">
        <v>31.04</v>
      </c>
      <c r="H2073" s="64">
        <v>2.86</v>
      </c>
      <c r="I2073" t="s">
        <v>39</v>
      </c>
      <c r="J2073" t="s">
        <v>14</v>
      </c>
      <c r="K2073" t="s">
        <v>15</v>
      </c>
      <c r="N2073" s="1">
        <v>2701</v>
      </c>
      <c r="O2073" s="60">
        <f>IF(B2073="DEPARTAMENTO",N2073*(100%-VLOOKUP(A2073,'Condiciones Comerciales'!B:M,4,FALSE)),N2073)</f>
        <v>2430.9</v>
      </c>
      <c r="P2073" s="60">
        <f t="shared" si="32"/>
        <v>2734.7624999999998</v>
      </c>
      <c r="Q2073" s="62"/>
    </row>
    <row r="2074" spans="1:17" x14ac:dyDescent="0.3">
      <c r="A2074" s="1" t="s">
        <v>277</v>
      </c>
      <c r="B2074" t="s">
        <v>18</v>
      </c>
      <c r="C2074" t="s">
        <v>70</v>
      </c>
      <c r="D2074" s="63">
        <v>1019</v>
      </c>
      <c r="E2074" s="5">
        <v>10</v>
      </c>
      <c r="F2074" s="5" t="s">
        <v>17</v>
      </c>
      <c r="G2074" s="64">
        <v>31.03</v>
      </c>
      <c r="H2074" s="64">
        <v>2.86</v>
      </c>
      <c r="I2074" t="s">
        <v>39</v>
      </c>
      <c r="J2074" t="s">
        <v>14</v>
      </c>
      <c r="K2074" t="s">
        <v>15</v>
      </c>
      <c r="N2074" s="1">
        <v>2701</v>
      </c>
      <c r="O2074" s="60">
        <f>IF(B2074="DEPARTAMENTO",N2074*(100%-VLOOKUP(A2074,'Condiciones Comerciales'!B:M,4,FALSE)),N2074)</f>
        <v>2430.9</v>
      </c>
      <c r="P2074" s="60">
        <f t="shared" si="32"/>
        <v>2734.7624999999998</v>
      </c>
      <c r="Q2074" s="62"/>
    </row>
    <row r="2075" spans="1:17" x14ac:dyDescent="0.3">
      <c r="A2075" s="1" t="s">
        <v>277</v>
      </c>
      <c r="B2075" t="s">
        <v>18</v>
      </c>
      <c r="C2075" t="s">
        <v>70</v>
      </c>
      <c r="D2075" s="63">
        <v>1118</v>
      </c>
      <c r="E2075" s="5">
        <v>11</v>
      </c>
      <c r="F2075" s="5" t="s">
        <v>17</v>
      </c>
      <c r="G2075" s="64">
        <v>31.04</v>
      </c>
      <c r="H2075" s="64">
        <v>2.86</v>
      </c>
      <c r="I2075" t="s">
        <v>39</v>
      </c>
      <c r="J2075" t="s">
        <v>14</v>
      </c>
      <c r="K2075" t="s">
        <v>15</v>
      </c>
      <c r="N2075" s="1">
        <v>2706</v>
      </c>
      <c r="O2075" s="60">
        <f>IF(B2075="DEPARTAMENTO",N2075*(100%-VLOOKUP(A2075,'Condiciones Comerciales'!B:M,4,FALSE)),N2075)</f>
        <v>2435.4</v>
      </c>
      <c r="P2075" s="60">
        <f t="shared" si="32"/>
        <v>2739.8249999999998</v>
      </c>
      <c r="Q2075" s="62"/>
    </row>
    <row r="2076" spans="1:17" x14ac:dyDescent="0.3">
      <c r="A2076" s="1" t="s">
        <v>277</v>
      </c>
      <c r="B2076" t="s">
        <v>18</v>
      </c>
      <c r="C2076" t="s">
        <v>33</v>
      </c>
      <c r="D2076" s="63">
        <v>207</v>
      </c>
      <c r="E2076" s="5">
        <v>2</v>
      </c>
      <c r="F2076" s="5" t="s">
        <v>17</v>
      </c>
      <c r="G2076" s="64">
        <v>36.86</v>
      </c>
      <c r="H2076" s="64">
        <v>2.2400000000000002</v>
      </c>
      <c r="I2076" t="s">
        <v>21</v>
      </c>
      <c r="J2076" t="s">
        <v>14</v>
      </c>
      <c r="K2076" t="s">
        <v>15</v>
      </c>
      <c r="N2076" s="1">
        <v>2805</v>
      </c>
      <c r="O2076" s="60">
        <f>IF(B2076="DEPARTAMENTO",N2076*(100%-VLOOKUP(A2076,'Condiciones Comerciales'!B:M,4,FALSE)),N2076)</f>
        <v>2524.5</v>
      </c>
      <c r="P2076" s="60">
        <f t="shared" si="32"/>
        <v>2840.0625</v>
      </c>
      <c r="Q2076" s="62"/>
    </row>
    <row r="2077" spans="1:17" x14ac:dyDescent="0.3">
      <c r="A2077" s="1" t="s">
        <v>277</v>
      </c>
      <c r="B2077" t="s">
        <v>18</v>
      </c>
      <c r="C2077" t="s">
        <v>33</v>
      </c>
      <c r="D2077" s="63">
        <v>208</v>
      </c>
      <c r="E2077" s="5">
        <v>2</v>
      </c>
      <c r="F2077" s="5" t="s">
        <v>17</v>
      </c>
      <c r="G2077" s="64">
        <v>36.86</v>
      </c>
      <c r="H2077" s="64">
        <v>2.2400000000000002</v>
      </c>
      <c r="I2077" t="s">
        <v>21</v>
      </c>
      <c r="J2077" t="s">
        <v>14</v>
      </c>
      <c r="K2077" t="s">
        <v>15</v>
      </c>
      <c r="N2077" s="1">
        <v>2805</v>
      </c>
      <c r="O2077" s="60">
        <f>IF(B2077="DEPARTAMENTO",N2077*(100%-VLOOKUP(A2077,'Condiciones Comerciales'!B:M,4,FALSE)),N2077)</f>
        <v>2524.5</v>
      </c>
      <c r="P2077" s="60">
        <f t="shared" si="32"/>
        <v>2840.0625</v>
      </c>
      <c r="Q2077" s="62"/>
    </row>
    <row r="2078" spans="1:17" x14ac:dyDescent="0.3">
      <c r="A2078" s="1" t="s">
        <v>277</v>
      </c>
      <c r="B2078" t="s">
        <v>18</v>
      </c>
      <c r="C2078" t="s">
        <v>33</v>
      </c>
      <c r="D2078" s="63">
        <v>211</v>
      </c>
      <c r="E2078" s="5">
        <v>2</v>
      </c>
      <c r="F2078" s="5" t="s">
        <v>17</v>
      </c>
      <c r="G2078" s="64">
        <v>36.86</v>
      </c>
      <c r="H2078" s="64">
        <v>2.2400000000000002</v>
      </c>
      <c r="I2078" t="s">
        <v>21</v>
      </c>
      <c r="J2078" t="s">
        <v>14</v>
      </c>
      <c r="K2078" t="s">
        <v>15</v>
      </c>
      <c r="N2078" s="1">
        <v>2805</v>
      </c>
      <c r="O2078" s="60">
        <f>IF(B2078="DEPARTAMENTO",N2078*(100%-VLOOKUP(A2078,'Condiciones Comerciales'!B:M,4,FALSE)),N2078)</f>
        <v>2524.5</v>
      </c>
      <c r="P2078" s="60">
        <f t="shared" si="32"/>
        <v>2840.0625</v>
      </c>
      <c r="Q2078" s="62"/>
    </row>
    <row r="2079" spans="1:17" x14ac:dyDescent="0.3">
      <c r="A2079" s="1" t="s">
        <v>277</v>
      </c>
      <c r="B2079" t="s">
        <v>18</v>
      </c>
      <c r="C2079" t="s">
        <v>33</v>
      </c>
      <c r="D2079" s="63">
        <v>212</v>
      </c>
      <c r="E2079" s="5">
        <v>2</v>
      </c>
      <c r="F2079" s="5" t="s">
        <v>17</v>
      </c>
      <c r="G2079" s="64">
        <v>36.86</v>
      </c>
      <c r="H2079" s="64">
        <v>2.2400000000000002</v>
      </c>
      <c r="I2079" t="s">
        <v>21</v>
      </c>
      <c r="J2079" t="s">
        <v>14</v>
      </c>
      <c r="K2079" t="s">
        <v>15</v>
      </c>
      <c r="N2079" s="1">
        <v>2805</v>
      </c>
      <c r="O2079" s="60">
        <f>IF(B2079="DEPARTAMENTO",N2079*(100%-VLOOKUP(A2079,'Condiciones Comerciales'!B:M,4,FALSE)),N2079)</f>
        <v>2524.5</v>
      </c>
      <c r="P2079" s="60">
        <f t="shared" si="32"/>
        <v>2840.0625</v>
      </c>
      <c r="Q2079" s="62"/>
    </row>
    <row r="2080" spans="1:17" x14ac:dyDescent="0.3">
      <c r="A2080" s="1" t="s">
        <v>277</v>
      </c>
      <c r="B2080" t="s">
        <v>18</v>
      </c>
      <c r="C2080" t="s">
        <v>33</v>
      </c>
      <c r="D2080" s="63">
        <v>215</v>
      </c>
      <c r="E2080" s="5">
        <v>2</v>
      </c>
      <c r="F2080" s="5" t="s">
        <v>17</v>
      </c>
      <c r="G2080" s="64">
        <v>36.86</v>
      </c>
      <c r="H2080" s="64">
        <v>2.2400000000000002</v>
      </c>
      <c r="I2080" t="s">
        <v>21</v>
      </c>
      <c r="J2080" t="s">
        <v>14</v>
      </c>
      <c r="K2080" t="s">
        <v>15</v>
      </c>
      <c r="N2080" s="1">
        <v>2805</v>
      </c>
      <c r="O2080" s="60">
        <f>IF(B2080="DEPARTAMENTO",N2080*(100%-VLOOKUP(A2080,'Condiciones Comerciales'!B:M,4,FALSE)),N2080)</f>
        <v>2524.5</v>
      </c>
      <c r="P2080" s="60">
        <f t="shared" si="32"/>
        <v>2840.0625</v>
      </c>
      <c r="Q2080" s="62"/>
    </row>
    <row r="2081" spans="1:17" x14ac:dyDescent="0.3">
      <c r="A2081" s="1" t="s">
        <v>277</v>
      </c>
      <c r="B2081" t="s">
        <v>18</v>
      </c>
      <c r="C2081" t="s">
        <v>33</v>
      </c>
      <c r="D2081" s="63">
        <v>225</v>
      </c>
      <c r="E2081" s="5">
        <v>2</v>
      </c>
      <c r="F2081" s="5" t="s">
        <v>17</v>
      </c>
      <c r="G2081" s="64">
        <v>36.86</v>
      </c>
      <c r="H2081" s="64">
        <v>2.2400000000000002</v>
      </c>
      <c r="I2081" t="s">
        <v>23</v>
      </c>
      <c r="J2081" t="s">
        <v>14</v>
      </c>
      <c r="K2081" t="s">
        <v>15</v>
      </c>
      <c r="N2081" s="1">
        <v>2723</v>
      </c>
      <c r="O2081" s="60">
        <f>IF(B2081="DEPARTAMENTO",N2081*(100%-VLOOKUP(A2081,'Condiciones Comerciales'!B:M,4,FALSE)),N2081)</f>
        <v>2450.7000000000003</v>
      </c>
      <c r="P2081" s="60">
        <f t="shared" si="32"/>
        <v>2757.0374999999999</v>
      </c>
      <c r="Q2081" s="62"/>
    </row>
    <row r="2082" spans="1:17" x14ac:dyDescent="0.3">
      <c r="A2082" s="1" t="s">
        <v>277</v>
      </c>
      <c r="B2082" t="s">
        <v>18</v>
      </c>
      <c r="C2082" t="s">
        <v>33</v>
      </c>
      <c r="D2082" s="63">
        <v>307</v>
      </c>
      <c r="E2082" s="5">
        <v>3</v>
      </c>
      <c r="F2082" s="5" t="s">
        <v>17</v>
      </c>
      <c r="G2082" s="64">
        <v>36.86</v>
      </c>
      <c r="H2082" s="64">
        <v>2.2400000000000002</v>
      </c>
      <c r="I2082" t="s">
        <v>21</v>
      </c>
      <c r="J2082" t="s">
        <v>14</v>
      </c>
      <c r="K2082" t="s">
        <v>15</v>
      </c>
      <c r="N2082" s="1">
        <v>2817</v>
      </c>
      <c r="O2082" s="60">
        <f>IF(B2082="DEPARTAMENTO",N2082*(100%-VLOOKUP(A2082,'Condiciones Comerciales'!B:M,4,FALSE)),N2082)</f>
        <v>2535.3000000000002</v>
      </c>
      <c r="P2082" s="60">
        <f t="shared" si="32"/>
        <v>2852.2124999999996</v>
      </c>
      <c r="Q2082" s="62"/>
    </row>
    <row r="2083" spans="1:17" x14ac:dyDescent="0.3">
      <c r="A2083" s="1" t="s">
        <v>277</v>
      </c>
      <c r="B2083" t="s">
        <v>18</v>
      </c>
      <c r="C2083" t="s">
        <v>33</v>
      </c>
      <c r="D2083" s="63">
        <v>308</v>
      </c>
      <c r="E2083" s="5">
        <v>3</v>
      </c>
      <c r="F2083" s="5" t="s">
        <v>17</v>
      </c>
      <c r="G2083" s="64">
        <v>36.86</v>
      </c>
      <c r="H2083" s="64">
        <v>2.2400000000000002</v>
      </c>
      <c r="I2083" t="s">
        <v>21</v>
      </c>
      <c r="J2083" t="s">
        <v>14</v>
      </c>
      <c r="K2083" t="s">
        <v>15</v>
      </c>
      <c r="N2083" s="1">
        <v>2817</v>
      </c>
      <c r="O2083" s="60">
        <f>IF(B2083="DEPARTAMENTO",N2083*(100%-VLOOKUP(A2083,'Condiciones Comerciales'!B:M,4,FALSE)),N2083)</f>
        <v>2535.3000000000002</v>
      </c>
      <c r="P2083" s="60">
        <f t="shared" si="32"/>
        <v>2852.2124999999996</v>
      </c>
      <c r="Q2083" s="62"/>
    </row>
    <row r="2084" spans="1:17" x14ac:dyDescent="0.3">
      <c r="A2084" s="1" t="s">
        <v>277</v>
      </c>
      <c r="B2084" t="s">
        <v>18</v>
      </c>
      <c r="C2084" t="s">
        <v>33</v>
      </c>
      <c r="D2084" s="63">
        <v>311</v>
      </c>
      <c r="E2084" s="5">
        <v>3</v>
      </c>
      <c r="F2084" s="5" t="s">
        <v>17</v>
      </c>
      <c r="G2084" s="64">
        <v>36.86</v>
      </c>
      <c r="H2084" s="64">
        <v>2.2400000000000002</v>
      </c>
      <c r="I2084" t="s">
        <v>21</v>
      </c>
      <c r="J2084" t="s">
        <v>14</v>
      </c>
      <c r="K2084" t="s">
        <v>15</v>
      </c>
      <c r="N2084" s="1">
        <v>2817</v>
      </c>
      <c r="O2084" s="60">
        <f>IF(B2084="DEPARTAMENTO",N2084*(100%-VLOOKUP(A2084,'Condiciones Comerciales'!B:M,4,FALSE)),N2084)</f>
        <v>2535.3000000000002</v>
      </c>
      <c r="P2084" s="60">
        <f t="shared" si="32"/>
        <v>2852.2124999999996</v>
      </c>
      <c r="Q2084" s="62"/>
    </row>
    <row r="2085" spans="1:17" x14ac:dyDescent="0.3">
      <c r="A2085" s="1" t="s">
        <v>277</v>
      </c>
      <c r="B2085" t="s">
        <v>18</v>
      </c>
      <c r="C2085" t="s">
        <v>33</v>
      </c>
      <c r="D2085" s="63">
        <v>322</v>
      </c>
      <c r="E2085" s="5">
        <v>3</v>
      </c>
      <c r="F2085" s="5" t="s">
        <v>17</v>
      </c>
      <c r="G2085" s="64">
        <v>36.86</v>
      </c>
      <c r="H2085" s="64">
        <v>2.2400000000000002</v>
      </c>
      <c r="I2085" t="s">
        <v>23</v>
      </c>
      <c r="J2085" t="s">
        <v>14</v>
      </c>
      <c r="K2085" t="s">
        <v>15</v>
      </c>
      <c r="N2085" s="1">
        <v>2735</v>
      </c>
      <c r="O2085" s="60">
        <f>IF(B2085="DEPARTAMENTO",N2085*(100%-VLOOKUP(A2085,'Condiciones Comerciales'!B:M,4,FALSE)),N2085)</f>
        <v>2461.5</v>
      </c>
      <c r="P2085" s="60">
        <f t="shared" si="32"/>
        <v>2769.1874999999995</v>
      </c>
      <c r="Q2085" s="62"/>
    </row>
    <row r="2086" spans="1:17" x14ac:dyDescent="0.3">
      <c r="A2086" s="1" t="s">
        <v>277</v>
      </c>
      <c r="B2086" t="s">
        <v>18</v>
      </c>
      <c r="C2086" t="s">
        <v>33</v>
      </c>
      <c r="D2086" s="63">
        <v>330</v>
      </c>
      <c r="E2086" s="5">
        <v>3</v>
      </c>
      <c r="F2086" s="5" t="s">
        <v>17</v>
      </c>
      <c r="G2086" s="64">
        <v>36.86</v>
      </c>
      <c r="H2086" s="64">
        <v>2.2400000000000002</v>
      </c>
      <c r="I2086" t="s">
        <v>23</v>
      </c>
      <c r="J2086" t="s">
        <v>14</v>
      </c>
      <c r="K2086" t="s">
        <v>15</v>
      </c>
      <c r="N2086" s="1">
        <v>2735</v>
      </c>
      <c r="O2086" s="60">
        <f>IF(B2086="DEPARTAMENTO",N2086*(100%-VLOOKUP(A2086,'Condiciones Comerciales'!B:M,4,FALSE)),N2086)</f>
        <v>2461.5</v>
      </c>
      <c r="P2086" s="60">
        <f t="shared" si="32"/>
        <v>2769.1874999999995</v>
      </c>
      <c r="Q2086" s="62"/>
    </row>
    <row r="2087" spans="1:17" x14ac:dyDescent="0.3">
      <c r="A2087" s="1" t="s">
        <v>277</v>
      </c>
      <c r="B2087" t="s">
        <v>18</v>
      </c>
      <c r="C2087" t="s">
        <v>33</v>
      </c>
      <c r="D2087" s="63">
        <v>407</v>
      </c>
      <c r="E2087" s="5">
        <v>4</v>
      </c>
      <c r="F2087" s="5" t="s">
        <v>17</v>
      </c>
      <c r="G2087" s="64">
        <v>36.86</v>
      </c>
      <c r="H2087" s="64">
        <v>2.2400000000000002</v>
      </c>
      <c r="I2087" t="s">
        <v>21</v>
      </c>
      <c r="J2087" t="s">
        <v>14</v>
      </c>
      <c r="K2087" t="s">
        <v>15</v>
      </c>
      <c r="N2087" s="1">
        <v>2829</v>
      </c>
      <c r="O2087" s="60">
        <f>IF(B2087="DEPARTAMENTO",N2087*(100%-VLOOKUP(A2087,'Condiciones Comerciales'!B:M,4,FALSE)),N2087)</f>
        <v>2546.1</v>
      </c>
      <c r="P2087" s="60">
        <f t="shared" si="32"/>
        <v>2864.3624999999997</v>
      </c>
      <c r="Q2087" s="62"/>
    </row>
    <row r="2088" spans="1:17" x14ac:dyDescent="0.3">
      <c r="A2088" s="1" t="s">
        <v>277</v>
      </c>
      <c r="B2088" t="s">
        <v>18</v>
      </c>
      <c r="C2088" t="s">
        <v>33</v>
      </c>
      <c r="D2088" s="63">
        <v>408</v>
      </c>
      <c r="E2088" s="5">
        <v>4</v>
      </c>
      <c r="F2088" s="5" t="s">
        <v>17</v>
      </c>
      <c r="G2088" s="64">
        <v>36.86</v>
      </c>
      <c r="H2088" s="64">
        <v>2.2400000000000002</v>
      </c>
      <c r="I2088" t="s">
        <v>21</v>
      </c>
      <c r="J2088" t="s">
        <v>14</v>
      </c>
      <c r="K2088" t="s">
        <v>15</v>
      </c>
      <c r="N2088" s="1">
        <v>2829</v>
      </c>
      <c r="O2088" s="60">
        <f>IF(B2088="DEPARTAMENTO",N2088*(100%-VLOOKUP(A2088,'Condiciones Comerciales'!B:M,4,FALSE)),N2088)</f>
        <v>2546.1</v>
      </c>
      <c r="P2088" s="60">
        <f t="shared" si="32"/>
        <v>2864.3624999999997</v>
      </c>
      <c r="Q2088" s="62"/>
    </row>
    <row r="2089" spans="1:17" x14ac:dyDescent="0.3">
      <c r="A2089" s="1" t="s">
        <v>277</v>
      </c>
      <c r="B2089" t="s">
        <v>18</v>
      </c>
      <c r="C2089" t="s">
        <v>33</v>
      </c>
      <c r="D2089" s="63">
        <v>411</v>
      </c>
      <c r="E2089" s="5">
        <v>4</v>
      </c>
      <c r="F2089" s="5" t="s">
        <v>17</v>
      </c>
      <c r="G2089" s="64">
        <v>36.86</v>
      </c>
      <c r="H2089" s="64">
        <v>2.2400000000000002</v>
      </c>
      <c r="I2089" t="s">
        <v>21</v>
      </c>
      <c r="J2089" t="s">
        <v>14</v>
      </c>
      <c r="K2089" t="s">
        <v>15</v>
      </c>
      <c r="N2089" s="1">
        <v>2829</v>
      </c>
      <c r="O2089" s="60">
        <f>IF(B2089="DEPARTAMENTO",N2089*(100%-VLOOKUP(A2089,'Condiciones Comerciales'!B:M,4,FALSE)),N2089)</f>
        <v>2546.1</v>
      </c>
      <c r="P2089" s="60">
        <f t="shared" si="32"/>
        <v>2864.3624999999997</v>
      </c>
      <c r="Q2089" s="62"/>
    </row>
    <row r="2090" spans="1:17" x14ac:dyDescent="0.3">
      <c r="A2090" s="1" t="s">
        <v>277</v>
      </c>
      <c r="B2090" t="s">
        <v>18</v>
      </c>
      <c r="C2090" t="s">
        <v>33</v>
      </c>
      <c r="D2090" s="63">
        <v>415</v>
      </c>
      <c r="E2090" s="5">
        <v>4</v>
      </c>
      <c r="F2090" s="5" t="s">
        <v>17</v>
      </c>
      <c r="G2090" s="64">
        <v>36.86</v>
      </c>
      <c r="H2090" s="64">
        <v>2.2400000000000002</v>
      </c>
      <c r="I2090" t="s">
        <v>21</v>
      </c>
      <c r="J2090" t="s">
        <v>14</v>
      </c>
      <c r="K2090" t="s">
        <v>15</v>
      </c>
      <c r="N2090" s="1">
        <v>2829</v>
      </c>
      <c r="O2090" s="60">
        <f>IF(B2090="DEPARTAMENTO",N2090*(100%-VLOOKUP(A2090,'Condiciones Comerciales'!B:M,4,FALSE)),N2090)</f>
        <v>2546.1</v>
      </c>
      <c r="P2090" s="60">
        <f t="shared" si="32"/>
        <v>2864.3624999999997</v>
      </c>
      <c r="Q2090" s="62"/>
    </row>
    <row r="2091" spans="1:17" x14ac:dyDescent="0.3">
      <c r="A2091" s="1" t="s">
        <v>277</v>
      </c>
      <c r="B2091" t="s">
        <v>18</v>
      </c>
      <c r="C2091" t="s">
        <v>33</v>
      </c>
      <c r="D2091" s="63">
        <v>422</v>
      </c>
      <c r="E2091" s="5">
        <v>4</v>
      </c>
      <c r="F2091" s="5" t="s">
        <v>17</v>
      </c>
      <c r="G2091" s="64">
        <v>36.86</v>
      </c>
      <c r="H2091" s="64">
        <v>2.2400000000000002</v>
      </c>
      <c r="I2091" t="s">
        <v>23</v>
      </c>
      <c r="J2091" t="s">
        <v>14</v>
      </c>
      <c r="K2091" t="s">
        <v>15</v>
      </c>
      <c r="N2091" s="1">
        <v>2746</v>
      </c>
      <c r="O2091" s="60">
        <f>IF(B2091="DEPARTAMENTO",N2091*(100%-VLOOKUP(A2091,'Condiciones Comerciales'!B:M,4,FALSE)),N2091)</f>
        <v>2471.4</v>
      </c>
      <c r="P2091" s="60">
        <f t="shared" si="32"/>
        <v>2780.3250000000003</v>
      </c>
      <c r="Q2091" s="62"/>
    </row>
    <row r="2092" spans="1:17" x14ac:dyDescent="0.3">
      <c r="A2092" s="1" t="s">
        <v>277</v>
      </c>
      <c r="B2092" t="s">
        <v>18</v>
      </c>
      <c r="C2092" t="s">
        <v>33</v>
      </c>
      <c r="D2092" s="63">
        <v>430</v>
      </c>
      <c r="E2092" s="5">
        <v>4</v>
      </c>
      <c r="F2092" s="5" t="s">
        <v>17</v>
      </c>
      <c r="G2092" s="64">
        <v>36.86</v>
      </c>
      <c r="H2092" s="64">
        <v>2.2400000000000002</v>
      </c>
      <c r="I2092" t="s">
        <v>23</v>
      </c>
      <c r="J2092" t="s">
        <v>14</v>
      </c>
      <c r="K2092" t="s">
        <v>15</v>
      </c>
      <c r="N2092" s="1">
        <v>2746</v>
      </c>
      <c r="O2092" s="60">
        <f>IF(B2092="DEPARTAMENTO",N2092*(100%-VLOOKUP(A2092,'Condiciones Comerciales'!B:M,4,FALSE)),N2092)</f>
        <v>2471.4</v>
      </c>
      <c r="P2092" s="60">
        <f t="shared" si="32"/>
        <v>2780.3250000000003</v>
      </c>
      <c r="Q2092" s="62"/>
    </row>
    <row r="2093" spans="1:17" x14ac:dyDescent="0.3">
      <c r="A2093" s="1" t="s">
        <v>277</v>
      </c>
      <c r="B2093" t="s">
        <v>18</v>
      </c>
      <c r="C2093" t="s">
        <v>33</v>
      </c>
      <c r="D2093" s="63">
        <v>505</v>
      </c>
      <c r="E2093" s="5">
        <v>5</v>
      </c>
      <c r="F2093" s="5" t="s">
        <v>17</v>
      </c>
      <c r="G2093" s="64">
        <v>37.39</v>
      </c>
      <c r="H2093" s="64">
        <v>2.2400000000000002</v>
      </c>
      <c r="I2093" t="s">
        <v>21</v>
      </c>
      <c r="J2093" t="s">
        <v>14</v>
      </c>
      <c r="K2093" t="s">
        <v>15</v>
      </c>
      <c r="N2093" s="1">
        <v>2841</v>
      </c>
      <c r="O2093" s="60">
        <f>IF(B2093="DEPARTAMENTO",N2093*(100%-VLOOKUP(A2093,'Condiciones Comerciales'!B:M,4,FALSE)),N2093)</f>
        <v>2556.9</v>
      </c>
      <c r="P2093" s="60">
        <f t="shared" si="32"/>
        <v>2876.5124999999998</v>
      </c>
      <c r="Q2093" s="62"/>
    </row>
    <row r="2094" spans="1:17" x14ac:dyDescent="0.3">
      <c r="A2094" s="1" t="s">
        <v>277</v>
      </c>
      <c r="B2094" t="s">
        <v>18</v>
      </c>
      <c r="C2094" t="s">
        <v>33</v>
      </c>
      <c r="D2094" s="63">
        <v>507</v>
      </c>
      <c r="E2094" s="5">
        <v>5</v>
      </c>
      <c r="F2094" s="5" t="s">
        <v>17</v>
      </c>
      <c r="G2094" s="64">
        <v>36.86</v>
      </c>
      <c r="H2094" s="64">
        <v>2.2400000000000002</v>
      </c>
      <c r="I2094" t="s">
        <v>21</v>
      </c>
      <c r="J2094" t="s">
        <v>14</v>
      </c>
      <c r="K2094" t="s">
        <v>15</v>
      </c>
      <c r="N2094" s="1">
        <v>2841</v>
      </c>
      <c r="O2094" s="60">
        <f>IF(B2094="DEPARTAMENTO",N2094*(100%-VLOOKUP(A2094,'Condiciones Comerciales'!B:M,4,FALSE)),N2094)</f>
        <v>2556.9</v>
      </c>
      <c r="P2094" s="60">
        <f t="shared" si="32"/>
        <v>2876.5124999999998</v>
      </c>
      <c r="Q2094" s="62"/>
    </row>
    <row r="2095" spans="1:17" x14ac:dyDescent="0.3">
      <c r="A2095" s="1" t="s">
        <v>277</v>
      </c>
      <c r="B2095" t="s">
        <v>18</v>
      </c>
      <c r="C2095" t="s">
        <v>33</v>
      </c>
      <c r="D2095" s="63">
        <v>511</v>
      </c>
      <c r="E2095" s="5">
        <v>5</v>
      </c>
      <c r="F2095" s="5" t="s">
        <v>17</v>
      </c>
      <c r="G2095" s="64">
        <v>36.86</v>
      </c>
      <c r="H2095" s="64">
        <v>2.2400000000000002</v>
      </c>
      <c r="I2095" t="s">
        <v>21</v>
      </c>
      <c r="J2095" t="s">
        <v>14</v>
      </c>
      <c r="K2095" t="s">
        <v>15</v>
      </c>
      <c r="N2095" s="1">
        <v>2841</v>
      </c>
      <c r="O2095" s="60">
        <f>IF(B2095="DEPARTAMENTO",N2095*(100%-VLOOKUP(A2095,'Condiciones Comerciales'!B:M,4,FALSE)),N2095)</f>
        <v>2556.9</v>
      </c>
      <c r="P2095" s="60">
        <f t="shared" si="32"/>
        <v>2876.5124999999998</v>
      </c>
      <c r="Q2095" s="62"/>
    </row>
    <row r="2096" spans="1:17" x14ac:dyDescent="0.3">
      <c r="A2096" s="1" t="s">
        <v>277</v>
      </c>
      <c r="B2096" t="s">
        <v>18</v>
      </c>
      <c r="C2096" t="s">
        <v>33</v>
      </c>
      <c r="D2096" s="63">
        <v>512</v>
      </c>
      <c r="E2096" s="5">
        <v>5</v>
      </c>
      <c r="F2096" s="5" t="s">
        <v>17</v>
      </c>
      <c r="G2096" s="64">
        <v>36.86</v>
      </c>
      <c r="H2096" s="64">
        <v>2.2400000000000002</v>
      </c>
      <c r="I2096" t="s">
        <v>21</v>
      </c>
      <c r="J2096" t="s">
        <v>14</v>
      </c>
      <c r="K2096" t="s">
        <v>15</v>
      </c>
      <c r="N2096" s="1">
        <v>2841</v>
      </c>
      <c r="O2096" s="60">
        <f>IF(B2096="DEPARTAMENTO",N2096*(100%-VLOOKUP(A2096,'Condiciones Comerciales'!B:M,4,FALSE)),N2096)</f>
        <v>2556.9</v>
      </c>
      <c r="P2096" s="60">
        <f t="shared" si="32"/>
        <v>2876.5124999999998</v>
      </c>
      <c r="Q2096" s="62"/>
    </row>
    <row r="2097" spans="1:17" x14ac:dyDescent="0.3">
      <c r="A2097" s="1" t="s">
        <v>277</v>
      </c>
      <c r="B2097" t="s">
        <v>18</v>
      </c>
      <c r="C2097" t="s">
        <v>33</v>
      </c>
      <c r="D2097" s="63">
        <v>517</v>
      </c>
      <c r="E2097" s="5">
        <v>5</v>
      </c>
      <c r="F2097" s="5" t="s">
        <v>17</v>
      </c>
      <c r="G2097" s="64">
        <v>37.39</v>
      </c>
      <c r="H2097" s="64">
        <v>2.2400000000000002</v>
      </c>
      <c r="I2097" t="s">
        <v>21</v>
      </c>
      <c r="J2097" t="s">
        <v>14</v>
      </c>
      <c r="K2097" t="s">
        <v>15</v>
      </c>
      <c r="N2097" s="1">
        <v>2841</v>
      </c>
      <c r="O2097" s="60">
        <f>IF(B2097="DEPARTAMENTO",N2097*(100%-VLOOKUP(A2097,'Condiciones Comerciales'!B:M,4,FALSE)),N2097)</f>
        <v>2556.9</v>
      </c>
      <c r="P2097" s="60">
        <f t="shared" si="32"/>
        <v>2876.5124999999998</v>
      </c>
      <c r="Q2097" s="62"/>
    </row>
    <row r="2098" spans="1:17" x14ac:dyDescent="0.3">
      <c r="A2098" s="1" t="s">
        <v>277</v>
      </c>
      <c r="B2098" t="s">
        <v>18</v>
      </c>
      <c r="C2098" t="s">
        <v>33</v>
      </c>
      <c r="D2098" s="63">
        <v>522</v>
      </c>
      <c r="E2098" s="5">
        <v>5</v>
      </c>
      <c r="F2098" s="5" t="s">
        <v>17</v>
      </c>
      <c r="G2098" s="64">
        <v>36.86</v>
      </c>
      <c r="H2098" s="64">
        <v>2.2400000000000002</v>
      </c>
      <c r="I2098" t="s">
        <v>23</v>
      </c>
      <c r="J2098" t="s">
        <v>14</v>
      </c>
      <c r="K2098" t="s">
        <v>15</v>
      </c>
      <c r="N2098" s="1">
        <v>2758</v>
      </c>
      <c r="O2098" s="60">
        <f>IF(B2098="DEPARTAMENTO",N2098*(100%-VLOOKUP(A2098,'Condiciones Comerciales'!B:M,4,FALSE)),N2098)</f>
        <v>2482.2000000000003</v>
      </c>
      <c r="P2098" s="60">
        <f t="shared" si="32"/>
        <v>2792.4750000000004</v>
      </c>
      <c r="Q2098" s="62"/>
    </row>
    <row r="2099" spans="1:17" x14ac:dyDescent="0.3">
      <c r="A2099" s="1" t="s">
        <v>277</v>
      </c>
      <c r="B2099" t="s">
        <v>18</v>
      </c>
      <c r="C2099" t="s">
        <v>33</v>
      </c>
      <c r="D2099" s="63">
        <v>529</v>
      </c>
      <c r="E2099" s="5">
        <v>5</v>
      </c>
      <c r="F2099" s="5" t="s">
        <v>17</v>
      </c>
      <c r="G2099" s="64">
        <v>36.86</v>
      </c>
      <c r="H2099" s="64">
        <v>2.2400000000000002</v>
      </c>
      <c r="I2099" t="s">
        <v>23</v>
      </c>
      <c r="J2099" t="s">
        <v>14</v>
      </c>
      <c r="K2099" t="s">
        <v>15</v>
      </c>
      <c r="N2099" s="1">
        <v>2758</v>
      </c>
      <c r="O2099" s="60">
        <f>IF(B2099="DEPARTAMENTO",N2099*(100%-VLOOKUP(A2099,'Condiciones Comerciales'!B:M,4,FALSE)),N2099)</f>
        <v>2482.2000000000003</v>
      </c>
      <c r="P2099" s="60">
        <f t="shared" si="32"/>
        <v>2792.4750000000004</v>
      </c>
      <c r="Q2099" s="62"/>
    </row>
    <row r="2100" spans="1:17" x14ac:dyDescent="0.3">
      <c r="A2100" s="1" t="s">
        <v>277</v>
      </c>
      <c r="B2100" t="s">
        <v>18</v>
      </c>
      <c r="C2100" t="s">
        <v>33</v>
      </c>
      <c r="D2100" s="63">
        <v>530</v>
      </c>
      <c r="E2100" s="5">
        <v>5</v>
      </c>
      <c r="F2100" s="5" t="s">
        <v>17</v>
      </c>
      <c r="G2100" s="64">
        <v>36.86</v>
      </c>
      <c r="H2100" s="64">
        <v>2.2400000000000002</v>
      </c>
      <c r="I2100" t="s">
        <v>23</v>
      </c>
      <c r="J2100" t="s">
        <v>14</v>
      </c>
      <c r="K2100" t="s">
        <v>15</v>
      </c>
      <c r="N2100" s="1">
        <v>2758</v>
      </c>
      <c r="O2100" s="60">
        <f>IF(B2100="DEPARTAMENTO",N2100*(100%-VLOOKUP(A2100,'Condiciones Comerciales'!B:M,4,FALSE)),N2100)</f>
        <v>2482.2000000000003</v>
      </c>
      <c r="P2100" s="60">
        <f t="shared" si="32"/>
        <v>2792.4750000000004</v>
      </c>
      <c r="Q2100" s="62"/>
    </row>
    <row r="2101" spans="1:17" x14ac:dyDescent="0.3">
      <c r="A2101" s="1" t="s">
        <v>277</v>
      </c>
      <c r="B2101" t="s">
        <v>18</v>
      </c>
      <c r="C2101" t="s">
        <v>33</v>
      </c>
      <c r="D2101" s="63">
        <v>605</v>
      </c>
      <c r="E2101" s="5">
        <v>6</v>
      </c>
      <c r="F2101" s="5" t="s">
        <v>17</v>
      </c>
      <c r="G2101" s="64">
        <v>37.39</v>
      </c>
      <c r="H2101" s="64">
        <v>2.2400000000000002</v>
      </c>
      <c r="I2101" t="s">
        <v>21</v>
      </c>
      <c r="J2101" t="s">
        <v>14</v>
      </c>
      <c r="K2101" t="s">
        <v>15</v>
      </c>
      <c r="N2101" s="1">
        <v>2852</v>
      </c>
      <c r="O2101" s="60">
        <f>IF(B2101="DEPARTAMENTO",N2101*(100%-VLOOKUP(A2101,'Condiciones Comerciales'!B:M,4,FALSE)),N2101)</f>
        <v>2566.8000000000002</v>
      </c>
      <c r="P2101" s="60">
        <f t="shared" si="32"/>
        <v>2887.65</v>
      </c>
      <c r="Q2101" s="62"/>
    </row>
    <row r="2102" spans="1:17" x14ac:dyDescent="0.3">
      <c r="A2102" s="1" t="s">
        <v>277</v>
      </c>
      <c r="B2102" t="s">
        <v>18</v>
      </c>
      <c r="C2102" t="s">
        <v>33</v>
      </c>
      <c r="D2102" s="63">
        <v>607</v>
      </c>
      <c r="E2102" s="5">
        <v>6</v>
      </c>
      <c r="F2102" s="5" t="s">
        <v>17</v>
      </c>
      <c r="G2102" s="64">
        <v>36.86</v>
      </c>
      <c r="H2102" s="64">
        <v>2.2400000000000002</v>
      </c>
      <c r="I2102" t="s">
        <v>21</v>
      </c>
      <c r="J2102" t="s">
        <v>14</v>
      </c>
      <c r="K2102" t="s">
        <v>15</v>
      </c>
      <c r="N2102" s="1">
        <v>2852</v>
      </c>
      <c r="O2102" s="60">
        <f>IF(B2102="DEPARTAMENTO",N2102*(100%-VLOOKUP(A2102,'Condiciones Comerciales'!B:M,4,FALSE)),N2102)</f>
        <v>2566.8000000000002</v>
      </c>
      <c r="P2102" s="60">
        <f t="shared" si="32"/>
        <v>2887.65</v>
      </c>
      <c r="Q2102" s="62"/>
    </row>
    <row r="2103" spans="1:17" x14ac:dyDescent="0.3">
      <c r="A2103" s="1" t="s">
        <v>277</v>
      </c>
      <c r="B2103" t="s">
        <v>18</v>
      </c>
      <c r="C2103" t="s">
        <v>33</v>
      </c>
      <c r="D2103" s="63">
        <v>608</v>
      </c>
      <c r="E2103" s="5">
        <v>6</v>
      </c>
      <c r="F2103" s="5" t="s">
        <v>17</v>
      </c>
      <c r="G2103" s="64">
        <v>36.86</v>
      </c>
      <c r="H2103" s="64">
        <v>2.2400000000000002</v>
      </c>
      <c r="I2103" t="s">
        <v>21</v>
      </c>
      <c r="J2103" t="s">
        <v>14</v>
      </c>
      <c r="K2103" t="s">
        <v>15</v>
      </c>
      <c r="N2103" s="1">
        <v>2852</v>
      </c>
      <c r="O2103" s="60">
        <f>IF(B2103="DEPARTAMENTO",N2103*(100%-VLOOKUP(A2103,'Condiciones Comerciales'!B:M,4,FALSE)),N2103)</f>
        <v>2566.8000000000002</v>
      </c>
      <c r="P2103" s="60">
        <f t="shared" si="32"/>
        <v>2887.65</v>
      </c>
      <c r="Q2103" s="62"/>
    </row>
    <row r="2104" spans="1:17" x14ac:dyDescent="0.3">
      <c r="A2104" s="1" t="s">
        <v>277</v>
      </c>
      <c r="B2104" t="s">
        <v>18</v>
      </c>
      <c r="C2104" t="s">
        <v>33</v>
      </c>
      <c r="D2104" s="63">
        <v>611</v>
      </c>
      <c r="E2104" s="5">
        <v>6</v>
      </c>
      <c r="F2104" s="5" t="s">
        <v>17</v>
      </c>
      <c r="G2104" s="64">
        <v>36.86</v>
      </c>
      <c r="H2104" s="64">
        <v>2.2400000000000002</v>
      </c>
      <c r="I2104" t="s">
        <v>21</v>
      </c>
      <c r="J2104" t="s">
        <v>14</v>
      </c>
      <c r="K2104" t="s">
        <v>15</v>
      </c>
      <c r="N2104" s="1">
        <v>2852</v>
      </c>
      <c r="O2104" s="60">
        <f>IF(B2104="DEPARTAMENTO",N2104*(100%-VLOOKUP(A2104,'Condiciones Comerciales'!B:M,4,FALSE)),N2104)</f>
        <v>2566.8000000000002</v>
      </c>
      <c r="P2104" s="60">
        <f t="shared" si="32"/>
        <v>2887.65</v>
      </c>
      <c r="Q2104" s="62"/>
    </row>
    <row r="2105" spans="1:17" x14ac:dyDescent="0.3">
      <c r="A2105" s="1" t="s">
        <v>277</v>
      </c>
      <c r="B2105" t="s">
        <v>18</v>
      </c>
      <c r="C2105" t="s">
        <v>33</v>
      </c>
      <c r="D2105" s="63">
        <v>612</v>
      </c>
      <c r="E2105" s="5">
        <v>6</v>
      </c>
      <c r="F2105" s="5" t="s">
        <v>17</v>
      </c>
      <c r="G2105" s="64">
        <v>36.86</v>
      </c>
      <c r="H2105" s="64">
        <v>2.2400000000000002</v>
      </c>
      <c r="I2105" t="s">
        <v>21</v>
      </c>
      <c r="J2105" t="s">
        <v>14</v>
      </c>
      <c r="K2105" t="s">
        <v>15</v>
      </c>
      <c r="N2105" s="1">
        <v>2852</v>
      </c>
      <c r="O2105" s="60">
        <f>IF(B2105="DEPARTAMENTO",N2105*(100%-VLOOKUP(A2105,'Condiciones Comerciales'!B:M,4,FALSE)),N2105)</f>
        <v>2566.8000000000002</v>
      </c>
      <c r="P2105" s="60">
        <f t="shared" si="32"/>
        <v>2887.65</v>
      </c>
      <c r="Q2105" s="62"/>
    </row>
    <row r="2106" spans="1:17" x14ac:dyDescent="0.3">
      <c r="A2106" s="1" t="s">
        <v>277</v>
      </c>
      <c r="B2106" t="s">
        <v>18</v>
      </c>
      <c r="C2106" t="s">
        <v>33</v>
      </c>
      <c r="D2106" s="63">
        <v>615</v>
      </c>
      <c r="E2106" s="5">
        <v>6</v>
      </c>
      <c r="F2106" s="5" t="s">
        <v>17</v>
      </c>
      <c r="G2106" s="64">
        <v>36.86</v>
      </c>
      <c r="H2106" s="64">
        <v>2.2400000000000002</v>
      </c>
      <c r="I2106" t="s">
        <v>21</v>
      </c>
      <c r="J2106" t="s">
        <v>14</v>
      </c>
      <c r="K2106" t="s">
        <v>15</v>
      </c>
      <c r="N2106" s="1">
        <v>2852</v>
      </c>
      <c r="O2106" s="60">
        <f>IF(B2106="DEPARTAMENTO",N2106*(100%-VLOOKUP(A2106,'Condiciones Comerciales'!B:M,4,FALSE)),N2106)</f>
        <v>2566.8000000000002</v>
      </c>
      <c r="P2106" s="60">
        <f t="shared" si="32"/>
        <v>2887.65</v>
      </c>
      <c r="Q2106" s="62"/>
    </row>
    <row r="2107" spans="1:17" x14ac:dyDescent="0.3">
      <c r="A2107" s="1" t="s">
        <v>277</v>
      </c>
      <c r="B2107" t="s">
        <v>18</v>
      </c>
      <c r="C2107" t="s">
        <v>33</v>
      </c>
      <c r="D2107" s="63">
        <v>617</v>
      </c>
      <c r="E2107" s="5">
        <v>6</v>
      </c>
      <c r="F2107" s="5" t="s">
        <v>17</v>
      </c>
      <c r="G2107" s="64">
        <v>37.39</v>
      </c>
      <c r="H2107" s="64">
        <v>2.2400000000000002</v>
      </c>
      <c r="I2107" t="s">
        <v>21</v>
      </c>
      <c r="J2107" t="s">
        <v>14</v>
      </c>
      <c r="K2107" t="s">
        <v>15</v>
      </c>
      <c r="N2107" s="1">
        <v>2852</v>
      </c>
      <c r="O2107" s="60">
        <f>IF(B2107="DEPARTAMENTO",N2107*(100%-VLOOKUP(A2107,'Condiciones Comerciales'!B:M,4,FALSE)),N2107)</f>
        <v>2566.8000000000002</v>
      </c>
      <c r="P2107" s="60">
        <f t="shared" si="32"/>
        <v>2887.65</v>
      </c>
      <c r="Q2107" s="62"/>
    </row>
    <row r="2108" spans="1:17" x14ac:dyDescent="0.3">
      <c r="A2108" s="1" t="s">
        <v>277</v>
      </c>
      <c r="B2108" t="s">
        <v>18</v>
      </c>
      <c r="C2108" t="s">
        <v>33</v>
      </c>
      <c r="D2108" s="63">
        <v>622</v>
      </c>
      <c r="E2108" s="5">
        <v>6</v>
      </c>
      <c r="F2108" s="5" t="s">
        <v>17</v>
      </c>
      <c r="G2108" s="64">
        <v>36.86</v>
      </c>
      <c r="H2108" s="64">
        <v>2.2400000000000002</v>
      </c>
      <c r="I2108" t="s">
        <v>23</v>
      </c>
      <c r="J2108" t="s">
        <v>14</v>
      </c>
      <c r="K2108" t="s">
        <v>15</v>
      </c>
      <c r="N2108" s="1">
        <v>2770</v>
      </c>
      <c r="O2108" s="60">
        <f>IF(B2108="DEPARTAMENTO",N2108*(100%-VLOOKUP(A2108,'Condiciones Comerciales'!B:M,4,FALSE)),N2108)</f>
        <v>2493</v>
      </c>
      <c r="P2108" s="60">
        <f t="shared" si="32"/>
        <v>2804.6249999999995</v>
      </c>
      <c r="Q2108" s="62"/>
    </row>
    <row r="2109" spans="1:17" x14ac:dyDescent="0.3">
      <c r="A2109" s="1" t="s">
        <v>277</v>
      </c>
      <c r="B2109" t="s">
        <v>18</v>
      </c>
      <c r="C2109" t="s">
        <v>33</v>
      </c>
      <c r="D2109" s="63">
        <v>625</v>
      </c>
      <c r="E2109" s="5">
        <v>6</v>
      </c>
      <c r="F2109" s="5" t="s">
        <v>17</v>
      </c>
      <c r="G2109" s="64">
        <v>36.86</v>
      </c>
      <c r="H2109" s="64">
        <v>2.2400000000000002</v>
      </c>
      <c r="I2109" t="s">
        <v>23</v>
      </c>
      <c r="J2109" t="s">
        <v>14</v>
      </c>
      <c r="K2109" t="s">
        <v>15</v>
      </c>
      <c r="N2109" s="1">
        <v>2770</v>
      </c>
      <c r="O2109" s="60">
        <f>IF(B2109="DEPARTAMENTO",N2109*(100%-VLOOKUP(A2109,'Condiciones Comerciales'!B:M,4,FALSE)),N2109)</f>
        <v>2493</v>
      </c>
      <c r="P2109" s="60">
        <f t="shared" si="32"/>
        <v>2804.6249999999995</v>
      </c>
      <c r="Q2109" s="62"/>
    </row>
    <row r="2110" spans="1:17" x14ac:dyDescent="0.3">
      <c r="A2110" s="1" t="s">
        <v>277</v>
      </c>
      <c r="B2110" t="s">
        <v>18</v>
      </c>
      <c r="C2110" t="s">
        <v>33</v>
      </c>
      <c r="D2110" s="63">
        <v>626</v>
      </c>
      <c r="E2110" s="5">
        <v>6</v>
      </c>
      <c r="F2110" s="5" t="s">
        <v>17</v>
      </c>
      <c r="G2110" s="64">
        <v>36.619999999999997</v>
      </c>
      <c r="H2110" s="64">
        <v>2.2400000000000002</v>
      </c>
      <c r="I2110" t="s">
        <v>23</v>
      </c>
      <c r="J2110" t="s">
        <v>14</v>
      </c>
      <c r="K2110" t="s">
        <v>15</v>
      </c>
      <c r="N2110" s="1">
        <v>2770</v>
      </c>
      <c r="O2110" s="60">
        <f>IF(B2110="DEPARTAMENTO",N2110*(100%-VLOOKUP(A2110,'Condiciones Comerciales'!B:M,4,FALSE)),N2110)</f>
        <v>2493</v>
      </c>
      <c r="P2110" s="60">
        <f t="shared" si="32"/>
        <v>2804.6249999999995</v>
      </c>
      <c r="Q2110" s="62"/>
    </row>
    <row r="2111" spans="1:17" x14ac:dyDescent="0.3">
      <c r="A2111" s="1" t="s">
        <v>277</v>
      </c>
      <c r="B2111" t="s">
        <v>18</v>
      </c>
      <c r="C2111" t="s">
        <v>33</v>
      </c>
      <c r="D2111" s="63">
        <v>629</v>
      </c>
      <c r="E2111" s="5">
        <v>6</v>
      </c>
      <c r="F2111" s="5" t="s">
        <v>17</v>
      </c>
      <c r="G2111" s="64">
        <v>36.86</v>
      </c>
      <c r="H2111" s="64">
        <v>2.2400000000000002</v>
      </c>
      <c r="I2111" t="s">
        <v>23</v>
      </c>
      <c r="J2111" t="s">
        <v>14</v>
      </c>
      <c r="K2111" t="s">
        <v>15</v>
      </c>
      <c r="N2111" s="1">
        <v>2770</v>
      </c>
      <c r="O2111" s="60">
        <f>IF(B2111="DEPARTAMENTO",N2111*(100%-VLOOKUP(A2111,'Condiciones Comerciales'!B:M,4,FALSE)),N2111)</f>
        <v>2493</v>
      </c>
      <c r="P2111" s="60">
        <f t="shared" si="32"/>
        <v>2804.6249999999995</v>
      </c>
      <c r="Q2111" s="62"/>
    </row>
    <row r="2112" spans="1:17" x14ac:dyDescent="0.3">
      <c r="A2112" s="1" t="s">
        <v>277</v>
      </c>
      <c r="B2112" t="s">
        <v>18</v>
      </c>
      <c r="C2112" t="s">
        <v>33</v>
      </c>
      <c r="D2112" s="63">
        <v>630</v>
      </c>
      <c r="E2112" s="5">
        <v>6</v>
      </c>
      <c r="F2112" s="5" t="s">
        <v>17</v>
      </c>
      <c r="G2112" s="64">
        <v>36.86</v>
      </c>
      <c r="H2112" s="64">
        <v>2.2400000000000002</v>
      </c>
      <c r="I2112" t="s">
        <v>23</v>
      </c>
      <c r="J2112" t="s">
        <v>14</v>
      </c>
      <c r="K2112" t="s">
        <v>15</v>
      </c>
      <c r="N2112" s="1">
        <v>2770</v>
      </c>
      <c r="O2112" s="60">
        <f>IF(B2112="DEPARTAMENTO",N2112*(100%-VLOOKUP(A2112,'Condiciones Comerciales'!B:M,4,FALSE)),N2112)</f>
        <v>2493</v>
      </c>
      <c r="P2112" s="60">
        <f t="shared" si="32"/>
        <v>2804.6249999999995</v>
      </c>
      <c r="Q2112" s="62"/>
    </row>
    <row r="2113" spans="1:17" x14ac:dyDescent="0.3">
      <c r="A2113" s="1" t="s">
        <v>277</v>
      </c>
      <c r="B2113" t="s">
        <v>18</v>
      </c>
      <c r="C2113" t="s">
        <v>33</v>
      </c>
      <c r="D2113" s="63">
        <v>707</v>
      </c>
      <c r="E2113" s="5">
        <v>7</v>
      </c>
      <c r="F2113" s="5" t="s">
        <v>17</v>
      </c>
      <c r="G2113" s="64">
        <v>36.86</v>
      </c>
      <c r="H2113" s="64">
        <v>2.2400000000000002</v>
      </c>
      <c r="I2113" t="s">
        <v>21</v>
      </c>
      <c r="J2113" t="s">
        <v>14</v>
      </c>
      <c r="K2113" t="s">
        <v>15</v>
      </c>
      <c r="N2113" s="1">
        <v>2864</v>
      </c>
      <c r="O2113" s="60">
        <f>IF(B2113="DEPARTAMENTO",N2113*(100%-VLOOKUP(A2113,'Condiciones Comerciales'!B:M,4,FALSE)),N2113)</f>
        <v>2577.6</v>
      </c>
      <c r="P2113" s="60">
        <f t="shared" si="32"/>
        <v>2899.8</v>
      </c>
      <c r="Q2113" s="62"/>
    </row>
    <row r="2114" spans="1:17" x14ac:dyDescent="0.3">
      <c r="A2114" s="1" t="s">
        <v>277</v>
      </c>
      <c r="B2114" t="s">
        <v>18</v>
      </c>
      <c r="C2114" t="s">
        <v>33</v>
      </c>
      <c r="D2114" s="63">
        <v>708</v>
      </c>
      <c r="E2114" s="5">
        <v>7</v>
      </c>
      <c r="F2114" s="5" t="s">
        <v>17</v>
      </c>
      <c r="G2114" s="64">
        <v>36.86</v>
      </c>
      <c r="H2114" s="64">
        <v>2.2400000000000002</v>
      </c>
      <c r="I2114" t="s">
        <v>21</v>
      </c>
      <c r="J2114" t="s">
        <v>14</v>
      </c>
      <c r="K2114" t="s">
        <v>15</v>
      </c>
      <c r="N2114" s="1">
        <v>2864</v>
      </c>
      <c r="O2114" s="60">
        <f>IF(B2114="DEPARTAMENTO",N2114*(100%-VLOOKUP(A2114,'Condiciones Comerciales'!B:M,4,FALSE)),N2114)</f>
        <v>2577.6</v>
      </c>
      <c r="P2114" s="60">
        <f t="shared" ref="P2114:P2177" si="33">(O2114-10%*O2114)/80%</f>
        <v>2899.8</v>
      </c>
      <c r="Q2114" s="62"/>
    </row>
    <row r="2115" spans="1:17" x14ac:dyDescent="0.3">
      <c r="A2115" s="1" t="s">
        <v>277</v>
      </c>
      <c r="B2115" t="s">
        <v>18</v>
      </c>
      <c r="C2115" t="s">
        <v>33</v>
      </c>
      <c r="D2115" s="63">
        <v>711</v>
      </c>
      <c r="E2115" s="5">
        <v>7</v>
      </c>
      <c r="F2115" s="5" t="s">
        <v>17</v>
      </c>
      <c r="G2115" s="64">
        <v>36.86</v>
      </c>
      <c r="H2115" s="64">
        <v>2.2400000000000002</v>
      </c>
      <c r="I2115" t="s">
        <v>21</v>
      </c>
      <c r="J2115" t="s">
        <v>14</v>
      </c>
      <c r="K2115" t="s">
        <v>15</v>
      </c>
      <c r="N2115" s="1">
        <v>2864</v>
      </c>
      <c r="O2115" s="60">
        <f>IF(B2115="DEPARTAMENTO",N2115*(100%-VLOOKUP(A2115,'Condiciones Comerciales'!B:M,4,FALSE)),N2115)</f>
        <v>2577.6</v>
      </c>
      <c r="P2115" s="60">
        <f t="shared" si="33"/>
        <v>2899.8</v>
      </c>
      <c r="Q2115" s="62"/>
    </row>
    <row r="2116" spans="1:17" x14ac:dyDescent="0.3">
      <c r="A2116" s="1" t="s">
        <v>277</v>
      </c>
      <c r="B2116" t="s">
        <v>18</v>
      </c>
      <c r="C2116" t="s">
        <v>33</v>
      </c>
      <c r="D2116" s="63">
        <v>712</v>
      </c>
      <c r="E2116" s="5">
        <v>7</v>
      </c>
      <c r="F2116" s="5" t="s">
        <v>17</v>
      </c>
      <c r="G2116" s="64">
        <v>36.86</v>
      </c>
      <c r="H2116" s="64">
        <v>2.2400000000000002</v>
      </c>
      <c r="I2116" t="s">
        <v>21</v>
      </c>
      <c r="J2116" t="s">
        <v>14</v>
      </c>
      <c r="K2116" t="s">
        <v>15</v>
      </c>
      <c r="N2116" s="1">
        <v>2864</v>
      </c>
      <c r="O2116" s="60">
        <f>IF(B2116="DEPARTAMENTO",N2116*(100%-VLOOKUP(A2116,'Condiciones Comerciales'!B:M,4,FALSE)),N2116)</f>
        <v>2577.6</v>
      </c>
      <c r="P2116" s="60">
        <f t="shared" si="33"/>
        <v>2899.8</v>
      </c>
      <c r="Q2116" s="62"/>
    </row>
    <row r="2117" spans="1:17" x14ac:dyDescent="0.3">
      <c r="A2117" s="1" t="s">
        <v>277</v>
      </c>
      <c r="B2117" t="s">
        <v>18</v>
      </c>
      <c r="C2117" t="s">
        <v>33</v>
      </c>
      <c r="D2117" s="63">
        <v>715</v>
      </c>
      <c r="E2117" s="5">
        <v>7</v>
      </c>
      <c r="F2117" s="5" t="s">
        <v>17</v>
      </c>
      <c r="G2117" s="64">
        <v>36.86</v>
      </c>
      <c r="H2117" s="64">
        <v>2.2400000000000002</v>
      </c>
      <c r="I2117" t="s">
        <v>21</v>
      </c>
      <c r="J2117" t="s">
        <v>14</v>
      </c>
      <c r="K2117" t="s">
        <v>15</v>
      </c>
      <c r="N2117" s="1">
        <v>2864</v>
      </c>
      <c r="O2117" s="60">
        <f>IF(B2117="DEPARTAMENTO",N2117*(100%-VLOOKUP(A2117,'Condiciones Comerciales'!B:M,4,FALSE)),N2117)</f>
        <v>2577.6</v>
      </c>
      <c r="P2117" s="60">
        <f t="shared" si="33"/>
        <v>2899.8</v>
      </c>
      <c r="Q2117" s="62"/>
    </row>
    <row r="2118" spans="1:17" x14ac:dyDescent="0.3">
      <c r="A2118" s="1" t="s">
        <v>277</v>
      </c>
      <c r="B2118" t="s">
        <v>18</v>
      </c>
      <c r="C2118" t="s">
        <v>33</v>
      </c>
      <c r="D2118" s="63">
        <v>717</v>
      </c>
      <c r="E2118" s="5">
        <v>7</v>
      </c>
      <c r="F2118" s="5" t="s">
        <v>17</v>
      </c>
      <c r="G2118" s="64">
        <v>37.39</v>
      </c>
      <c r="H2118" s="64">
        <v>2.2400000000000002</v>
      </c>
      <c r="I2118" t="s">
        <v>21</v>
      </c>
      <c r="J2118" t="s">
        <v>14</v>
      </c>
      <c r="K2118" t="s">
        <v>15</v>
      </c>
      <c r="N2118" s="1">
        <v>2864</v>
      </c>
      <c r="O2118" s="60">
        <f>IF(B2118="DEPARTAMENTO",N2118*(100%-VLOOKUP(A2118,'Condiciones Comerciales'!B:M,4,FALSE)),N2118)</f>
        <v>2577.6</v>
      </c>
      <c r="P2118" s="60">
        <f t="shared" si="33"/>
        <v>2899.8</v>
      </c>
      <c r="Q2118" s="62"/>
    </row>
    <row r="2119" spans="1:17" x14ac:dyDescent="0.3">
      <c r="A2119" s="1" t="s">
        <v>277</v>
      </c>
      <c r="B2119" t="s">
        <v>18</v>
      </c>
      <c r="C2119" t="s">
        <v>33</v>
      </c>
      <c r="D2119" s="63">
        <v>722</v>
      </c>
      <c r="E2119" s="5">
        <v>7</v>
      </c>
      <c r="F2119" s="5" t="s">
        <v>17</v>
      </c>
      <c r="G2119" s="64">
        <v>36.86</v>
      </c>
      <c r="H2119" s="64">
        <v>2.2400000000000002</v>
      </c>
      <c r="I2119" t="s">
        <v>23</v>
      </c>
      <c r="J2119" t="s">
        <v>14</v>
      </c>
      <c r="K2119" t="s">
        <v>15</v>
      </c>
      <c r="N2119" s="1">
        <v>2782</v>
      </c>
      <c r="O2119" s="60">
        <f>IF(B2119="DEPARTAMENTO",N2119*(100%-VLOOKUP(A2119,'Condiciones Comerciales'!B:M,4,FALSE)),N2119)</f>
        <v>2503.8000000000002</v>
      </c>
      <c r="P2119" s="60">
        <f t="shared" si="33"/>
        <v>2816.7750000000001</v>
      </c>
      <c r="Q2119" s="62"/>
    </row>
    <row r="2120" spans="1:17" x14ac:dyDescent="0.3">
      <c r="A2120" s="1" t="s">
        <v>277</v>
      </c>
      <c r="B2120" t="s">
        <v>18</v>
      </c>
      <c r="C2120" t="s">
        <v>33</v>
      </c>
      <c r="D2120" s="63">
        <v>725</v>
      </c>
      <c r="E2120" s="5">
        <v>7</v>
      </c>
      <c r="F2120" s="5" t="s">
        <v>17</v>
      </c>
      <c r="G2120" s="64">
        <v>36.86</v>
      </c>
      <c r="H2120" s="64">
        <v>2.2400000000000002</v>
      </c>
      <c r="I2120" t="s">
        <v>23</v>
      </c>
      <c r="J2120" t="s">
        <v>14</v>
      </c>
      <c r="K2120" t="s">
        <v>15</v>
      </c>
      <c r="N2120" s="1">
        <v>2782</v>
      </c>
      <c r="O2120" s="60">
        <f>IF(B2120="DEPARTAMENTO",N2120*(100%-VLOOKUP(A2120,'Condiciones Comerciales'!B:M,4,FALSE)),N2120)</f>
        <v>2503.8000000000002</v>
      </c>
      <c r="P2120" s="60">
        <f t="shared" si="33"/>
        <v>2816.7750000000001</v>
      </c>
      <c r="Q2120" s="62"/>
    </row>
    <row r="2121" spans="1:17" x14ac:dyDescent="0.3">
      <c r="A2121" s="1" t="s">
        <v>277</v>
      </c>
      <c r="B2121" t="s">
        <v>18</v>
      </c>
      <c r="C2121" t="s">
        <v>33</v>
      </c>
      <c r="D2121" s="63">
        <v>726</v>
      </c>
      <c r="E2121" s="5">
        <v>7</v>
      </c>
      <c r="F2121" s="5" t="s">
        <v>17</v>
      </c>
      <c r="G2121" s="64">
        <v>36.619999999999997</v>
      </c>
      <c r="H2121" s="64">
        <v>2.2400000000000002</v>
      </c>
      <c r="I2121" t="s">
        <v>23</v>
      </c>
      <c r="J2121" t="s">
        <v>14</v>
      </c>
      <c r="K2121" t="s">
        <v>15</v>
      </c>
      <c r="N2121" s="1">
        <v>2782</v>
      </c>
      <c r="O2121" s="60">
        <f>IF(B2121="DEPARTAMENTO",N2121*(100%-VLOOKUP(A2121,'Condiciones Comerciales'!B:M,4,FALSE)),N2121)</f>
        <v>2503.8000000000002</v>
      </c>
      <c r="P2121" s="60">
        <f t="shared" si="33"/>
        <v>2816.7750000000001</v>
      </c>
      <c r="Q2121" s="62"/>
    </row>
    <row r="2122" spans="1:17" x14ac:dyDescent="0.3">
      <c r="A2122" s="1" t="s">
        <v>277</v>
      </c>
      <c r="B2122" t="s">
        <v>18</v>
      </c>
      <c r="C2122" t="s">
        <v>33</v>
      </c>
      <c r="D2122" s="63">
        <v>729</v>
      </c>
      <c r="E2122" s="5">
        <v>7</v>
      </c>
      <c r="F2122" s="5" t="s">
        <v>17</v>
      </c>
      <c r="G2122" s="64">
        <v>36.86</v>
      </c>
      <c r="H2122" s="64">
        <v>2.2400000000000002</v>
      </c>
      <c r="I2122" t="s">
        <v>23</v>
      </c>
      <c r="J2122" t="s">
        <v>14</v>
      </c>
      <c r="K2122" t="s">
        <v>15</v>
      </c>
      <c r="N2122" s="1">
        <v>2782</v>
      </c>
      <c r="O2122" s="60">
        <f>IF(B2122="DEPARTAMENTO",N2122*(100%-VLOOKUP(A2122,'Condiciones Comerciales'!B:M,4,FALSE)),N2122)</f>
        <v>2503.8000000000002</v>
      </c>
      <c r="P2122" s="60">
        <f t="shared" si="33"/>
        <v>2816.7750000000001</v>
      </c>
      <c r="Q2122" s="62"/>
    </row>
    <row r="2123" spans="1:17" x14ac:dyDescent="0.3">
      <c r="A2123" s="1" t="s">
        <v>277</v>
      </c>
      <c r="B2123" t="s">
        <v>18</v>
      </c>
      <c r="C2123" t="s">
        <v>33</v>
      </c>
      <c r="D2123" s="63">
        <v>730</v>
      </c>
      <c r="E2123" s="5">
        <v>7</v>
      </c>
      <c r="F2123" s="5" t="s">
        <v>17</v>
      </c>
      <c r="G2123" s="64">
        <v>36.86</v>
      </c>
      <c r="H2123" s="64">
        <v>2.2400000000000002</v>
      </c>
      <c r="I2123" t="s">
        <v>23</v>
      </c>
      <c r="J2123" t="s">
        <v>14</v>
      </c>
      <c r="K2123" t="s">
        <v>15</v>
      </c>
      <c r="N2123" s="1">
        <v>2782</v>
      </c>
      <c r="O2123" s="60">
        <f>IF(B2123="DEPARTAMENTO",N2123*(100%-VLOOKUP(A2123,'Condiciones Comerciales'!B:M,4,FALSE)),N2123)</f>
        <v>2503.8000000000002</v>
      </c>
      <c r="P2123" s="60">
        <f t="shared" si="33"/>
        <v>2816.7750000000001</v>
      </c>
      <c r="Q2123" s="62"/>
    </row>
    <row r="2124" spans="1:17" x14ac:dyDescent="0.3">
      <c r="A2124" s="1" t="s">
        <v>277</v>
      </c>
      <c r="B2124" t="s">
        <v>18</v>
      </c>
      <c r="C2124" t="s">
        <v>33</v>
      </c>
      <c r="D2124" s="63">
        <v>805</v>
      </c>
      <c r="E2124" s="5">
        <v>8</v>
      </c>
      <c r="F2124" s="5" t="s">
        <v>17</v>
      </c>
      <c r="G2124" s="64">
        <v>37.39</v>
      </c>
      <c r="H2124" s="64">
        <v>2.2400000000000002</v>
      </c>
      <c r="I2124" t="s">
        <v>21</v>
      </c>
      <c r="J2124" t="s">
        <v>14</v>
      </c>
      <c r="K2124" t="s">
        <v>15</v>
      </c>
      <c r="N2124" s="1">
        <v>2876</v>
      </c>
      <c r="O2124" s="60">
        <f>IF(B2124="DEPARTAMENTO",N2124*(100%-VLOOKUP(A2124,'Condiciones Comerciales'!B:M,4,FALSE)),N2124)</f>
        <v>2588.4</v>
      </c>
      <c r="P2124" s="60">
        <f t="shared" si="33"/>
        <v>2911.95</v>
      </c>
      <c r="Q2124" s="62"/>
    </row>
    <row r="2125" spans="1:17" x14ac:dyDescent="0.3">
      <c r="A2125" s="1" t="s">
        <v>277</v>
      </c>
      <c r="B2125" t="s">
        <v>18</v>
      </c>
      <c r="C2125" t="s">
        <v>33</v>
      </c>
      <c r="D2125" s="63">
        <v>807</v>
      </c>
      <c r="E2125" s="5">
        <v>8</v>
      </c>
      <c r="F2125" s="5" t="s">
        <v>17</v>
      </c>
      <c r="G2125" s="64">
        <v>36.86</v>
      </c>
      <c r="H2125" s="64">
        <v>2.2400000000000002</v>
      </c>
      <c r="I2125" t="s">
        <v>21</v>
      </c>
      <c r="J2125" t="s">
        <v>14</v>
      </c>
      <c r="K2125" t="s">
        <v>15</v>
      </c>
      <c r="N2125" s="1">
        <v>2876</v>
      </c>
      <c r="O2125" s="60">
        <f>IF(B2125="DEPARTAMENTO",N2125*(100%-VLOOKUP(A2125,'Condiciones Comerciales'!B:M,4,FALSE)),N2125)</f>
        <v>2588.4</v>
      </c>
      <c r="P2125" s="60">
        <f t="shared" si="33"/>
        <v>2911.95</v>
      </c>
      <c r="Q2125" s="62"/>
    </row>
    <row r="2126" spans="1:17" x14ac:dyDescent="0.3">
      <c r="A2126" s="1" t="s">
        <v>277</v>
      </c>
      <c r="B2126" t="s">
        <v>18</v>
      </c>
      <c r="C2126" t="s">
        <v>33</v>
      </c>
      <c r="D2126" s="63">
        <v>808</v>
      </c>
      <c r="E2126" s="5">
        <v>8</v>
      </c>
      <c r="F2126" s="5" t="s">
        <v>17</v>
      </c>
      <c r="G2126" s="64">
        <v>36.86</v>
      </c>
      <c r="H2126" s="64">
        <v>2.2400000000000002</v>
      </c>
      <c r="I2126" t="s">
        <v>21</v>
      </c>
      <c r="J2126" t="s">
        <v>14</v>
      </c>
      <c r="K2126" t="s">
        <v>15</v>
      </c>
      <c r="N2126" s="1">
        <v>2876</v>
      </c>
      <c r="O2126" s="60">
        <f>IF(B2126="DEPARTAMENTO",N2126*(100%-VLOOKUP(A2126,'Condiciones Comerciales'!B:M,4,FALSE)),N2126)</f>
        <v>2588.4</v>
      </c>
      <c r="P2126" s="60">
        <f t="shared" si="33"/>
        <v>2911.95</v>
      </c>
      <c r="Q2126" s="62"/>
    </row>
    <row r="2127" spans="1:17" x14ac:dyDescent="0.3">
      <c r="A2127" s="1" t="s">
        <v>277</v>
      </c>
      <c r="B2127" t="s">
        <v>18</v>
      </c>
      <c r="C2127" t="s">
        <v>33</v>
      </c>
      <c r="D2127" s="63">
        <v>812</v>
      </c>
      <c r="E2127" s="5">
        <v>8</v>
      </c>
      <c r="F2127" s="5" t="s">
        <v>17</v>
      </c>
      <c r="G2127" s="64">
        <v>36.86</v>
      </c>
      <c r="H2127" s="64">
        <v>2.2400000000000002</v>
      </c>
      <c r="I2127" t="s">
        <v>21</v>
      </c>
      <c r="J2127" t="s">
        <v>14</v>
      </c>
      <c r="K2127" t="s">
        <v>15</v>
      </c>
      <c r="N2127" s="1">
        <v>2876</v>
      </c>
      <c r="O2127" s="60">
        <f>IF(B2127="DEPARTAMENTO",N2127*(100%-VLOOKUP(A2127,'Condiciones Comerciales'!B:M,4,FALSE)),N2127)</f>
        <v>2588.4</v>
      </c>
      <c r="P2127" s="60">
        <f t="shared" si="33"/>
        <v>2911.95</v>
      </c>
      <c r="Q2127" s="62"/>
    </row>
    <row r="2128" spans="1:17" x14ac:dyDescent="0.3">
      <c r="A2128" s="1" t="s">
        <v>277</v>
      </c>
      <c r="B2128" t="s">
        <v>18</v>
      </c>
      <c r="C2128" t="s">
        <v>33</v>
      </c>
      <c r="D2128" s="63">
        <v>815</v>
      </c>
      <c r="E2128" s="5">
        <v>8</v>
      </c>
      <c r="F2128" s="5" t="s">
        <v>17</v>
      </c>
      <c r="G2128" s="64">
        <v>36.86</v>
      </c>
      <c r="H2128" s="64">
        <v>2.2400000000000002</v>
      </c>
      <c r="I2128" t="s">
        <v>21</v>
      </c>
      <c r="J2128" t="s">
        <v>14</v>
      </c>
      <c r="K2128" t="s">
        <v>15</v>
      </c>
      <c r="N2128" s="1">
        <v>2876</v>
      </c>
      <c r="O2128" s="60">
        <f>IF(B2128="DEPARTAMENTO",N2128*(100%-VLOOKUP(A2128,'Condiciones Comerciales'!B:M,4,FALSE)),N2128)</f>
        <v>2588.4</v>
      </c>
      <c r="P2128" s="60">
        <f t="shared" si="33"/>
        <v>2911.95</v>
      </c>
      <c r="Q2128" s="62"/>
    </row>
    <row r="2129" spans="1:17" x14ac:dyDescent="0.3">
      <c r="A2129" s="1" t="s">
        <v>277</v>
      </c>
      <c r="B2129" t="s">
        <v>18</v>
      </c>
      <c r="C2129" t="s">
        <v>33</v>
      </c>
      <c r="D2129" s="63">
        <v>817</v>
      </c>
      <c r="E2129" s="5">
        <v>8</v>
      </c>
      <c r="F2129" s="5" t="s">
        <v>17</v>
      </c>
      <c r="G2129" s="64">
        <v>37.39</v>
      </c>
      <c r="H2129" s="64">
        <v>2.2400000000000002</v>
      </c>
      <c r="I2129" t="s">
        <v>21</v>
      </c>
      <c r="J2129" t="s">
        <v>14</v>
      </c>
      <c r="K2129" t="s">
        <v>15</v>
      </c>
      <c r="N2129" s="1">
        <v>2876</v>
      </c>
      <c r="O2129" s="60">
        <f>IF(B2129="DEPARTAMENTO",N2129*(100%-VLOOKUP(A2129,'Condiciones Comerciales'!B:M,4,FALSE)),N2129)</f>
        <v>2588.4</v>
      </c>
      <c r="P2129" s="60">
        <f t="shared" si="33"/>
        <v>2911.95</v>
      </c>
      <c r="Q2129" s="62"/>
    </row>
    <row r="2130" spans="1:17" x14ac:dyDescent="0.3">
      <c r="A2130" s="1" t="s">
        <v>277</v>
      </c>
      <c r="B2130" t="s">
        <v>18</v>
      </c>
      <c r="C2130" t="s">
        <v>33</v>
      </c>
      <c r="D2130" s="63">
        <v>822</v>
      </c>
      <c r="E2130" s="5">
        <v>8</v>
      </c>
      <c r="F2130" s="5" t="s">
        <v>17</v>
      </c>
      <c r="G2130" s="64">
        <v>36.86</v>
      </c>
      <c r="H2130" s="64">
        <v>2.2400000000000002</v>
      </c>
      <c r="I2130" t="s">
        <v>23</v>
      </c>
      <c r="J2130" t="s">
        <v>14</v>
      </c>
      <c r="K2130" t="s">
        <v>15</v>
      </c>
      <c r="N2130" s="1">
        <v>2794</v>
      </c>
      <c r="O2130" s="60">
        <f>IF(B2130="DEPARTAMENTO",N2130*(100%-VLOOKUP(A2130,'Condiciones Comerciales'!B:M,4,FALSE)),N2130)</f>
        <v>2514.6</v>
      </c>
      <c r="P2130" s="60">
        <f t="shared" si="33"/>
        <v>2828.9249999999997</v>
      </c>
      <c r="Q2130" s="62"/>
    </row>
    <row r="2131" spans="1:17" x14ac:dyDescent="0.3">
      <c r="A2131" s="1" t="s">
        <v>277</v>
      </c>
      <c r="B2131" t="s">
        <v>18</v>
      </c>
      <c r="C2131" t="s">
        <v>33</v>
      </c>
      <c r="D2131" s="63">
        <v>825</v>
      </c>
      <c r="E2131" s="5">
        <v>8</v>
      </c>
      <c r="F2131" s="5" t="s">
        <v>17</v>
      </c>
      <c r="G2131" s="64">
        <v>36.86</v>
      </c>
      <c r="H2131" s="64">
        <v>2.2400000000000002</v>
      </c>
      <c r="I2131" t="s">
        <v>23</v>
      </c>
      <c r="J2131" t="s">
        <v>14</v>
      </c>
      <c r="K2131" t="s">
        <v>15</v>
      </c>
      <c r="N2131" s="1">
        <v>2794</v>
      </c>
      <c r="O2131" s="60">
        <f>IF(B2131="DEPARTAMENTO",N2131*(100%-VLOOKUP(A2131,'Condiciones Comerciales'!B:M,4,FALSE)),N2131)</f>
        <v>2514.6</v>
      </c>
      <c r="P2131" s="60">
        <f t="shared" si="33"/>
        <v>2828.9249999999997</v>
      </c>
      <c r="Q2131" s="62"/>
    </row>
    <row r="2132" spans="1:17" x14ac:dyDescent="0.3">
      <c r="A2132" s="1" t="s">
        <v>277</v>
      </c>
      <c r="B2132" t="s">
        <v>18</v>
      </c>
      <c r="C2132" t="s">
        <v>33</v>
      </c>
      <c r="D2132" s="63">
        <v>826</v>
      </c>
      <c r="E2132" s="5">
        <v>8</v>
      </c>
      <c r="F2132" s="5" t="s">
        <v>17</v>
      </c>
      <c r="G2132" s="64">
        <v>36.619999999999997</v>
      </c>
      <c r="H2132" s="64">
        <v>2.2400000000000002</v>
      </c>
      <c r="I2132" t="s">
        <v>23</v>
      </c>
      <c r="J2132" t="s">
        <v>14</v>
      </c>
      <c r="K2132" t="s">
        <v>15</v>
      </c>
      <c r="N2132" s="1">
        <v>2794</v>
      </c>
      <c r="O2132" s="60">
        <f>IF(B2132="DEPARTAMENTO",N2132*(100%-VLOOKUP(A2132,'Condiciones Comerciales'!B:M,4,FALSE)),N2132)</f>
        <v>2514.6</v>
      </c>
      <c r="P2132" s="60">
        <f t="shared" si="33"/>
        <v>2828.9249999999997</v>
      </c>
      <c r="Q2132" s="62"/>
    </row>
    <row r="2133" spans="1:17" x14ac:dyDescent="0.3">
      <c r="A2133" s="1" t="s">
        <v>277</v>
      </c>
      <c r="B2133" t="s">
        <v>18</v>
      </c>
      <c r="C2133" t="s">
        <v>33</v>
      </c>
      <c r="D2133" s="63">
        <v>829</v>
      </c>
      <c r="E2133" s="5">
        <v>8</v>
      </c>
      <c r="F2133" s="5" t="s">
        <v>17</v>
      </c>
      <c r="G2133" s="64">
        <v>36.86</v>
      </c>
      <c r="H2133" s="64">
        <v>2.2400000000000002</v>
      </c>
      <c r="I2133" t="s">
        <v>23</v>
      </c>
      <c r="J2133" t="s">
        <v>14</v>
      </c>
      <c r="K2133" t="s">
        <v>15</v>
      </c>
      <c r="N2133" s="1">
        <v>2794</v>
      </c>
      <c r="O2133" s="60">
        <f>IF(B2133="DEPARTAMENTO",N2133*(100%-VLOOKUP(A2133,'Condiciones Comerciales'!B:M,4,FALSE)),N2133)</f>
        <v>2514.6</v>
      </c>
      <c r="P2133" s="60">
        <f t="shared" si="33"/>
        <v>2828.9249999999997</v>
      </c>
      <c r="Q2133" s="62"/>
    </row>
    <row r="2134" spans="1:17" x14ac:dyDescent="0.3">
      <c r="A2134" s="1" t="s">
        <v>277</v>
      </c>
      <c r="B2134" t="s">
        <v>18</v>
      </c>
      <c r="C2134" t="s">
        <v>33</v>
      </c>
      <c r="D2134" s="63">
        <v>830</v>
      </c>
      <c r="E2134" s="5">
        <v>8</v>
      </c>
      <c r="F2134" s="5" t="s">
        <v>17</v>
      </c>
      <c r="G2134" s="64">
        <v>36.86</v>
      </c>
      <c r="H2134" s="64">
        <v>2.2400000000000002</v>
      </c>
      <c r="I2134" t="s">
        <v>23</v>
      </c>
      <c r="J2134" t="s">
        <v>14</v>
      </c>
      <c r="K2134" t="s">
        <v>15</v>
      </c>
      <c r="N2134" s="1">
        <v>2794</v>
      </c>
      <c r="O2134" s="60">
        <f>IF(B2134="DEPARTAMENTO",N2134*(100%-VLOOKUP(A2134,'Condiciones Comerciales'!B:M,4,FALSE)),N2134)</f>
        <v>2514.6</v>
      </c>
      <c r="P2134" s="60">
        <f t="shared" si="33"/>
        <v>2828.9249999999997</v>
      </c>
      <c r="Q2134" s="62"/>
    </row>
    <row r="2135" spans="1:17" x14ac:dyDescent="0.3">
      <c r="A2135" s="1" t="s">
        <v>277</v>
      </c>
      <c r="B2135" t="s">
        <v>18</v>
      </c>
      <c r="C2135" t="s">
        <v>33</v>
      </c>
      <c r="D2135" s="63">
        <v>905</v>
      </c>
      <c r="E2135" s="5">
        <v>9</v>
      </c>
      <c r="F2135" s="5" t="s">
        <v>17</v>
      </c>
      <c r="G2135" s="64">
        <v>37.39</v>
      </c>
      <c r="H2135" s="64">
        <v>2.2400000000000002</v>
      </c>
      <c r="I2135" t="s">
        <v>21</v>
      </c>
      <c r="J2135" t="s">
        <v>14</v>
      </c>
      <c r="K2135" t="s">
        <v>15</v>
      </c>
      <c r="N2135" s="1">
        <v>2888</v>
      </c>
      <c r="O2135" s="60">
        <f>IF(B2135="DEPARTAMENTO",N2135*(100%-VLOOKUP(A2135,'Condiciones Comerciales'!B:M,4,FALSE)),N2135)</f>
        <v>2599.2000000000003</v>
      </c>
      <c r="P2135" s="60">
        <f t="shared" si="33"/>
        <v>2924.1</v>
      </c>
      <c r="Q2135" s="62"/>
    </row>
    <row r="2136" spans="1:17" x14ac:dyDescent="0.3">
      <c r="A2136" s="1" t="s">
        <v>277</v>
      </c>
      <c r="B2136" t="s">
        <v>18</v>
      </c>
      <c r="C2136" t="s">
        <v>33</v>
      </c>
      <c r="D2136" s="63">
        <v>907</v>
      </c>
      <c r="E2136" s="5">
        <v>9</v>
      </c>
      <c r="F2136" s="5" t="s">
        <v>17</v>
      </c>
      <c r="G2136" s="64">
        <v>36.86</v>
      </c>
      <c r="H2136" s="64">
        <v>2.2400000000000002</v>
      </c>
      <c r="I2136" t="s">
        <v>21</v>
      </c>
      <c r="J2136" t="s">
        <v>14</v>
      </c>
      <c r="K2136" t="s">
        <v>15</v>
      </c>
      <c r="N2136" s="1">
        <v>2888</v>
      </c>
      <c r="O2136" s="60">
        <f>IF(B2136="DEPARTAMENTO",N2136*(100%-VLOOKUP(A2136,'Condiciones Comerciales'!B:M,4,FALSE)),N2136)</f>
        <v>2599.2000000000003</v>
      </c>
      <c r="P2136" s="60">
        <f t="shared" si="33"/>
        <v>2924.1</v>
      </c>
      <c r="Q2136" s="62"/>
    </row>
    <row r="2137" spans="1:17" x14ac:dyDescent="0.3">
      <c r="A2137" s="1" t="s">
        <v>277</v>
      </c>
      <c r="B2137" t="s">
        <v>18</v>
      </c>
      <c r="C2137" t="s">
        <v>33</v>
      </c>
      <c r="D2137" s="63">
        <v>908</v>
      </c>
      <c r="E2137" s="5">
        <v>9</v>
      </c>
      <c r="F2137" s="5" t="s">
        <v>17</v>
      </c>
      <c r="G2137" s="64">
        <v>36.86</v>
      </c>
      <c r="H2137" s="64">
        <v>2.2400000000000002</v>
      </c>
      <c r="I2137" t="s">
        <v>21</v>
      </c>
      <c r="J2137" t="s">
        <v>14</v>
      </c>
      <c r="K2137" t="s">
        <v>15</v>
      </c>
      <c r="N2137" s="1">
        <v>2888</v>
      </c>
      <c r="O2137" s="60">
        <f>IF(B2137="DEPARTAMENTO",N2137*(100%-VLOOKUP(A2137,'Condiciones Comerciales'!B:M,4,FALSE)),N2137)</f>
        <v>2599.2000000000003</v>
      </c>
      <c r="P2137" s="60">
        <f t="shared" si="33"/>
        <v>2924.1</v>
      </c>
      <c r="Q2137" s="62"/>
    </row>
    <row r="2138" spans="1:17" x14ac:dyDescent="0.3">
      <c r="A2138" s="1" t="s">
        <v>277</v>
      </c>
      <c r="B2138" t="s">
        <v>18</v>
      </c>
      <c r="C2138" t="s">
        <v>33</v>
      </c>
      <c r="D2138" s="63">
        <v>911</v>
      </c>
      <c r="E2138" s="5">
        <v>9</v>
      </c>
      <c r="F2138" s="5" t="s">
        <v>17</v>
      </c>
      <c r="G2138" s="64">
        <v>36.86</v>
      </c>
      <c r="H2138" s="64">
        <v>2.2400000000000002</v>
      </c>
      <c r="I2138" t="s">
        <v>21</v>
      </c>
      <c r="J2138" t="s">
        <v>14</v>
      </c>
      <c r="K2138" t="s">
        <v>15</v>
      </c>
      <c r="N2138" s="1">
        <v>2888</v>
      </c>
      <c r="O2138" s="60">
        <f>IF(B2138="DEPARTAMENTO",N2138*(100%-VLOOKUP(A2138,'Condiciones Comerciales'!B:M,4,FALSE)),N2138)</f>
        <v>2599.2000000000003</v>
      </c>
      <c r="P2138" s="60">
        <f t="shared" si="33"/>
        <v>2924.1</v>
      </c>
      <c r="Q2138" s="62"/>
    </row>
    <row r="2139" spans="1:17" x14ac:dyDescent="0.3">
      <c r="A2139" s="1" t="s">
        <v>277</v>
      </c>
      <c r="B2139" t="s">
        <v>18</v>
      </c>
      <c r="C2139" t="s">
        <v>33</v>
      </c>
      <c r="D2139" s="63">
        <v>915</v>
      </c>
      <c r="E2139" s="5">
        <v>9</v>
      </c>
      <c r="F2139" s="5" t="s">
        <v>17</v>
      </c>
      <c r="G2139" s="64">
        <v>36.86</v>
      </c>
      <c r="H2139" s="64">
        <v>2.2400000000000002</v>
      </c>
      <c r="I2139" t="s">
        <v>21</v>
      </c>
      <c r="J2139" t="s">
        <v>14</v>
      </c>
      <c r="K2139" t="s">
        <v>15</v>
      </c>
      <c r="N2139" s="1">
        <v>2888</v>
      </c>
      <c r="O2139" s="60">
        <f>IF(B2139="DEPARTAMENTO",N2139*(100%-VLOOKUP(A2139,'Condiciones Comerciales'!B:M,4,FALSE)),N2139)</f>
        <v>2599.2000000000003</v>
      </c>
      <c r="P2139" s="60">
        <f t="shared" si="33"/>
        <v>2924.1</v>
      </c>
      <c r="Q2139" s="62"/>
    </row>
    <row r="2140" spans="1:17" x14ac:dyDescent="0.3">
      <c r="A2140" s="1" t="s">
        <v>277</v>
      </c>
      <c r="B2140" t="s">
        <v>18</v>
      </c>
      <c r="C2140" t="s">
        <v>33</v>
      </c>
      <c r="D2140" s="63">
        <v>917</v>
      </c>
      <c r="E2140" s="5">
        <v>9</v>
      </c>
      <c r="F2140" s="5" t="s">
        <v>17</v>
      </c>
      <c r="G2140" s="64">
        <v>37.39</v>
      </c>
      <c r="H2140" s="64">
        <v>2.2400000000000002</v>
      </c>
      <c r="I2140" t="s">
        <v>21</v>
      </c>
      <c r="J2140" t="s">
        <v>14</v>
      </c>
      <c r="K2140" t="s">
        <v>15</v>
      </c>
      <c r="N2140" s="1">
        <v>2888</v>
      </c>
      <c r="O2140" s="60">
        <f>IF(B2140="DEPARTAMENTO",N2140*(100%-VLOOKUP(A2140,'Condiciones Comerciales'!B:M,4,FALSE)),N2140)</f>
        <v>2599.2000000000003</v>
      </c>
      <c r="P2140" s="60">
        <f t="shared" si="33"/>
        <v>2924.1</v>
      </c>
      <c r="Q2140" s="62"/>
    </row>
    <row r="2141" spans="1:17" x14ac:dyDescent="0.3">
      <c r="A2141" s="1" t="s">
        <v>277</v>
      </c>
      <c r="B2141" t="s">
        <v>18</v>
      </c>
      <c r="C2141" t="s">
        <v>33</v>
      </c>
      <c r="D2141" s="63">
        <v>922</v>
      </c>
      <c r="E2141" s="5">
        <v>9</v>
      </c>
      <c r="F2141" s="5" t="s">
        <v>17</v>
      </c>
      <c r="G2141" s="64">
        <v>36.86</v>
      </c>
      <c r="H2141" s="64">
        <v>2.2400000000000002</v>
      </c>
      <c r="I2141" t="s">
        <v>23</v>
      </c>
      <c r="J2141" t="s">
        <v>14</v>
      </c>
      <c r="K2141" t="s">
        <v>15</v>
      </c>
      <c r="N2141" s="1">
        <v>2805</v>
      </c>
      <c r="O2141" s="60">
        <f>IF(B2141="DEPARTAMENTO",N2141*(100%-VLOOKUP(A2141,'Condiciones Comerciales'!B:M,4,FALSE)),N2141)</f>
        <v>2524.5</v>
      </c>
      <c r="P2141" s="60">
        <f t="shared" si="33"/>
        <v>2840.0625</v>
      </c>
      <c r="Q2141" s="62"/>
    </row>
    <row r="2142" spans="1:17" x14ac:dyDescent="0.3">
      <c r="A2142" s="1" t="s">
        <v>277</v>
      </c>
      <c r="B2142" t="s">
        <v>18</v>
      </c>
      <c r="C2142" t="s">
        <v>33</v>
      </c>
      <c r="D2142" s="63">
        <v>925</v>
      </c>
      <c r="E2142" s="5">
        <v>9</v>
      </c>
      <c r="F2142" s="5" t="s">
        <v>17</v>
      </c>
      <c r="G2142" s="64">
        <v>36.86</v>
      </c>
      <c r="H2142" s="64">
        <v>2.2400000000000002</v>
      </c>
      <c r="I2142" t="s">
        <v>23</v>
      </c>
      <c r="J2142" t="s">
        <v>14</v>
      </c>
      <c r="K2142" t="s">
        <v>15</v>
      </c>
      <c r="N2142" s="1">
        <v>2805</v>
      </c>
      <c r="O2142" s="60">
        <f>IF(B2142="DEPARTAMENTO",N2142*(100%-VLOOKUP(A2142,'Condiciones Comerciales'!B:M,4,FALSE)),N2142)</f>
        <v>2524.5</v>
      </c>
      <c r="P2142" s="60">
        <f t="shared" si="33"/>
        <v>2840.0625</v>
      </c>
      <c r="Q2142" s="62"/>
    </row>
    <row r="2143" spans="1:17" x14ac:dyDescent="0.3">
      <c r="A2143" s="1" t="s">
        <v>277</v>
      </c>
      <c r="B2143" t="s">
        <v>18</v>
      </c>
      <c r="C2143" t="s">
        <v>33</v>
      </c>
      <c r="D2143" s="63">
        <v>926</v>
      </c>
      <c r="E2143" s="5">
        <v>9</v>
      </c>
      <c r="F2143" s="5" t="s">
        <v>17</v>
      </c>
      <c r="G2143" s="64">
        <v>36.619999999999997</v>
      </c>
      <c r="H2143" s="64">
        <v>2.2400000000000002</v>
      </c>
      <c r="I2143" t="s">
        <v>23</v>
      </c>
      <c r="J2143" t="s">
        <v>14</v>
      </c>
      <c r="K2143" t="s">
        <v>15</v>
      </c>
      <c r="N2143" s="1">
        <v>2805</v>
      </c>
      <c r="O2143" s="60">
        <f>IF(B2143="DEPARTAMENTO",N2143*(100%-VLOOKUP(A2143,'Condiciones Comerciales'!B:M,4,FALSE)),N2143)</f>
        <v>2524.5</v>
      </c>
      <c r="P2143" s="60">
        <f t="shared" si="33"/>
        <v>2840.0625</v>
      </c>
      <c r="Q2143" s="62"/>
    </row>
    <row r="2144" spans="1:17" x14ac:dyDescent="0.3">
      <c r="A2144" s="1" t="s">
        <v>277</v>
      </c>
      <c r="B2144" t="s">
        <v>18</v>
      </c>
      <c r="C2144" t="s">
        <v>33</v>
      </c>
      <c r="D2144" s="63">
        <v>929</v>
      </c>
      <c r="E2144" s="5">
        <v>9</v>
      </c>
      <c r="F2144" s="5" t="s">
        <v>17</v>
      </c>
      <c r="G2144" s="64">
        <v>36.86</v>
      </c>
      <c r="H2144" s="64">
        <v>2.2400000000000002</v>
      </c>
      <c r="I2144" t="s">
        <v>23</v>
      </c>
      <c r="J2144" t="s">
        <v>14</v>
      </c>
      <c r="K2144" t="s">
        <v>15</v>
      </c>
      <c r="N2144" s="1">
        <v>2805</v>
      </c>
      <c r="O2144" s="60">
        <f>IF(B2144="DEPARTAMENTO",N2144*(100%-VLOOKUP(A2144,'Condiciones Comerciales'!B:M,4,FALSE)),N2144)</f>
        <v>2524.5</v>
      </c>
      <c r="P2144" s="60">
        <f t="shared" si="33"/>
        <v>2840.0625</v>
      </c>
      <c r="Q2144" s="62"/>
    </row>
    <row r="2145" spans="1:17" x14ac:dyDescent="0.3">
      <c r="A2145" s="1" t="s">
        <v>277</v>
      </c>
      <c r="B2145" t="s">
        <v>18</v>
      </c>
      <c r="C2145" t="s">
        <v>33</v>
      </c>
      <c r="D2145" s="63">
        <v>930</v>
      </c>
      <c r="E2145" s="5">
        <v>9</v>
      </c>
      <c r="F2145" s="5" t="s">
        <v>17</v>
      </c>
      <c r="G2145" s="64">
        <v>36.86</v>
      </c>
      <c r="H2145" s="64">
        <v>2.2400000000000002</v>
      </c>
      <c r="I2145" t="s">
        <v>23</v>
      </c>
      <c r="J2145" t="s">
        <v>14</v>
      </c>
      <c r="K2145" t="s">
        <v>15</v>
      </c>
      <c r="N2145" s="1">
        <v>2805</v>
      </c>
      <c r="O2145" s="60">
        <f>IF(B2145="DEPARTAMENTO",N2145*(100%-VLOOKUP(A2145,'Condiciones Comerciales'!B:M,4,FALSE)),N2145)</f>
        <v>2524.5</v>
      </c>
      <c r="P2145" s="60">
        <f t="shared" si="33"/>
        <v>2840.0625</v>
      </c>
      <c r="Q2145" s="62"/>
    </row>
    <row r="2146" spans="1:17" x14ac:dyDescent="0.3">
      <c r="A2146" s="1" t="s">
        <v>277</v>
      </c>
      <c r="B2146" t="s">
        <v>18</v>
      </c>
      <c r="C2146" t="s">
        <v>33</v>
      </c>
      <c r="D2146" s="63">
        <v>1007</v>
      </c>
      <c r="E2146" s="5">
        <v>10</v>
      </c>
      <c r="F2146" s="5" t="s">
        <v>17</v>
      </c>
      <c r="G2146" s="64">
        <v>36.86</v>
      </c>
      <c r="H2146" s="64">
        <v>2.2400000000000002</v>
      </c>
      <c r="I2146" t="s">
        <v>21</v>
      </c>
      <c r="J2146" t="s">
        <v>14</v>
      </c>
      <c r="K2146" t="s">
        <v>15</v>
      </c>
      <c r="N2146" s="1">
        <v>2899</v>
      </c>
      <c r="O2146" s="60">
        <f>IF(B2146="DEPARTAMENTO",N2146*(100%-VLOOKUP(A2146,'Condiciones Comerciales'!B:M,4,FALSE)),N2146)</f>
        <v>2609.1</v>
      </c>
      <c r="P2146" s="60">
        <f t="shared" si="33"/>
        <v>2935.2374999999997</v>
      </c>
      <c r="Q2146" s="62"/>
    </row>
    <row r="2147" spans="1:17" x14ac:dyDescent="0.3">
      <c r="A2147" s="1" t="s">
        <v>277</v>
      </c>
      <c r="B2147" t="s">
        <v>18</v>
      </c>
      <c r="C2147" t="s">
        <v>33</v>
      </c>
      <c r="D2147" s="63">
        <v>1008</v>
      </c>
      <c r="E2147" s="5">
        <v>10</v>
      </c>
      <c r="F2147" s="5" t="s">
        <v>17</v>
      </c>
      <c r="G2147" s="64">
        <v>36.86</v>
      </c>
      <c r="H2147" s="64">
        <v>2.2400000000000002</v>
      </c>
      <c r="I2147" t="s">
        <v>21</v>
      </c>
      <c r="J2147" t="s">
        <v>14</v>
      </c>
      <c r="K2147" t="s">
        <v>15</v>
      </c>
      <c r="N2147" s="1">
        <v>2899</v>
      </c>
      <c r="O2147" s="60">
        <f>IF(B2147="DEPARTAMENTO",N2147*(100%-VLOOKUP(A2147,'Condiciones Comerciales'!B:M,4,FALSE)),N2147)</f>
        <v>2609.1</v>
      </c>
      <c r="P2147" s="60">
        <f t="shared" si="33"/>
        <v>2935.2374999999997</v>
      </c>
      <c r="Q2147" s="62"/>
    </row>
    <row r="2148" spans="1:17" x14ac:dyDescent="0.3">
      <c r="A2148" s="1" t="s">
        <v>277</v>
      </c>
      <c r="B2148" t="s">
        <v>18</v>
      </c>
      <c r="C2148" t="s">
        <v>33</v>
      </c>
      <c r="D2148" s="63">
        <v>1011</v>
      </c>
      <c r="E2148" s="5">
        <v>10</v>
      </c>
      <c r="F2148" s="5" t="s">
        <v>17</v>
      </c>
      <c r="G2148" s="64">
        <v>36.86</v>
      </c>
      <c r="H2148" s="64">
        <v>2.2400000000000002</v>
      </c>
      <c r="I2148" t="s">
        <v>21</v>
      </c>
      <c r="J2148" t="s">
        <v>14</v>
      </c>
      <c r="K2148" t="s">
        <v>15</v>
      </c>
      <c r="N2148" s="1">
        <v>2899</v>
      </c>
      <c r="O2148" s="60">
        <f>IF(B2148="DEPARTAMENTO",N2148*(100%-VLOOKUP(A2148,'Condiciones Comerciales'!B:M,4,FALSE)),N2148)</f>
        <v>2609.1</v>
      </c>
      <c r="P2148" s="60">
        <f t="shared" si="33"/>
        <v>2935.2374999999997</v>
      </c>
      <c r="Q2148" s="62"/>
    </row>
    <row r="2149" spans="1:17" x14ac:dyDescent="0.3">
      <c r="A2149" s="1" t="s">
        <v>277</v>
      </c>
      <c r="B2149" t="s">
        <v>18</v>
      </c>
      <c r="C2149" t="s">
        <v>33</v>
      </c>
      <c r="D2149" s="63">
        <v>1012</v>
      </c>
      <c r="E2149" s="5">
        <v>10</v>
      </c>
      <c r="F2149" s="5" t="s">
        <v>17</v>
      </c>
      <c r="G2149" s="64">
        <v>36.86</v>
      </c>
      <c r="H2149" s="64">
        <v>2.2400000000000002</v>
      </c>
      <c r="I2149" t="s">
        <v>21</v>
      </c>
      <c r="J2149" t="s">
        <v>14</v>
      </c>
      <c r="K2149" t="s">
        <v>15</v>
      </c>
      <c r="N2149" s="1">
        <v>2899</v>
      </c>
      <c r="O2149" s="60">
        <f>IF(B2149="DEPARTAMENTO",N2149*(100%-VLOOKUP(A2149,'Condiciones Comerciales'!B:M,4,FALSE)),N2149)</f>
        <v>2609.1</v>
      </c>
      <c r="P2149" s="60">
        <f t="shared" si="33"/>
        <v>2935.2374999999997</v>
      </c>
      <c r="Q2149" s="62"/>
    </row>
    <row r="2150" spans="1:17" x14ac:dyDescent="0.3">
      <c r="A2150" s="1" t="s">
        <v>277</v>
      </c>
      <c r="B2150" t="s">
        <v>18</v>
      </c>
      <c r="C2150" t="s">
        <v>33</v>
      </c>
      <c r="D2150" s="63">
        <v>1015</v>
      </c>
      <c r="E2150" s="5">
        <v>10</v>
      </c>
      <c r="F2150" s="5" t="s">
        <v>17</v>
      </c>
      <c r="G2150" s="64">
        <v>36.86</v>
      </c>
      <c r="H2150" s="64">
        <v>2.2400000000000002</v>
      </c>
      <c r="I2150" t="s">
        <v>21</v>
      </c>
      <c r="J2150" t="s">
        <v>14</v>
      </c>
      <c r="K2150" t="s">
        <v>15</v>
      </c>
      <c r="N2150" s="1">
        <v>2899</v>
      </c>
      <c r="O2150" s="60">
        <f>IF(B2150="DEPARTAMENTO",N2150*(100%-VLOOKUP(A2150,'Condiciones Comerciales'!B:M,4,FALSE)),N2150)</f>
        <v>2609.1</v>
      </c>
      <c r="P2150" s="60">
        <f t="shared" si="33"/>
        <v>2935.2374999999997</v>
      </c>
      <c r="Q2150" s="62"/>
    </row>
    <row r="2151" spans="1:17" x14ac:dyDescent="0.3">
      <c r="A2151" s="1" t="s">
        <v>277</v>
      </c>
      <c r="B2151" t="s">
        <v>18</v>
      </c>
      <c r="C2151" t="s">
        <v>33</v>
      </c>
      <c r="D2151" s="63">
        <v>1017</v>
      </c>
      <c r="E2151" s="5">
        <v>10</v>
      </c>
      <c r="F2151" s="5" t="s">
        <v>17</v>
      </c>
      <c r="G2151" s="64">
        <v>37.39</v>
      </c>
      <c r="H2151" s="64">
        <v>2.2400000000000002</v>
      </c>
      <c r="I2151" t="s">
        <v>21</v>
      </c>
      <c r="J2151" t="s">
        <v>14</v>
      </c>
      <c r="K2151" t="s">
        <v>15</v>
      </c>
      <c r="N2151" s="1">
        <v>2899</v>
      </c>
      <c r="O2151" s="60">
        <f>IF(B2151="DEPARTAMENTO",N2151*(100%-VLOOKUP(A2151,'Condiciones Comerciales'!B:M,4,FALSE)),N2151)</f>
        <v>2609.1</v>
      </c>
      <c r="P2151" s="60">
        <f t="shared" si="33"/>
        <v>2935.2374999999997</v>
      </c>
      <c r="Q2151" s="62"/>
    </row>
    <row r="2152" spans="1:17" x14ac:dyDescent="0.3">
      <c r="A2152" s="1" t="s">
        <v>277</v>
      </c>
      <c r="B2152" t="s">
        <v>18</v>
      </c>
      <c r="C2152" t="s">
        <v>33</v>
      </c>
      <c r="D2152" s="63">
        <v>1022</v>
      </c>
      <c r="E2152" s="5">
        <v>10</v>
      </c>
      <c r="F2152" s="5" t="s">
        <v>17</v>
      </c>
      <c r="G2152" s="64">
        <v>36.86</v>
      </c>
      <c r="H2152" s="64">
        <v>2.2400000000000002</v>
      </c>
      <c r="I2152" t="s">
        <v>23</v>
      </c>
      <c r="J2152" t="s">
        <v>14</v>
      </c>
      <c r="K2152" t="s">
        <v>15</v>
      </c>
      <c r="N2152" s="1">
        <v>2817</v>
      </c>
      <c r="O2152" s="60">
        <f>IF(B2152="DEPARTAMENTO",N2152*(100%-VLOOKUP(A2152,'Condiciones Comerciales'!B:M,4,FALSE)),N2152)</f>
        <v>2535.3000000000002</v>
      </c>
      <c r="P2152" s="60">
        <f t="shared" si="33"/>
        <v>2852.2124999999996</v>
      </c>
      <c r="Q2152" s="62"/>
    </row>
    <row r="2153" spans="1:17" x14ac:dyDescent="0.3">
      <c r="A2153" s="1" t="s">
        <v>277</v>
      </c>
      <c r="B2153" t="s">
        <v>18</v>
      </c>
      <c r="C2153" t="s">
        <v>33</v>
      </c>
      <c r="D2153" s="63">
        <v>1025</v>
      </c>
      <c r="E2153" s="5">
        <v>10</v>
      </c>
      <c r="F2153" s="5" t="s">
        <v>17</v>
      </c>
      <c r="G2153" s="64">
        <v>36.86</v>
      </c>
      <c r="H2153" s="64">
        <v>2.2400000000000002</v>
      </c>
      <c r="I2153" t="s">
        <v>23</v>
      </c>
      <c r="J2153" t="s">
        <v>14</v>
      </c>
      <c r="K2153" t="s">
        <v>15</v>
      </c>
      <c r="N2153" s="1">
        <v>2817</v>
      </c>
      <c r="O2153" s="60">
        <f>IF(B2153="DEPARTAMENTO",N2153*(100%-VLOOKUP(A2153,'Condiciones Comerciales'!B:M,4,FALSE)),N2153)</f>
        <v>2535.3000000000002</v>
      </c>
      <c r="P2153" s="60">
        <f t="shared" si="33"/>
        <v>2852.2124999999996</v>
      </c>
      <c r="Q2153" s="62"/>
    </row>
    <row r="2154" spans="1:17" x14ac:dyDescent="0.3">
      <c r="A2154" s="1" t="s">
        <v>277</v>
      </c>
      <c r="B2154" t="s">
        <v>18</v>
      </c>
      <c r="C2154" t="s">
        <v>33</v>
      </c>
      <c r="D2154" s="63">
        <v>1026</v>
      </c>
      <c r="E2154" s="5">
        <v>10</v>
      </c>
      <c r="F2154" s="5" t="s">
        <v>17</v>
      </c>
      <c r="G2154" s="64">
        <v>36.619999999999997</v>
      </c>
      <c r="H2154" s="64">
        <v>2.2400000000000002</v>
      </c>
      <c r="I2154" t="s">
        <v>23</v>
      </c>
      <c r="J2154" t="s">
        <v>14</v>
      </c>
      <c r="K2154" t="s">
        <v>15</v>
      </c>
      <c r="N2154" s="1">
        <v>2817</v>
      </c>
      <c r="O2154" s="60">
        <f>IF(B2154="DEPARTAMENTO",N2154*(100%-VLOOKUP(A2154,'Condiciones Comerciales'!B:M,4,FALSE)),N2154)</f>
        <v>2535.3000000000002</v>
      </c>
      <c r="P2154" s="60">
        <f t="shared" si="33"/>
        <v>2852.2124999999996</v>
      </c>
      <c r="Q2154" s="62"/>
    </row>
    <row r="2155" spans="1:17" x14ac:dyDescent="0.3">
      <c r="A2155" s="1" t="s">
        <v>277</v>
      </c>
      <c r="B2155" t="s">
        <v>18</v>
      </c>
      <c r="C2155" t="s">
        <v>33</v>
      </c>
      <c r="D2155" s="63">
        <v>1029</v>
      </c>
      <c r="E2155" s="5">
        <v>10</v>
      </c>
      <c r="F2155" s="5" t="s">
        <v>17</v>
      </c>
      <c r="G2155" s="64">
        <v>36.86</v>
      </c>
      <c r="H2155" s="64">
        <v>2.2400000000000002</v>
      </c>
      <c r="I2155" t="s">
        <v>23</v>
      </c>
      <c r="J2155" t="s">
        <v>14</v>
      </c>
      <c r="K2155" t="s">
        <v>15</v>
      </c>
      <c r="N2155" s="1">
        <v>2817</v>
      </c>
      <c r="O2155" s="60">
        <f>IF(B2155="DEPARTAMENTO",N2155*(100%-VLOOKUP(A2155,'Condiciones Comerciales'!B:M,4,FALSE)),N2155)</f>
        <v>2535.3000000000002</v>
      </c>
      <c r="P2155" s="60">
        <f t="shared" si="33"/>
        <v>2852.2124999999996</v>
      </c>
      <c r="Q2155" s="62"/>
    </row>
    <row r="2156" spans="1:17" x14ac:dyDescent="0.3">
      <c r="A2156" s="1" t="s">
        <v>277</v>
      </c>
      <c r="B2156" t="s">
        <v>18</v>
      </c>
      <c r="C2156" t="s">
        <v>33</v>
      </c>
      <c r="D2156" s="63">
        <v>1030</v>
      </c>
      <c r="E2156" s="5">
        <v>10</v>
      </c>
      <c r="F2156" s="5" t="s">
        <v>17</v>
      </c>
      <c r="G2156" s="64">
        <v>36.86</v>
      </c>
      <c r="H2156" s="64">
        <v>2.2400000000000002</v>
      </c>
      <c r="I2156" t="s">
        <v>23</v>
      </c>
      <c r="J2156" t="s">
        <v>14</v>
      </c>
      <c r="K2156" t="s">
        <v>15</v>
      </c>
      <c r="N2156" s="1">
        <v>2817</v>
      </c>
      <c r="O2156" s="60">
        <f>IF(B2156="DEPARTAMENTO",N2156*(100%-VLOOKUP(A2156,'Condiciones Comerciales'!B:M,4,FALSE)),N2156)</f>
        <v>2535.3000000000002</v>
      </c>
      <c r="P2156" s="60">
        <f t="shared" si="33"/>
        <v>2852.2124999999996</v>
      </c>
      <c r="Q2156" s="62"/>
    </row>
    <row r="2157" spans="1:17" x14ac:dyDescent="0.3">
      <c r="A2157" s="1" t="s">
        <v>277</v>
      </c>
      <c r="B2157" t="s">
        <v>18</v>
      </c>
      <c r="C2157" t="s">
        <v>33</v>
      </c>
      <c r="D2157" s="63">
        <v>1105</v>
      </c>
      <c r="E2157" s="5">
        <v>11</v>
      </c>
      <c r="F2157" s="5" t="s">
        <v>17</v>
      </c>
      <c r="G2157" s="64">
        <v>37.39</v>
      </c>
      <c r="H2157" s="64">
        <v>2.2400000000000002</v>
      </c>
      <c r="I2157" t="s">
        <v>21</v>
      </c>
      <c r="J2157" t="s">
        <v>14</v>
      </c>
      <c r="K2157" t="s">
        <v>15</v>
      </c>
      <c r="N2157" s="1">
        <v>2905</v>
      </c>
      <c r="O2157" s="60">
        <f>IF(B2157="DEPARTAMENTO",N2157*(100%-VLOOKUP(A2157,'Condiciones Comerciales'!B:M,4,FALSE)),N2157)</f>
        <v>2614.5</v>
      </c>
      <c r="P2157" s="60">
        <f t="shared" si="33"/>
        <v>2941.3125</v>
      </c>
      <c r="Q2157" s="62"/>
    </row>
    <row r="2158" spans="1:17" x14ac:dyDescent="0.3">
      <c r="A2158" s="1" t="s">
        <v>277</v>
      </c>
      <c r="B2158" t="s">
        <v>18</v>
      </c>
      <c r="C2158" t="s">
        <v>33</v>
      </c>
      <c r="D2158" s="63">
        <v>1107</v>
      </c>
      <c r="E2158" s="5">
        <v>11</v>
      </c>
      <c r="F2158" s="5" t="s">
        <v>17</v>
      </c>
      <c r="G2158" s="64">
        <v>36.86</v>
      </c>
      <c r="H2158" s="64">
        <v>2.2400000000000002</v>
      </c>
      <c r="I2158" t="s">
        <v>21</v>
      </c>
      <c r="J2158" t="s">
        <v>14</v>
      </c>
      <c r="K2158" t="s">
        <v>15</v>
      </c>
      <c r="N2158" s="1">
        <v>2905</v>
      </c>
      <c r="O2158" s="60">
        <f>IF(B2158="DEPARTAMENTO",N2158*(100%-VLOOKUP(A2158,'Condiciones Comerciales'!B:M,4,FALSE)),N2158)</f>
        <v>2614.5</v>
      </c>
      <c r="P2158" s="60">
        <f t="shared" si="33"/>
        <v>2941.3125</v>
      </c>
      <c r="Q2158" s="62"/>
    </row>
    <row r="2159" spans="1:17" x14ac:dyDescent="0.3">
      <c r="A2159" s="1" t="s">
        <v>277</v>
      </c>
      <c r="B2159" t="s">
        <v>18</v>
      </c>
      <c r="C2159" t="s">
        <v>33</v>
      </c>
      <c r="D2159" s="63">
        <v>1108</v>
      </c>
      <c r="E2159" s="5">
        <v>11</v>
      </c>
      <c r="F2159" s="5" t="s">
        <v>17</v>
      </c>
      <c r="G2159" s="64">
        <v>36.86</v>
      </c>
      <c r="H2159" s="64">
        <v>2.2400000000000002</v>
      </c>
      <c r="I2159" t="s">
        <v>21</v>
      </c>
      <c r="J2159" t="s">
        <v>14</v>
      </c>
      <c r="K2159" t="s">
        <v>15</v>
      </c>
      <c r="N2159" s="1">
        <v>2905</v>
      </c>
      <c r="O2159" s="60">
        <f>IF(B2159="DEPARTAMENTO",N2159*(100%-VLOOKUP(A2159,'Condiciones Comerciales'!B:M,4,FALSE)),N2159)</f>
        <v>2614.5</v>
      </c>
      <c r="P2159" s="60">
        <f t="shared" si="33"/>
        <v>2941.3125</v>
      </c>
      <c r="Q2159" s="62"/>
    </row>
    <row r="2160" spans="1:17" x14ac:dyDescent="0.3">
      <c r="A2160" s="1" t="s">
        <v>277</v>
      </c>
      <c r="B2160" t="s">
        <v>18</v>
      </c>
      <c r="C2160" t="s">
        <v>33</v>
      </c>
      <c r="D2160" s="63">
        <v>1111</v>
      </c>
      <c r="E2160" s="5">
        <v>11</v>
      </c>
      <c r="F2160" s="5" t="s">
        <v>17</v>
      </c>
      <c r="G2160" s="64">
        <v>36.86</v>
      </c>
      <c r="H2160" s="64">
        <v>2.2400000000000002</v>
      </c>
      <c r="I2160" t="s">
        <v>21</v>
      </c>
      <c r="J2160" t="s">
        <v>14</v>
      </c>
      <c r="K2160" t="s">
        <v>15</v>
      </c>
      <c r="N2160" s="1">
        <v>2905</v>
      </c>
      <c r="O2160" s="60">
        <f>IF(B2160="DEPARTAMENTO",N2160*(100%-VLOOKUP(A2160,'Condiciones Comerciales'!B:M,4,FALSE)),N2160)</f>
        <v>2614.5</v>
      </c>
      <c r="P2160" s="60">
        <f t="shared" si="33"/>
        <v>2941.3125</v>
      </c>
      <c r="Q2160" s="62"/>
    </row>
    <row r="2161" spans="1:17" x14ac:dyDescent="0.3">
      <c r="A2161" s="1" t="s">
        <v>277</v>
      </c>
      <c r="B2161" t="s">
        <v>18</v>
      </c>
      <c r="C2161" t="s">
        <v>33</v>
      </c>
      <c r="D2161" s="63">
        <v>1112</v>
      </c>
      <c r="E2161" s="5">
        <v>11</v>
      </c>
      <c r="F2161" s="5" t="s">
        <v>17</v>
      </c>
      <c r="G2161" s="64">
        <v>36.86</v>
      </c>
      <c r="H2161" s="64">
        <v>2.2400000000000002</v>
      </c>
      <c r="I2161" t="s">
        <v>21</v>
      </c>
      <c r="J2161" t="s">
        <v>14</v>
      </c>
      <c r="K2161" t="s">
        <v>15</v>
      </c>
      <c r="N2161" s="1">
        <v>2905</v>
      </c>
      <c r="O2161" s="60">
        <f>IF(B2161="DEPARTAMENTO",N2161*(100%-VLOOKUP(A2161,'Condiciones Comerciales'!B:M,4,FALSE)),N2161)</f>
        <v>2614.5</v>
      </c>
      <c r="P2161" s="60">
        <f t="shared" si="33"/>
        <v>2941.3125</v>
      </c>
      <c r="Q2161" s="62"/>
    </row>
    <row r="2162" spans="1:17" x14ac:dyDescent="0.3">
      <c r="A2162" s="1" t="s">
        <v>277</v>
      </c>
      <c r="B2162" t="s">
        <v>18</v>
      </c>
      <c r="C2162" t="s">
        <v>33</v>
      </c>
      <c r="D2162" s="63">
        <v>1115</v>
      </c>
      <c r="E2162" s="5">
        <v>11</v>
      </c>
      <c r="F2162" s="5" t="s">
        <v>17</v>
      </c>
      <c r="G2162" s="64">
        <v>36.86</v>
      </c>
      <c r="H2162" s="64">
        <v>2.2400000000000002</v>
      </c>
      <c r="I2162" t="s">
        <v>21</v>
      </c>
      <c r="J2162" t="s">
        <v>14</v>
      </c>
      <c r="K2162" t="s">
        <v>15</v>
      </c>
      <c r="N2162" s="1">
        <v>2905</v>
      </c>
      <c r="O2162" s="60">
        <f>IF(B2162="DEPARTAMENTO",N2162*(100%-VLOOKUP(A2162,'Condiciones Comerciales'!B:M,4,FALSE)),N2162)</f>
        <v>2614.5</v>
      </c>
      <c r="P2162" s="60">
        <f t="shared" si="33"/>
        <v>2941.3125</v>
      </c>
      <c r="Q2162" s="62"/>
    </row>
    <row r="2163" spans="1:17" x14ac:dyDescent="0.3">
      <c r="A2163" s="1" t="s">
        <v>277</v>
      </c>
      <c r="B2163" t="s">
        <v>18</v>
      </c>
      <c r="C2163" t="s">
        <v>33</v>
      </c>
      <c r="D2163" s="63">
        <v>1122</v>
      </c>
      <c r="E2163" s="5">
        <v>11</v>
      </c>
      <c r="F2163" s="5" t="s">
        <v>17</v>
      </c>
      <c r="G2163" s="64">
        <v>36.86</v>
      </c>
      <c r="H2163" s="64">
        <v>2.2400000000000002</v>
      </c>
      <c r="I2163" t="s">
        <v>23</v>
      </c>
      <c r="J2163" t="s">
        <v>14</v>
      </c>
      <c r="K2163" t="s">
        <v>15</v>
      </c>
      <c r="N2163" s="1">
        <v>2823</v>
      </c>
      <c r="O2163" s="60">
        <f>IF(B2163="DEPARTAMENTO",N2163*(100%-VLOOKUP(A2163,'Condiciones Comerciales'!B:M,4,FALSE)),N2163)</f>
        <v>2540.7000000000003</v>
      </c>
      <c r="P2163" s="60">
        <f t="shared" si="33"/>
        <v>2858.2874999999999</v>
      </c>
      <c r="Q2163" s="62"/>
    </row>
    <row r="2164" spans="1:17" x14ac:dyDescent="0.3">
      <c r="A2164" s="1" t="s">
        <v>277</v>
      </c>
      <c r="B2164" t="s">
        <v>18</v>
      </c>
      <c r="C2164" t="s">
        <v>33</v>
      </c>
      <c r="D2164" s="63">
        <v>1125</v>
      </c>
      <c r="E2164" s="5">
        <v>11</v>
      </c>
      <c r="F2164" s="5" t="s">
        <v>17</v>
      </c>
      <c r="G2164" s="64">
        <v>36.86</v>
      </c>
      <c r="H2164" s="64">
        <v>2.2400000000000002</v>
      </c>
      <c r="I2164" t="s">
        <v>23</v>
      </c>
      <c r="J2164" t="s">
        <v>14</v>
      </c>
      <c r="K2164" t="s">
        <v>15</v>
      </c>
      <c r="N2164" s="1">
        <v>2823</v>
      </c>
      <c r="O2164" s="60">
        <f>IF(B2164="DEPARTAMENTO",N2164*(100%-VLOOKUP(A2164,'Condiciones Comerciales'!B:M,4,FALSE)),N2164)</f>
        <v>2540.7000000000003</v>
      </c>
      <c r="P2164" s="60">
        <f t="shared" si="33"/>
        <v>2858.2874999999999</v>
      </c>
      <c r="Q2164" s="62"/>
    </row>
    <row r="2165" spans="1:17" x14ac:dyDescent="0.3">
      <c r="A2165" s="1" t="s">
        <v>277</v>
      </c>
      <c r="B2165" t="s">
        <v>18</v>
      </c>
      <c r="C2165" t="s">
        <v>33</v>
      </c>
      <c r="D2165" s="63">
        <v>1126</v>
      </c>
      <c r="E2165" s="5">
        <v>11</v>
      </c>
      <c r="F2165" s="5" t="s">
        <v>17</v>
      </c>
      <c r="G2165" s="64">
        <v>36.619999999999997</v>
      </c>
      <c r="H2165" s="64">
        <v>2.2400000000000002</v>
      </c>
      <c r="I2165" t="s">
        <v>23</v>
      </c>
      <c r="J2165" t="s">
        <v>14</v>
      </c>
      <c r="K2165" t="s">
        <v>15</v>
      </c>
      <c r="N2165" s="1">
        <v>2823</v>
      </c>
      <c r="O2165" s="60">
        <f>IF(B2165="DEPARTAMENTO",N2165*(100%-VLOOKUP(A2165,'Condiciones Comerciales'!B:M,4,FALSE)),N2165)</f>
        <v>2540.7000000000003</v>
      </c>
      <c r="P2165" s="60">
        <f t="shared" si="33"/>
        <v>2858.2874999999999</v>
      </c>
      <c r="Q2165" s="62"/>
    </row>
    <row r="2166" spans="1:17" x14ac:dyDescent="0.3">
      <c r="A2166" s="1" t="s">
        <v>277</v>
      </c>
      <c r="B2166" t="s">
        <v>18</v>
      </c>
      <c r="C2166" t="s">
        <v>33</v>
      </c>
      <c r="D2166" s="63">
        <v>1129</v>
      </c>
      <c r="E2166" s="5">
        <v>11</v>
      </c>
      <c r="F2166" s="5" t="s">
        <v>17</v>
      </c>
      <c r="G2166" s="64">
        <v>36.86</v>
      </c>
      <c r="H2166" s="64">
        <v>2.2400000000000002</v>
      </c>
      <c r="I2166" t="s">
        <v>23</v>
      </c>
      <c r="J2166" t="s">
        <v>14</v>
      </c>
      <c r="K2166" t="s">
        <v>15</v>
      </c>
      <c r="N2166" s="1">
        <v>2823</v>
      </c>
      <c r="O2166" s="60">
        <f>IF(B2166="DEPARTAMENTO",N2166*(100%-VLOOKUP(A2166,'Condiciones Comerciales'!B:M,4,FALSE)),N2166)</f>
        <v>2540.7000000000003</v>
      </c>
      <c r="P2166" s="60">
        <f t="shared" si="33"/>
        <v>2858.2874999999999</v>
      </c>
      <c r="Q2166" s="62"/>
    </row>
    <row r="2167" spans="1:17" x14ac:dyDescent="0.3">
      <c r="A2167" s="1" t="s">
        <v>277</v>
      </c>
      <c r="B2167" t="s">
        <v>18</v>
      </c>
      <c r="C2167" t="s">
        <v>33</v>
      </c>
      <c r="D2167" s="63">
        <v>1130</v>
      </c>
      <c r="E2167" s="5">
        <v>11</v>
      </c>
      <c r="F2167" s="5" t="s">
        <v>17</v>
      </c>
      <c r="G2167" s="64">
        <v>36.86</v>
      </c>
      <c r="H2167" s="64">
        <v>2.2400000000000002</v>
      </c>
      <c r="I2167" t="s">
        <v>23</v>
      </c>
      <c r="J2167" t="s">
        <v>14</v>
      </c>
      <c r="K2167" t="s">
        <v>15</v>
      </c>
      <c r="N2167" s="1">
        <v>2823</v>
      </c>
      <c r="O2167" s="60">
        <f>IF(B2167="DEPARTAMENTO",N2167*(100%-VLOOKUP(A2167,'Condiciones Comerciales'!B:M,4,FALSE)),N2167)</f>
        <v>2540.7000000000003</v>
      </c>
      <c r="P2167" s="60">
        <f t="shared" si="33"/>
        <v>2858.2874999999999</v>
      </c>
      <c r="Q2167" s="62"/>
    </row>
    <row r="2168" spans="1:17" x14ac:dyDescent="0.3">
      <c r="A2168" s="1" t="s">
        <v>277</v>
      </c>
      <c r="B2168" t="s">
        <v>18</v>
      </c>
      <c r="C2168" t="s">
        <v>19</v>
      </c>
      <c r="D2168" s="63">
        <v>206</v>
      </c>
      <c r="E2168" s="5">
        <v>2</v>
      </c>
      <c r="F2168" s="5" t="s">
        <v>17</v>
      </c>
      <c r="G2168" s="64">
        <v>42.59</v>
      </c>
      <c r="H2168" s="64">
        <v>2.23</v>
      </c>
      <c r="I2168" t="s">
        <v>21</v>
      </c>
      <c r="J2168" t="s">
        <v>14</v>
      </c>
      <c r="K2168" t="s">
        <v>15</v>
      </c>
      <c r="N2168" s="1">
        <v>3216</v>
      </c>
      <c r="O2168" s="60">
        <f>IF(B2168="DEPARTAMENTO",N2168*(100%-VLOOKUP(A2168,'Condiciones Comerciales'!B:M,4,FALSE)),N2168)</f>
        <v>2894.4</v>
      </c>
      <c r="P2168" s="60">
        <f t="shared" si="33"/>
        <v>3256.2</v>
      </c>
      <c r="Q2168" s="62"/>
    </row>
    <row r="2169" spans="1:17" x14ac:dyDescent="0.3">
      <c r="A2169" s="1" t="s">
        <v>277</v>
      </c>
      <c r="B2169" t="s">
        <v>18</v>
      </c>
      <c r="C2169" t="s">
        <v>19</v>
      </c>
      <c r="D2169" s="63">
        <v>216</v>
      </c>
      <c r="E2169" s="5">
        <v>2</v>
      </c>
      <c r="F2169" s="5" t="s">
        <v>17</v>
      </c>
      <c r="G2169" s="64">
        <v>42.78</v>
      </c>
      <c r="H2169" s="64">
        <v>2.2400000000000002</v>
      </c>
      <c r="I2169" t="s">
        <v>21</v>
      </c>
      <c r="J2169" t="s">
        <v>14</v>
      </c>
      <c r="K2169" t="s">
        <v>15</v>
      </c>
      <c r="N2169" s="1">
        <v>3216</v>
      </c>
      <c r="O2169" s="60">
        <f>IF(B2169="DEPARTAMENTO",N2169*(100%-VLOOKUP(A2169,'Condiciones Comerciales'!B:M,4,FALSE)),N2169)</f>
        <v>2894.4</v>
      </c>
      <c r="P2169" s="60">
        <f t="shared" si="33"/>
        <v>3256.2</v>
      </c>
      <c r="Q2169" s="62"/>
    </row>
    <row r="2170" spans="1:17" x14ac:dyDescent="0.3">
      <c r="A2170" s="1" t="s">
        <v>277</v>
      </c>
      <c r="B2170" t="s">
        <v>18</v>
      </c>
      <c r="C2170" t="s">
        <v>19</v>
      </c>
      <c r="D2170" s="63">
        <v>306</v>
      </c>
      <c r="E2170" s="5">
        <v>3</v>
      </c>
      <c r="F2170" s="5" t="s">
        <v>17</v>
      </c>
      <c r="G2170" s="64">
        <v>42.59</v>
      </c>
      <c r="H2170" s="64">
        <v>2.23</v>
      </c>
      <c r="I2170" t="s">
        <v>21</v>
      </c>
      <c r="J2170" t="s">
        <v>14</v>
      </c>
      <c r="K2170" t="s">
        <v>15</v>
      </c>
      <c r="N2170" s="1">
        <v>3228</v>
      </c>
      <c r="O2170" s="60">
        <f>IF(B2170="DEPARTAMENTO",N2170*(100%-VLOOKUP(A2170,'Condiciones Comerciales'!B:M,4,FALSE)),N2170)</f>
        <v>2905.2000000000003</v>
      </c>
      <c r="P2170" s="60">
        <f t="shared" si="33"/>
        <v>3268.3500000000004</v>
      </c>
      <c r="Q2170" s="62"/>
    </row>
    <row r="2171" spans="1:17" x14ac:dyDescent="0.3">
      <c r="A2171" s="1" t="s">
        <v>277</v>
      </c>
      <c r="B2171" t="s">
        <v>18</v>
      </c>
      <c r="C2171" t="s">
        <v>19</v>
      </c>
      <c r="D2171" s="63">
        <v>314</v>
      </c>
      <c r="E2171" s="5">
        <v>3</v>
      </c>
      <c r="F2171" s="5" t="s">
        <v>17</v>
      </c>
      <c r="G2171" s="64">
        <v>42.78</v>
      </c>
      <c r="H2171" s="64">
        <v>2.2400000000000002</v>
      </c>
      <c r="I2171" t="s">
        <v>21</v>
      </c>
      <c r="J2171" t="s">
        <v>14</v>
      </c>
      <c r="K2171" t="s">
        <v>15</v>
      </c>
      <c r="N2171" s="1">
        <v>3228</v>
      </c>
      <c r="O2171" s="60">
        <f>IF(B2171="DEPARTAMENTO",N2171*(100%-VLOOKUP(A2171,'Condiciones Comerciales'!B:M,4,FALSE)),N2171)</f>
        <v>2905.2000000000003</v>
      </c>
      <c r="P2171" s="60">
        <f t="shared" si="33"/>
        <v>3268.3500000000004</v>
      </c>
      <c r="Q2171" s="62"/>
    </row>
    <row r="2172" spans="1:17" x14ac:dyDescent="0.3">
      <c r="A2172" s="1" t="s">
        <v>277</v>
      </c>
      <c r="B2172" t="s">
        <v>18</v>
      </c>
      <c r="C2172" t="s">
        <v>19</v>
      </c>
      <c r="D2172" s="63">
        <v>406</v>
      </c>
      <c r="E2172" s="5">
        <v>4</v>
      </c>
      <c r="F2172" s="5" t="s">
        <v>17</v>
      </c>
      <c r="G2172" s="64">
        <v>42.59</v>
      </c>
      <c r="H2172" s="64">
        <v>2.23</v>
      </c>
      <c r="I2172" t="s">
        <v>21</v>
      </c>
      <c r="J2172" t="s">
        <v>14</v>
      </c>
      <c r="K2172" t="s">
        <v>15</v>
      </c>
      <c r="N2172" s="1">
        <v>3239</v>
      </c>
      <c r="O2172" s="60">
        <f>IF(B2172="DEPARTAMENTO",N2172*(100%-VLOOKUP(A2172,'Condiciones Comerciales'!B:M,4,FALSE)),N2172)</f>
        <v>2915.1</v>
      </c>
      <c r="P2172" s="60">
        <f t="shared" si="33"/>
        <v>3279.4875000000002</v>
      </c>
      <c r="Q2172" s="62"/>
    </row>
    <row r="2173" spans="1:17" x14ac:dyDescent="0.3">
      <c r="A2173" s="1" t="s">
        <v>277</v>
      </c>
      <c r="B2173" t="s">
        <v>18</v>
      </c>
      <c r="C2173" t="s">
        <v>19</v>
      </c>
      <c r="D2173" s="63">
        <v>414</v>
      </c>
      <c r="E2173" s="5">
        <v>4</v>
      </c>
      <c r="F2173" s="5" t="s">
        <v>17</v>
      </c>
      <c r="G2173" s="64">
        <v>42.78</v>
      </c>
      <c r="H2173" s="64">
        <v>2.2400000000000002</v>
      </c>
      <c r="I2173" t="s">
        <v>21</v>
      </c>
      <c r="J2173" t="s">
        <v>14</v>
      </c>
      <c r="K2173" t="s">
        <v>15</v>
      </c>
      <c r="N2173" s="1">
        <v>3239</v>
      </c>
      <c r="O2173" s="60">
        <f>IF(B2173="DEPARTAMENTO",N2173*(100%-VLOOKUP(A2173,'Condiciones Comerciales'!B:M,4,FALSE)),N2173)</f>
        <v>2915.1</v>
      </c>
      <c r="P2173" s="60">
        <f t="shared" si="33"/>
        <v>3279.4875000000002</v>
      </c>
      <c r="Q2173" s="62"/>
    </row>
    <row r="2174" spans="1:17" x14ac:dyDescent="0.3">
      <c r="A2174" s="1" t="s">
        <v>277</v>
      </c>
      <c r="B2174" t="s">
        <v>18</v>
      </c>
      <c r="C2174" t="s">
        <v>19</v>
      </c>
      <c r="D2174" s="63">
        <v>416</v>
      </c>
      <c r="E2174" s="5">
        <v>4</v>
      </c>
      <c r="F2174" s="5" t="s">
        <v>17</v>
      </c>
      <c r="G2174" s="64">
        <v>42.78</v>
      </c>
      <c r="H2174" s="64">
        <v>2.2400000000000002</v>
      </c>
      <c r="I2174" t="s">
        <v>21</v>
      </c>
      <c r="J2174" t="s">
        <v>14</v>
      </c>
      <c r="K2174" t="s">
        <v>15</v>
      </c>
      <c r="N2174" s="1">
        <v>3239</v>
      </c>
      <c r="O2174" s="60">
        <f>IF(B2174="DEPARTAMENTO",N2174*(100%-VLOOKUP(A2174,'Condiciones Comerciales'!B:M,4,FALSE)),N2174)</f>
        <v>2915.1</v>
      </c>
      <c r="P2174" s="60">
        <f t="shared" si="33"/>
        <v>3279.4875000000002</v>
      </c>
      <c r="Q2174" s="62"/>
    </row>
    <row r="2175" spans="1:17" x14ac:dyDescent="0.3">
      <c r="A2175" s="1" t="s">
        <v>277</v>
      </c>
      <c r="B2175" t="s">
        <v>18</v>
      </c>
      <c r="C2175" t="s">
        <v>19</v>
      </c>
      <c r="D2175" s="63">
        <v>506</v>
      </c>
      <c r="E2175" s="5">
        <v>5</v>
      </c>
      <c r="F2175" s="5" t="s">
        <v>17</v>
      </c>
      <c r="G2175" s="64">
        <v>42.59</v>
      </c>
      <c r="H2175" s="64">
        <v>2.23</v>
      </c>
      <c r="I2175" t="s">
        <v>21</v>
      </c>
      <c r="J2175" t="s">
        <v>14</v>
      </c>
      <c r="K2175" t="s">
        <v>15</v>
      </c>
      <c r="N2175" s="1">
        <v>3251</v>
      </c>
      <c r="O2175" s="60">
        <f>IF(B2175="DEPARTAMENTO",N2175*(100%-VLOOKUP(A2175,'Condiciones Comerciales'!B:M,4,FALSE)),N2175)</f>
        <v>2925.9</v>
      </c>
      <c r="P2175" s="60">
        <f t="shared" si="33"/>
        <v>3291.6374999999998</v>
      </c>
      <c r="Q2175" s="62"/>
    </row>
    <row r="2176" spans="1:17" x14ac:dyDescent="0.3">
      <c r="A2176" s="1" t="s">
        <v>277</v>
      </c>
      <c r="B2176" t="s">
        <v>18</v>
      </c>
      <c r="C2176" t="s">
        <v>19</v>
      </c>
      <c r="D2176" s="63">
        <v>510</v>
      </c>
      <c r="E2176" s="5">
        <v>5</v>
      </c>
      <c r="F2176" s="5" t="s">
        <v>17</v>
      </c>
      <c r="G2176" s="64">
        <v>42.59</v>
      </c>
      <c r="H2176" s="64">
        <v>2.23</v>
      </c>
      <c r="I2176" t="s">
        <v>21</v>
      </c>
      <c r="J2176" t="s">
        <v>14</v>
      </c>
      <c r="K2176" t="s">
        <v>15</v>
      </c>
      <c r="N2176" s="1">
        <v>3251</v>
      </c>
      <c r="O2176" s="60">
        <f>IF(B2176="DEPARTAMENTO",N2176*(100%-VLOOKUP(A2176,'Condiciones Comerciales'!B:M,4,FALSE)),N2176)</f>
        <v>2925.9</v>
      </c>
      <c r="P2176" s="60">
        <f t="shared" si="33"/>
        <v>3291.6374999999998</v>
      </c>
      <c r="Q2176" s="62"/>
    </row>
    <row r="2177" spans="1:17" x14ac:dyDescent="0.3">
      <c r="A2177" s="1" t="s">
        <v>277</v>
      </c>
      <c r="B2177" t="s">
        <v>18</v>
      </c>
      <c r="C2177" t="s">
        <v>19</v>
      </c>
      <c r="D2177" s="63">
        <v>514</v>
      </c>
      <c r="E2177" s="5">
        <v>5</v>
      </c>
      <c r="F2177" s="5" t="s">
        <v>17</v>
      </c>
      <c r="G2177" s="64">
        <v>42.78</v>
      </c>
      <c r="H2177" s="64">
        <v>2.2400000000000002</v>
      </c>
      <c r="I2177" t="s">
        <v>21</v>
      </c>
      <c r="J2177" t="s">
        <v>14</v>
      </c>
      <c r="K2177" t="s">
        <v>15</v>
      </c>
      <c r="N2177" s="1">
        <v>3251</v>
      </c>
      <c r="O2177" s="60">
        <f>IF(B2177="DEPARTAMENTO",N2177*(100%-VLOOKUP(A2177,'Condiciones Comerciales'!B:M,4,FALSE)),N2177)</f>
        <v>2925.9</v>
      </c>
      <c r="P2177" s="60">
        <f t="shared" si="33"/>
        <v>3291.6374999999998</v>
      </c>
      <c r="Q2177" s="62"/>
    </row>
    <row r="2178" spans="1:17" x14ac:dyDescent="0.3">
      <c r="A2178" s="1" t="s">
        <v>277</v>
      </c>
      <c r="B2178" t="s">
        <v>18</v>
      </c>
      <c r="C2178" t="s">
        <v>19</v>
      </c>
      <c r="D2178" s="63">
        <v>516</v>
      </c>
      <c r="E2178" s="5">
        <v>5</v>
      </c>
      <c r="F2178" s="5" t="s">
        <v>17</v>
      </c>
      <c r="G2178" s="64">
        <v>42.78</v>
      </c>
      <c r="H2178" s="64">
        <v>2.2400000000000002</v>
      </c>
      <c r="I2178" t="s">
        <v>21</v>
      </c>
      <c r="J2178" t="s">
        <v>14</v>
      </c>
      <c r="K2178" t="s">
        <v>15</v>
      </c>
      <c r="N2178" s="1">
        <v>3251</v>
      </c>
      <c r="O2178" s="60">
        <f>IF(B2178="DEPARTAMENTO",N2178*(100%-VLOOKUP(A2178,'Condiciones Comerciales'!B:M,4,FALSE)),N2178)</f>
        <v>2925.9</v>
      </c>
      <c r="P2178" s="60">
        <f t="shared" ref="P2178:P2241" si="34">(O2178-10%*O2178)/80%</f>
        <v>3291.6374999999998</v>
      </c>
      <c r="Q2178" s="62"/>
    </row>
    <row r="2179" spans="1:17" x14ac:dyDescent="0.3">
      <c r="A2179" s="1" t="s">
        <v>277</v>
      </c>
      <c r="B2179" t="s">
        <v>18</v>
      </c>
      <c r="C2179" t="s">
        <v>19</v>
      </c>
      <c r="D2179" s="63">
        <v>606</v>
      </c>
      <c r="E2179" s="5">
        <v>6</v>
      </c>
      <c r="F2179" s="5" t="s">
        <v>17</v>
      </c>
      <c r="G2179" s="64">
        <v>42.59</v>
      </c>
      <c r="H2179" s="64">
        <v>2.23</v>
      </c>
      <c r="I2179" t="s">
        <v>21</v>
      </c>
      <c r="J2179" t="s">
        <v>14</v>
      </c>
      <c r="K2179" t="s">
        <v>15</v>
      </c>
      <c r="N2179" s="1">
        <v>3263</v>
      </c>
      <c r="O2179" s="60">
        <f>IF(B2179="DEPARTAMENTO",N2179*(100%-VLOOKUP(A2179,'Condiciones Comerciales'!B:M,4,FALSE)),N2179)</f>
        <v>2936.7000000000003</v>
      </c>
      <c r="P2179" s="60">
        <f t="shared" si="34"/>
        <v>3303.7874999999999</v>
      </c>
      <c r="Q2179" s="62"/>
    </row>
    <row r="2180" spans="1:17" x14ac:dyDescent="0.3">
      <c r="A2180" s="1" t="s">
        <v>277</v>
      </c>
      <c r="B2180" t="s">
        <v>18</v>
      </c>
      <c r="C2180" t="s">
        <v>19</v>
      </c>
      <c r="D2180" s="63">
        <v>610</v>
      </c>
      <c r="E2180" s="5">
        <v>6</v>
      </c>
      <c r="F2180" s="5" t="s">
        <v>17</v>
      </c>
      <c r="G2180" s="64">
        <v>42.59</v>
      </c>
      <c r="H2180" s="64">
        <v>2.23</v>
      </c>
      <c r="I2180" t="s">
        <v>21</v>
      </c>
      <c r="J2180" t="s">
        <v>14</v>
      </c>
      <c r="K2180" t="s">
        <v>15</v>
      </c>
      <c r="N2180" s="1">
        <v>3263</v>
      </c>
      <c r="O2180" s="60">
        <f>IF(B2180="DEPARTAMENTO",N2180*(100%-VLOOKUP(A2180,'Condiciones Comerciales'!B:M,4,FALSE)),N2180)</f>
        <v>2936.7000000000003</v>
      </c>
      <c r="P2180" s="60">
        <f t="shared" si="34"/>
        <v>3303.7874999999999</v>
      </c>
      <c r="Q2180" s="62"/>
    </row>
    <row r="2181" spans="1:17" x14ac:dyDescent="0.3">
      <c r="A2181" s="1" t="s">
        <v>277</v>
      </c>
      <c r="B2181" t="s">
        <v>18</v>
      </c>
      <c r="C2181" t="s">
        <v>19</v>
      </c>
      <c r="D2181" s="63">
        <v>613</v>
      </c>
      <c r="E2181" s="5">
        <v>6</v>
      </c>
      <c r="F2181" s="5" t="s">
        <v>17</v>
      </c>
      <c r="G2181" s="64">
        <v>42.59</v>
      </c>
      <c r="H2181" s="64">
        <v>2.23</v>
      </c>
      <c r="I2181" t="s">
        <v>21</v>
      </c>
      <c r="J2181" t="s">
        <v>14</v>
      </c>
      <c r="K2181" t="s">
        <v>15</v>
      </c>
      <c r="N2181" s="1">
        <v>3263</v>
      </c>
      <c r="O2181" s="60">
        <f>IF(B2181="DEPARTAMENTO",N2181*(100%-VLOOKUP(A2181,'Condiciones Comerciales'!B:M,4,FALSE)),N2181)</f>
        <v>2936.7000000000003</v>
      </c>
      <c r="P2181" s="60">
        <f t="shared" si="34"/>
        <v>3303.7874999999999</v>
      </c>
      <c r="Q2181" s="62"/>
    </row>
    <row r="2182" spans="1:17" x14ac:dyDescent="0.3">
      <c r="A2182" s="1" t="s">
        <v>277</v>
      </c>
      <c r="B2182" t="s">
        <v>18</v>
      </c>
      <c r="C2182" t="s">
        <v>19</v>
      </c>
      <c r="D2182" s="63">
        <v>616</v>
      </c>
      <c r="E2182" s="5">
        <v>6</v>
      </c>
      <c r="F2182" s="5" t="s">
        <v>17</v>
      </c>
      <c r="G2182" s="64">
        <v>42.78</v>
      </c>
      <c r="H2182" s="64">
        <v>2.2400000000000002</v>
      </c>
      <c r="I2182" t="s">
        <v>21</v>
      </c>
      <c r="J2182" t="s">
        <v>14</v>
      </c>
      <c r="K2182" t="s">
        <v>15</v>
      </c>
      <c r="N2182" s="1">
        <v>3263</v>
      </c>
      <c r="O2182" s="60">
        <f>IF(B2182="DEPARTAMENTO",N2182*(100%-VLOOKUP(A2182,'Condiciones Comerciales'!B:M,4,FALSE)),N2182)</f>
        <v>2936.7000000000003</v>
      </c>
      <c r="P2182" s="60">
        <f t="shared" si="34"/>
        <v>3303.7874999999999</v>
      </c>
      <c r="Q2182" s="62"/>
    </row>
    <row r="2183" spans="1:17" x14ac:dyDescent="0.3">
      <c r="A2183" s="1" t="s">
        <v>277</v>
      </c>
      <c r="B2183" t="s">
        <v>18</v>
      </c>
      <c r="C2183" t="s">
        <v>19</v>
      </c>
      <c r="D2183" s="63">
        <v>706</v>
      </c>
      <c r="E2183" s="5">
        <v>7</v>
      </c>
      <c r="F2183" s="5" t="s">
        <v>17</v>
      </c>
      <c r="G2183" s="64">
        <v>42.59</v>
      </c>
      <c r="H2183" s="64">
        <v>2.23</v>
      </c>
      <c r="I2183" t="s">
        <v>21</v>
      </c>
      <c r="J2183" t="s">
        <v>14</v>
      </c>
      <c r="K2183" t="s">
        <v>15</v>
      </c>
      <c r="N2183" s="1">
        <v>3275</v>
      </c>
      <c r="O2183" s="60">
        <f>IF(B2183="DEPARTAMENTO",N2183*(100%-VLOOKUP(A2183,'Condiciones Comerciales'!B:M,4,FALSE)),N2183)</f>
        <v>2947.5</v>
      </c>
      <c r="P2183" s="60">
        <f t="shared" si="34"/>
        <v>3315.9375</v>
      </c>
      <c r="Q2183" s="62"/>
    </row>
    <row r="2184" spans="1:17" x14ac:dyDescent="0.3">
      <c r="A2184" s="1" t="s">
        <v>277</v>
      </c>
      <c r="B2184" t="s">
        <v>18</v>
      </c>
      <c r="C2184" t="s">
        <v>19</v>
      </c>
      <c r="D2184" s="63">
        <v>713</v>
      </c>
      <c r="E2184" s="5">
        <v>7</v>
      </c>
      <c r="F2184" s="5" t="s">
        <v>17</v>
      </c>
      <c r="G2184" s="64">
        <v>42.59</v>
      </c>
      <c r="H2184" s="64">
        <v>2.23</v>
      </c>
      <c r="I2184" t="s">
        <v>21</v>
      </c>
      <c r="J2184" t="s">
        <v>14</v>
      </c>
      <c r="K2184" t="s">
        <v>15</v>
      </c>
      <c r="N2184" s="1">
        <v>3275</v>
      </c>
      <c r="O2184" s="60">
        <f>IF(B2184="DEPARTAMENTO",N2184*(100%-VLOOKUP(A2184,'Condiciones Comerciales'!B:M,4,FALSE)),N2184)</f>
        <v>2947.5</v>
      </c>
      <c r="P2184" s="60">
        <f t="shared" si="34"/>
        <v>3315.9375</v>
      </c>
      <c r="Q2184" s="62"/>
    </row>
    <row r="2185" spans="1:17" x14ac:dyDescent="0.3">
      <c r="A2185" s="1" t="s">
        <v>277</v>
      </c>
      <c r="B2185" t="s">
        <v>18</v>
      </c>
      <c r="C2185" t="s">
        <v>19</v>
      </c>
      <c r="D2185" s="63">
        <v>714</v>
      </c>
      <c r="E2185" s="5">
        <v>7</v>
      </c>
      <c r="F2185" s="5" t="s">
        <v>17</v>
      </c>
      <c r="G2185" s="64">
        <v>42.78</v>
      </c>
      <c r="H2185" s="64">
        <v>2.2400000000000002</v>
      </c>
      <c r="I2185" t="s">
        <v>21</v>
      </c>
      <c r="J2185" t="s">
        <v>14</v>
      </c>
      <c r="K2185" t="s">
        <v>15</v>
      </c>
      <c r="N2185" s="1">
        <v>3275</v>
      </c>
      <c r="O2185" s="60">
        <f>IF(B2185="DEPARTAMENTO",N2185*(100%-VLOOKUP(A2185,'Condiciones Comerciales'!B:M,4,FALSE)),N2185)</f>
        <v>2947.5</v>
      </c>
      <c r="P2185" s="60">
        <f t="shared" si="34"/>
        <v>3315.9375</v>
      </c>
      <c r="Q2185" s="62"/>
    </row>
    <row r="2186" spans="1:17" x14ac:dyDescent="0.3">
      <c r="A2186" s="1" t="s">
        <v>277</v>
      </c>
      <c r="B2186" t="s">
        <v>18</v>
      </c>
      <c r="C2186" t="s">
        <v>19</v>
      </c>
      <c r="D2186" s="63">
        <v>716</v>
      </c>
      <c r="E2186" s="5">
        <v>7</v>
      </c>
      <c r="F2186" s="5" t="s">
        <v>17</v>
      </c>
      <c r="G2186" s="64">
        <v>42.78</v>
      </c>
      <c r="H2186" s="64">
        <v>2.2400000000000002</v>
      </c>
      <c r="I2186" t="s">
        <v>21</v>
      </c>
      <c r="J2186" t="s">
        <v>14</v>
      </c>
      <c r="K2186" t="s">
        <v>15</v>
      </c>
      <c r="N2186" s="1">
        <v>3275</v>
      </c>
      <c r="O2186" s="60">
        <f>IF(B2186="DEPARTAMENTO",N2186*(100%-VLOOKUP(A2186,'Condiciones Comerciales'!B:M,4,FALSE)),N2186)</f>
        <v>2947.5</v>
      </c>
      <c r="P2186" s="60">
        <f t="shared" si="34"/>
        <v>3315.9375</v>
      </c>
      <c r="Q2186" s="62"/>
    </row>
    <row r="2187" spans="1:17" x14ac:dyDescent="0.3">
      <c r="A2187" s="1" t="s">
        <v>277</v>
      </c>
      <c r="B2187" t="s">
        <v>18</v>
      </c>
      <c r="C2187" t="s">
        <v>19</v>
      </c>
      <c r="D2187" s="63">
        <v>724</v>
      </c>
      <c r="E2187" s="5">
        <v>7</v>
      </c>
      <c r="F2187" s="5" t="s">
        <v>17</v>
      </c>
      <c r="G2187" s="64">
        <v>42.59</v>
      </c>
      <c r="H2187" s="64">
        <v>2.23</v>
      </c>
      <c r="I2187" t="s">
        <v>23</v>
      </c>
      <c r="J2187" t="s">
        <v>14</v>
      </c>
      <c r="K2187" t="s">
        <v>15</v>
      </c>
      <c r="N2187" s="1">
        <v>3192</v>
      </c>
      <c r="O2187" s="60">
        <f>IF(B2187="DEPARTAMENTO",N2187*(100%-VLOOKUP(A2187,'Condiciones Comerciales'!B:M,4,FALSE)),N2187)</f>
        <v>2872.8</v>
      </c>
      <c r="P2187" s="60">
        <f t="shared" si="34"/>
        <v>3231.8999999999996</v>
      </c>
      <c r="Q2187" s="62"/>
    </row>
    <row r="2188" spans="1:17" x14ac:dyDescent="0.3">
      <c r="A2188" s="1" t="s">
        <v>277</v>
      </c>
      <c r="B2188" t="s">
        <v>18</v>
      </c>
      <c r="C2188" t="s">
        <v>19</v>
      </c>
      <c r="D2188" s="63">
        <v>727</v>
      </c>
      <c r="E2188" s="5">
        <v>7</v>
      </c>
      <c r="F2188" s="5" t="s">
        <v>17</v>
      </c>
      <c r="G2188" s="64">
        <v>42.59</v>
      </c>
      <c r="H2188" s="64">
        <v>2.23</v>
      </c>
      <c r="I2188" t="s">
        <v>23</v>
      </c>
      <c r="J2188" t="s">
        <v>14</v>
      </c>
      <c r="K2188" t="s">
        <v>15</v>
      </c>
      <c r="N2188" s="1">
        <v>3192</v>
      </c>
      <c r="O2188" s="60">
        <f>IF(B2188="DEPARTAMENTO",N2188*(100%-VLOOKUP(A2188,'Condiciones Comerciales'!B:M,4,FALSE)),N2188)</f>
        <v>2872.8</v>
      </c>
      <c r="P2188" s="60">
        <f t="shared" si="34"/>
        <v>3231.8999999999996</v>
      </c>
      <c r="Q2188" s="62"/>
    </row>
    <row r="2189" spans="1:17" x14ac:dyDescent="0.3">
      <c r="A2189" s="1" t="s">
        <v>277</v>
      </c>
      <c r="B2189" t="s">
        <v>18</v>
      </c>
      <c r="C2189" t="s">
        <v>19</v>
      </c>
      <c r="D2189" s="63">
        <v>806</v>
      </c>
      <c r="E2189" s="5">
        <v>8</v>
      </c>
      <c r="F2189" s="5" t="s">
        <v>17</v>
      </c>
      <c r="G2189" s="64">
        <v>42.59</v>
      </c>
      <c r="H2189" s="64">
        <v>2.23</v>
      </c>
      <c r="I2189" t="s">
        <v>21</v>
      </c>
      <c r="J2189" t="s">
        <v>14</v>
      </c>
      <c r="K2189" t="s">
        <v>15</v>
      </c>
      <c r="N2189" s="1">
        <v>3286</v>
      </c>
      <c r="O2189" s="60">
        <f>IF(B2189="DEPARTAMENTO",N2189*(100%-VLOOKUP(A2189,'Condiciones Comerciales'!B:M,4,FALSE)),N2189)</f>
        <v>2957.4</v>
      </c>
      <c r="P2189" s="60">
        <f t="shared" si="34"/>
        <v>3327.0749999999998</v>
      </c>
      <c r="Q2189" s="62"/>
    </row>
    <row r="2190" spans="1:17" x14ac:dyDescent="0.3">
      <c r="A2190" s="1" t="s">
        <v>277</v>
      </c>
      <c r="B2190" t="s">
        <v>18</v>
      </c>
      <c r="C2190" t="s">
        <v>19</v>
      </c>
      <c r="D2190" s="63">
        <v>810</v>
      </c>
      <c r="E2190" s="5">
        <v>8</v>
      </c>
      <c r="F2190" s="5" t="s">
        <v>17</v>
      </c>
      <c r="G2190" s="64">
        <v>42.59</v>
      </c>
      <c r="H2190" s="64">
        <v>2.23</v>
      </c>
      <c r="I2190" t="s">
        <v>21</v>
      </c>
      <c r="J2190" t="s">
        <v>14</v>
      </c>
      <c r="K2190" t="s">
        <v>15</v>
      </c>
      <c r="N2190" s="1">
        <v>3286</v>
      </c>
      <c r="O2190" s="60">
        <f>IF(B2190="DEPARTAMENTO",N2190*(100%-VLOOKUP(A2190,'Condiciones Comerciales'!B:M,4,FALSE)),N2190)</f>
        <v>2957.4</v>
      </c>
      <c r="P2190" s="60">
        <f t="shared" si="34"/>
        <v>3327.0749999999998</v>
      </c>
      <c r="Q2190" s="62"/>
    </row>
    <row r="2191" spans="1:17" x14ac:dyDescent="0.3">
      <c r="A2191" s="1" t="s">
        <v>277</v>
      </c>
      <c r="B2191" t="s">
        <v>18</v>
      </c>
      <c r="C2191" t="s">
        <v>19</v>
      </c>
      <c r="D2191" s="63">
        <v>813</v>
      </c>
      <c r="E2191" s="5">
        <v>8</v>
      </c>
      <c r="F2191" s="5" t="s">
        <v>17</v>
      </c>
      <c r="G2191" s="64">
        <v>42.59</v>
      </c>
      <c r="H2191" s="64">
        <v>2.23</v>
      </c>
      <c r="I2191" t="s">
        <v>21</v>
      </c>
      <c r="J2191" t="s">
        <v>14</v>
      </c>
      <c r="K2191" t="s">
        <v>15</v>
      </c>
      <c r="N2191" s="1">
        <v>3286</v>
      </c>
      <c r="O2191" s="60">
        <f>IF(B2191="DEPARTAMENTO",N2191*(100%-VLOOKUP(A2191,'Condiciones Comerciales'!B:M,4,FALSE)),N2191)</f>
        <v>2957.4</v>
      </c>
      <c r="P2191" s="60">
        <f t="shared" si="34"/>
        <v>3327.0749999999998</v>
      </c>
      <c r="Q2191" s="62"/>
    </row>
    <row r="2192" spans="1:17" x14ac:dyDescent="0.3">
      <c r="A2192" s="1" t="s">
        <v>277</v>
      </c>
      <c r="B2192" t="s">
        <v>18</v>
      </c>
      <c r="C2192" t="s">
        <v>19</v>
      </c>
      <c r="D2192" s="63">
        <v>814</v>
      </c>
      <c r="E2192" s="5">
        <v>8</v>
      </c>
      <c r="F2192" s="5" t="s">
        <v>17</v>
      </c>
      <c r="G2192" s="64">
        <v>42.78</v>
      </c>
      <c r="H2192" s="64">
        <v>2.2400000000000002</v>
      </c>
      <c r="I2192" t="s">
        <v>21</v>
      </c>
      <c r="J2192" t="s">
        <v>14</v>
      </c>
      <c r="K2192" t="s">
        <v>15</v>
      </c>
      <c r="N2192" s="1">
        <v>3286</v>
      </c>
      <c r="O2192" s="60">
        <f>IF(B2192="DEPARTAMENTO",N2192*(100%-VLOOKUP(A2192,'Condiciones Comerciales'!B:M,4,FALSE)),N2192)</f>
        <v>2957.4</v>
      </c>
      <c r="P2192" s="60">
        <f t="shared" si="34"/>
        <v>3327.0749999999998</v>
      </c>
      <c r="Q2192" s="62"/>
    </row>
    <row r="2193" spans="1:17" x14ac:dyDescent="0.3">
      <c r="A2193" s="1" t="s">
        <v>277</v>
      </c>
      <c r="B2193" t="s">
        <v>18</v>
      </c>
      <c r="C2193" t="s">
        <v>19</v>
      </c>
      <c r="D2193" s="63">
        <v>816</v>
      </c>
      <c r="E2193" s="5">
        <v>8</v>
      </c>
      <c r="F2193" s="5" t="s">
        <v>17</v>
      </c>
      <c r="G2193" s="64">
        <v>42.78</v>
      </c>
      <c r="H2193" s="64">
        <v>2.2400000000000002</v>
      </c>
      <c r="I2193" t="s">
        <v>21</v>
      </c>
      <c r="J2193" t="s">
        <v>14</v>
      </c>
      <c r="K2193" t="s">
        <v>15</v>
      </c>
      <c r="N2193" s="1">
        <v>3286</v>
      </c>
      <c r="O2193" s="60">
        <f>IF(B2193="DEPARTAMENTO",N2193*(100%-VLOOKUP(A2193,'Condiciones Comerciales'!B:M,4,FALSE)),N2193)</f>
        <v>2957.4</v>
      </c>
      <c r="P2193" s="60">
        <f t="shared" si="34"/>
        <v>3327.0749999999998</v>
      </c>
      <c r="Q2193" s="62"/>
    </row>
    <row r="2194" spans="1:17" x14ac:dyDescent="0.3">
      <c r="A2194" s="1" t="s">
        <v>277</v>
      </c>
      <c r="B2194" t="s">
        <v>18</v>
      </c>
      <c r="C2194" t="s">
        <v>19</v>
      </c>
      <c r="D2194" s="63">
        <v>827</v>
      </c>
      <c r="E2194" s="5">
        <v>8</v>
      </c>
      <c r="F2194" s="5" t="s">
        <v>17</v>
      </c>
      <c r="G2194" s="64">
        <v>42.59</v>
      </c>
      <c r="H2194" s="64">
        <v>2.23</v>
      </c>
      <c r="I2194" t="s">
        <v>23</v>
      </c>
      <c r="J2194" t="s">
        <v>14</v>
      </c>
      <c r="K2194" t="s">
        <v>15</v>
      </c>
      <c r="N2194" s="1">
        <v>3204</v>
      </c>
      <c r="O2194" s="60">
        <f>IF(B2194="DEPARTAMENTO",N2194*(100%-VLOOKUP(A2194,'Condiciones Comerciales'!B:M,4,FALSE)),N2194)</f>
        <v>2883.6</v>
      </c>
      <c r="P2194" s="60">
        <f t="shared" si="34"/>
        <v>3244.0499999999997</v>
      </c>
      <c r="Q2194" s="62"/>
    </row>
    <row r="2195" spans="1:17" x14ac:dyDescent="0.3">
      <c r="A2195" s="1" t="s">
        <v>277</v>
      </c>
      <c r="B2195" t="s">
        <v>18</v>
      </c>
      <c r="C2195" t="s">
        <v>19</v>
      </c>
      <c r="D2195" s="63">
        <v>906</v>
      </c>
      <c r="E2195" s="5">
        <v>9</v>
      </c>
      <c r="F2195" s="5" t="s">
        <v>17</v>
      </c>
      <c r="G2195" s="64">
        <v>42.59</v>
      </c>
      <c r="H2195" s="64">
        <v>2.23</v>
      </c>
      <c r="I2195" t="s">
        <v>21</v>
      </c>
      <c r="J2195" t="s">
        <v>14</v>
      </c>
      <c r="K2195" t="s">
        <v>15</v>
      </c>
      <c r="N2195" s="1">
        <v>3298</v>
      </c>
      <c r="O2195" s="60">
        <f>IF(B2195="DEPARTAMENTO",N2195*(100%-VLOOKUP(A2195,'Condiciones Comerciales'!B:M,4,FALSE)),N2195)</f>
        <v>2968.2000000000003</v>
      </c>
      <c r="P2195" s="60">
        <f t="shared" si="34"/>
        <v>3339.2249999999999</v>
      </c>
      <c r="Q2195" s="62"/>
    </row>
    <row r="2196" spans="1:17" x14ac:dyDescent="0.3">
      <c r="A2196" s="1" t="s">
        <v>277</v>
      </c>
      <c r="B2196" t="s">
        <v>18</v>
      </c>
      <c r="C2196" t="s">
        <v>19</v>
      </c>
      <c r="D2196" s="63">
        <v>914</v>
      </c>
      <c r="E2196" s="5">
        <v>9</v>
      </c>
      <c r="F2196" s="5" t="s">
        <v>17</v>
      </c>
      <c r="G2196" s="64">
        <v>42.78</v>
      </c>
      <c r="H2196" s="64">
        <v>2.2400000000000002</v>
      </c>
      <c r="I2196" t="s">
        <v>21</v>
      </c>
      <c r="J2196" t="s">
        <v>14</v>
      </c>
      <c r="K2196" t="s">
        <v>15</v>
      </c>
      <c r="N2196" s="1">
        <v>3298</v>
      </c>
      <c r="O2196" s="60">
        <f>IF(B2196="DEPARTAMENTO",N2196*(100%-VLOOKUP(A2196,'Condiciones Comerciales'!B:M,4,FALSE)),N2196)</f>
        <v>2968.2000000000003</v>
      </c>
      <c r="P2196" s="60">
        <f t="shared" si="34"/>
        <v>3339.2249999999999</v>
      </c>
      <c r="Q2196" s="62"/>
    </row>
    <row r="2197" spans="1:17" x14ac:dyDescent="0.3">
      <c r="A2197" s="1" t="s">
        <v>277</v>
      </c>
      <c r="B2197" t="s">
        <v>18</v>
      </c>
      <c r="C2197" t="s">
        <v>19</v>
      </c>
      <c r="D2197" s="63">
        <v>916</v>
      </c>
      <c r="E2197" s="5">
        <v>9</v>
      </c>
      <c r="F2197" s="5" t="s">
        <v>17</v>
      </c>
      <c r="G2197" s="64">
        <v>42.78</v>
      </c>
      <c r="H2197" s="64">
        <v>2.2400000000000002</v>
      </c>
      <c r="I2197" t="s">
        <v>21</v>
      </c>
      <c r="J2197" t="s">
        <v>14</v>
      </c>
      <c r="K2197" t="s">
        <v>15</v>
      </c>
      <c r="N2197" s="1">
        <v>3298</v>
      </c>
      <c r="O2197" s="60">
        <f>IF(B2197="DEPARTAMENTO",N2197*(100%-VLOOKUP(A2197,'Condiciones Comerciales'!B:M,4,FALSE)),N2197)</f>
        <v>2968.2000000000003</v>
      </c>
      <c r="P2197" s="60">
        <f t="shared" si="34"/>
        <v>3339.2249999999999</v>
      </c>
      <c r="Q2197" s="62"/>
    </row>
    <row r="2198" spans="1:17" x14ac:dyDescent="0.3">
      <c r="A2198" s="1" t="s">
        <v>277</v>
      </c>
      <c r="B2198" t="s">
        <v>18</v>
      </c>
      <c r="C2198" t="s">
        <v>19</v>
      </c>
      <c r="D2198" s="63">
        <v>924</v>
      </c>
      <c r="E2198" s="5">
        <v>9</v>
      </c>
      <c r="F2198" s="5" t="s">
        <v>17</v>
      </c>
      <c r="G2198" s="64">
        <v>42.59</v>
      </c>
      <c r="H2198" s="64">
        <v>2.23</v>
      </c>
      <c r="I2198" t="s">
        <v>23</v>
      </c>
      <c r="J2198" t="s">
        <v>14</v>
      </c>
      <c r="K2198" t="s">
        <v>15</v>
      </c>
      <c r="N2198" s="1">
        <v>3216</v>
      </c>
      <c r="O2198" s="60">
        <f>IF(B2198="DEPARTAMENTO",N2198*(100%-VLOOKUP(A2198,'Condiciones Comerciales'!B:M,4,FALSE)),N2198)</f>
        <v>2894.4</v>
      </c>
      <c r="P2198" s="60">
        <f t="shared" si="34"/>
        <v>3256.2</v>
      </c>
      <c r="Q2198" s="62"/>
    </row>
    <row r="2199" spans="1:17" x14ac:dyDescent="0.3">
      <c r="A2199" s="1" t="s">
        <v>277</v>
      </c>
      <c r="B2199" t="s">
        <v>18</v>
      </c>
      <c r="C2199" t="s">
        <v>19</v>
      </c>
      <c r="D2199" s="63">
        <v>927</v>
      </c>
      <c r="E2199" s="5">
        <v>9</v>
      </c>
      <c r="F2199" s="5" t="s">
        <v>17</v>
      </c>
      <c r="G2199" s="64">
        <v>42.59</v>
      </c>
      <c r="H2199" s="64">
        <v>2.23</v>
      </c>
      <c r="I2199" t="s">
        <v>23</v>
      </c>
      <c r="J2199" t="s">
        <v>14</v>
      </c>
      <c r="K2199" t="s">
        <v>15</v>
      </c>
      <c r="N2199" s="1">
        <v>3216</v>
      </c>
      <c r="O2199" s="60">
        <f>IF(B2199="DEPARTAMENTO",N2199*(100%-VLOOKUP(A2199,'Condiciones Comerciales'!B:M,4,FALSE)),N2199)</f>
        <v>2894.4</v>
      </c>
      <c r="P2199" s="60">
        <f t="shared" si="34"/>
        <v>3256.2</v>
      </c>
      <c r="Q2199" s="62"/>
    </row>
    <row r="2200" spans="1:17" x14ac:dyDescent="0.3">
      <c r="A2200" s="1" t="s">
        <v>277</v>
      </c>
      <c r="B2200" t="s">
        <v>18</v>
      </c>
      <c r="C2200" t="s">
        <v>19</v>
      </c>
      <c r="D2200" s="63">
        <v>1006</v>
      </c>
      <c r="E2200" s="5">
        <v>10</v>
      </c>
      <c r="F2200" s="5" t="s">
        <v>17</v>
      </c>
      <c r="G2200" s="64">
        <v>42.59</v>
      </c>
      <c r="H2200" s="64">
        <v>2.23</v>
      </c>
      <c r="I2200" t="s">
        <v>21</v>
      </c>
      <c r="J2200" t="s">
        <v>14</v>
      </c>
      <c r="K2200" t="s">
        <v>15</v>
      </c>
      <c r="N2200" s="1">
        <v>3310</v>
      </c>
      <c r="O2200" s="60">
        <f>IF(B2200="DEPARTAMENTO",N2200*(100%-VLOOKUP(A2200,'Condiciones Comerciales'!B:M,4,FALSE)),N2200)</f>
        <v>2979</v>
      </c>
      <c r="P2200" s="60">
        <f t="shared" si="34"/>
        <v>3351.3749999999995</v>
      </c>
      <c r="Q2200" s="62"/>
    </row>
    <row r="2201" spans="1:17" x14ac:dyDescent="0.3">
      <c r="A2201" s="1" t="s">
        <v>277</v>
      </c>
      <c r="B2201" t="s">
        <v>18</v>
      </c>
      <c r="C2201" t="s">
        <v>19</v>
      </c>
      <c r="D2201" s="63">
        <v>1013</v>
      </c>
      <c r="E2201" s="5">
        <v>10</v>
      </c>
      <c r="F2201" s="5" t="s">
        <v>17</v>
      </c>
      <c r="G2201" s="64">
        <v>42.59</v>
      </c>
      <c r="H2201" s="64">
        <v>2.23</v>
      </c>
      <c r="I2201" t="s">
        <v>21</v>
      </c>
      <c r="J2201" t="s">
        <v>14</v>
      </c>
      <c r="K2201" t="s">
        <v>15</v>
      </c>
      <c r="N2201" s="1">
        <v>3310</v>
      </c>
      <c r="O2201" s="60">
        <f>IF(B2201="DEPARTAMENTO",N2201*(100%-VLOOKUP(A2201,'Condiciones Comerciales'!B:M,4,FALSE)),N2201)</f>
        <v>2979</v>
      </c>
      <c r="P2201" s="60">
        <f t="shared" si="34"/>
        <v>3351.3749999999995</v>
      </c>
      <c r="Q2201" s="62"/>
    </row>
    <row r="2202" spans="1:17" x14ac:dyDescent="0.3">
      <c r="A2202" s="1" t="s">
        <v>277</v>
      </c>
      <c r="B2202" t="s">
        <v>18</v>
      </c>
      <c r="C2202" t="s">
        <v>19</v>
      </c>
      <c r="D2202" s="63">
        <v>1016</v>
      </c>
      <c r="E2202" s="5">
        <v>10</v>
      </c>
      <c r="F2202" s="5" t="s">
        <v>17</v>
      </c>
      <c r="G2202" s="64">
        <v>42.78</v>
      </c>
      <c r="H2202" s="64">
        <v>2.2400000000000002</v>
      </c>
      <c r="I2202" t="s">
        <v>21</v>
      </c>
      <c r="J2202" t="s">
        <v>14</v>
      </c>
      <c r="K2202" t="s">
        <v>15</v>
      </c>
      <c r="N2202" s="1">
        <v>3310</v>
      </c>
      <c r="O2202" s="60">
        <f>IF(B2202="DEPARTAMENTO",N2202*(100%-VLOOKUP(A2202,'Condiciones Comerciales'!B:M,4,FALSE)),N2202)</f>
        <v>2979</v>
      </c>
      <c r="P2202" s="60">
        <f t="shared" si="34"/>
        <v>3351.3749999999995</v>
      </c>
      <c r="Q2202" s="62"/>
    </row>
    <row r="2203" spans="1:17" x14ac:dyDescent="0.3">
      <c r="A2203" s="1" t="s">
        <v>277</v>
      </c>
      <c r="B2203" t="s">
        <v>18</v>
      </c>
      <c r="C2203" t="s">
        <v>19</v>
      </c>
      <c r="D2203" s="63">
        <v>1027</v>
      </c>
      <c r="E2203" s="5">
        <v>10</v>
      </c>
      <c r="F2203" s="5" t="s">
        <v>17</v>
      </c>
      <c r="G2203" s="64">
        <v>42.59</v>
      </c>
      <c r="H2203" s="64">
        <v>2.23</v>
      </c>
      <c r="I2203" t="s">
        <v>23</v>
      </c>
      <c r="J2203" t="s">
        <v>14</v>
      </c>
      <c r="K2203" t="s">
        <v>15</v>
      </c>
      <c r="N2203" s="1">
        <v>3228</v>
      </c>
      <c r="O2203" s="60">
        <f>IF(B2203="DEPARTAMENTO",N2203*(100%-VLOOKUP(A2203,'Condiciones Comerciales'!B:M,4,FALSE)),N2203)</f>
        <v>2905.2000000000003</v>
      </c>
      <c r="P2203" s="60">
        <f t="shared" si="34"/>
        <v>3268.3500000000004</v>
      </c>
      <c r="Q2203" s="62"/>
    </row>
    <row r="2204" spans="1:17" x14ac:dyDescent="0.3">
      <c r="A2204" s="1" t="s">
        <v>277</v>
      </c>
      <c r="B2204" t="s">
        <v>18</v>
      </c>
      <c r="C2204" t="s">
        <v>19</v>
      </c>
      <c r="D2204" s="63">
        <v>1116</v>
      </c>
      <c r="E2204" s="5">
        <v>11</v>
      </c>
      <c r="F2204" s="5" t="s">
        <v>17</v>
      </c>
      <c r="G2204" s="64">
        <v>42.78</v>
      </c>
      <c r="H2204" s="64">
        <v>2.2400000000000002</v>
      </c>
      <c r="I2204" t="s">
        <v>21</v>
      </c>
      <c r="J2204" t="s">
        <v>14</v>
      </c>
      <c r="K2204" t="s">
        <v>15</v>
      </c>
      <c r="N2204" s="1">
        <v>3316</v>
      </c>
      <c r="O2204" s="60">
        <f>IF(B2204="DEPARTAMENTO",N2204*(100%-VLOOKUP(A2204,'Condiciones Comerciales'!B:M,4,FALSE)),N2204)</f>
        <v>2984.4</v>
      </c>
      <c r="P2204" s="60">
        <f t="shared" si="34"/>
        <v>3357.45</v>
      </c>
      <c r="Q2204" s="62"/>
    </row>
    <row r="2205" spans="1:17" x14ac:dyDescent="0.3">
      <c r="A2205" s="1" t="s">
        <v>277</v>
      </c>
      <c r="B2205" t="s">
        <v>18</v>
      </c>
      <c r="C2205" t="s">
        <v>37</v>
      </c>
      <c r="D2205" s="63">
        <v>209</v>
      </c>
      <c r="E2205" s="5">
        <v>2</v>
      </c>
      <c r="F2205" s="5" t="s">
        <v>17</v>
      </c>
      <c r="G2205" s="64">
        <v>42.78</v>
      </c>
      <c r="H2205" s="64">
        <v>2.2400000000000002</v>
      </c>
      <c r="I2205" t="s">
        <v>21</v>
      </c>
      <c r="J2205" t="s">
        <v>14</v>
      </c>
      <c r="K2205" t="s">
        <v>15</v>
      </c>
      <c r="N2205" s="1">
        <v>3098</v>
      </c>
      <c r="O2205" s="60">
        <f>IF(B2205="DEPARTAMENTO",N2205*(100%-VLOOKUP(A2205,'Condiciones Comerciales'!B:M,4,FALSE)),N2205)</f>
        <v>2788.2000000000003</v>
      </c>
      <c r="P2205" s="60">
        <f t="shared" si="34"/>
        <v>3136.7249999999999</v>
      </c>
      <c r="Q2205" s="62"/>
    </row>
    <row r="2206" spans="1:17" x14ac:dyDescent="0.3">
      <c r="A2206" s="1" t="s">
        <v>277</v>
      </c>
      <c r="B2206" t="s">
        <v>18</v>
      </c>
      <c r="C2206" t="s">
        <v>37</v>
      </c>
      <c r="D2206" s="63">
        <v>223</v>
      </c>
      <c r="E2206" s="5">
        <v>2</v>
      </c>
      <c r="F2206" s="5" t="s">
        <v>17</v>
      </c>
      <c r="G2206" s="64">
        <v>42.78</v>
      </c>
      <c r="H2206" s="64">
        <v>2.2400000000000002</v>
      </c>
      <c r="I2206" t="s">
        <v>23</v>
      </c>
      <c r="J2206" t="s">
        <v>14</v>
      </c>
      <c r="K2206" t="s">
        <v>15</v>
      </c>
      <c r="N2206" s="1">
        <v>3016</v>
      </c>
      <c r="O2206" s="60">
        <f>IF(B2206="DEPARTAMENTO",N2206*(100%-VLOOKUP(A2206,'Condiciones Comerciales'!B:M,4,FALSE)),N2206)</f>
        <v>2714.4</v>
      </c>
      <c r="P2206" s="60">
        <f t="shared" si="34"/>
        <v>3053.7</v>
      </c>
      <c r="Q2206" s="62"/>
    </row>
    <row r="2207" spans="1:17" x14ac:dyDescent="0.3">
      <c r="A2207" s="1" t="s">
        <v>277</v>
      </c>
      <c r="B2207" t="s">
        <v>18</v>
      </c>
      <c r="C2207" t="s">
        <v>37</v>
      </c>
      <c r="D2207" s="63">
        <v>328</v>
      </c>
      <c r="E2207" s="5">
        <v>3</v>
      </c>
      <c r="F2207" s="5" t="s">
        <v>17</v>
      </c>
      <c r="G2207" s="64">
        <v>42.78</v>
      </c>
      <c r="H2207" s="64">
        <v>2.2400000000000002</v>
      </c>
      <c r="I2207" t="s">
        <v>23</v>
      </c>
      <c r="J2207" t="s">
        <v>14</v>
      </c>
      <c r="K2207" t="s">
        <v>15</v>
      </c>
      <c r="N2207" s="1">
        <v>3028</v>
      </c>
      <c r="O2207" s="60">
        <f>IF(B2207="DEPARTAMENTO",N2207*(100%-VLOOKUP(A2207,'Condiciones Comerciales'!B:M,4,FALSE)),N2207)</f>
        <v>2725.2000000000003</v>
      </c>
      <c r="P2207" s="60">
        <f t="shared" si="34"/>
        <v>3065.8500000000004</v>
      </c>
      <c r="Q2207" s="62"/>
    </row>
    <row r="2208" spans="1:17" x14ac:dyDescent="0.3">
      <c r="A2208" s="1" t="s">
        <v>277</v>
      </c>
      <c r="B2208" t="s">
        <v>18</v>
      </c>
      <c r="C2208" t="s">
        <v>37</v>
      </c>
      <c r="D2208" s="63">
        <v>409</v>
      </c>
      <c r="E2208" s="5">
        <v>4</v>
      </c>
      <c r="F2208" s="5" t="s">
        <v>17</v>
      </c>
      <c r="G2208" s="64">
        <v>42.78</v>
      </c>
      <c r="H2208" s="64">
        <v>2.2400000000000002</v>
      </c>
      <c r="I2208" t="s">
        <v>21</v>
      </c>
      <c r="J2208" t="s">
        <v>14</v>
      </c>
      <c r="K2208" t="s">
        <v>15</v>
      </c>
      <c r="N2208" s="1">
        <v>3122</v>
      </c>
      <c r="O2208" s="60">
        <f>IF(B2208="DEPARTAMENTO",N2208*(100%-VLOOKUP(A2208,'Condiciones Comerciales'!B:M,4,FALSE)),N2208)</f>
        <v>2809.8</v>
      </c>
      <c r="P2208" s="60">
        <f t="shared" si="34"/>
        <v>3161.0250000000001</v>
      </c>
      <c r="Q2208" s="62"/>
    </row>
    <row r="2209" spans="1:17" x14ac:dyDescent="0.3">
      <c r="A2209" s="1" t="s">
        <v>277</v>
      </c>
      <c r="B2209" t="s">
        <v>18</v>
      </c>
      <c r="C2209" t="s">
        <v>37</v>
      </c>
      <c r="D2209" s="63">
        <v>423</v>
      </c>
      <c r="E2209" s="5">
        <v>4</v>
      </c>
      <c r="F2209" s="5" t="s">
        <v>17</v>
      </c>
      <c r="G2209" s="64">
        <v>42.78</v>
      </c>
      <c r="H2209" s="64">
        <v>2.2400000000000002</v>
      </c>
      <c r="I2209" t="s">
        <v>23</v>
      </c>
      <c r="J2209" t="s">
        <v>14</v>
      </c>
      <c r="K2209" t="s">
        <v>15</v>
      </c>
      <c r="N2209" s="1">
        <v>3039</v>
      </c>
      <c r="O2209" s="60">
        <f>IF(B2209="DEPARTAMENTO",N2209*(100%-VLOOKUP(A2209,'Condiciones Comerciales'!B:M,4,FALSE)),N2209)</f>
        <v>2735.1</v>
      </c>
      <c r="P2209" s="60">
        <f t="shared" si="34"/>
        <v>3076.9875000000002</v>
      </c>
      <c r="Q2209" s="62"/>
    </row>
    <row r="2210" spans="1:17" x14ac:dyDescent="0.3">
      <c r="A2210" s="1" t="s">
        <v>277</v>
      </c>
      <c r="B2210" t="s">
        <v>18</v>
      </c>
      <c r="C2210" t="s">
        <v>37</v>
      </c>
      <c r="D2210" s="63">
        <v>509</v>
      </c>
      <c r="E2210" s="5">
        <v>5</v>
      </c>
      <c r="F2210" s="5" t="s">
        <v>17</v>
      </c>
      <c r="G2210" s="64">
        <v>42.78</v>
      </c>
      <c r="H2210" s="64">
        <v>2.2400000000000002</v>
      </c>
      <c r="I2210" t="s">
        <v>21</v>
      </c>
      <c r="J2210" t="s">
        <v>14</v>
      </c>
      <c r="K2210" t="s">
        <v>15</v>
      </c>
      <c r="N2210" s="1">
        <v>3134</v>
      </c>
      <c r="O2210" s="60">
        <f>IF(B2210="DEPARTAMENTO",N2210*(100%-VLOOKUP(A2210,'Condiciones Comerciales'!B:M,4,FALSE)),N2210)</f>
        <v>2820.6</v>
      </c>
      <c r="P2210" s="60">
        <f t="shared" si="34"/>
        <v>3173.1749999999997</v>
      </c>
      <c r="Q2210" s="62"/>
    </row>
    <row r="2211" spans="1:17" x14ac:dyDescent="0.3">
      <c r="A2211" s="1" t="s">
        <v>277</v>
      </c>
      <c r="B2211" t="s">
        <v>18</v>
      </c>
      <c r="C2211" t="s">
        <v>37</v>
      </c>
      <c r="D2211" s="63">
        <v>523</v>
      </c>
      <c r="E2211" s="5">
        <v>5</v>
      </c>
      <c r="F2211" s="5" t="s">
        <v>17</v>
      </c>
      <c r="G2211" s="64">
        <v>42.78</v>
      </c>
      <c r="H2211" s="64">
        <v>2.2400000000000002</v>
      </c>
      <c r="I2211" t="s">
        <v>23</v>
      </c>
      <c r="J2211" t="s">
        <v>14</v>
      </c>
      <c r="K2211" t="s">
        <v>15</v>
      </c>
      <c r="N2211" s="1">
        <v>3051</v>
      </c>
      <c r="O2211" s="60">
        <f>IF(B2211="DEPARTAMENTO",N2211*(100%-VLOOKUP(A2211,'Condiciones Comerciales'!B:M,4,FALSE)),N2211)</f>
        <v>2745.9</v>
      </c>
      <c r="P2211" s="60">
        <f t="shared" si="34"/>
        <v>3089.1374999999998</v>
      </c>
      <c r="Q2211" s="62"/>
    </row>
    <row r="2212" spans="1:17" x14ac:dyDescent="0.3">
      <c r="A2212" s="1" t="s">
        <v>277</v>
      </c>
      <c r="B2212" t="s">
        <v>18</v>
      </c>
      <c r="C2212" t="s">
        <v>37</v>
      </c>
      <c r="D2212" s="63">
        <v>528</v>
      </c>
      <c r="E2212" s="5">
        <v>5</v>
      </c>
      <c r="F2212" s="5" t="s">
        <v>17</v>
      </c>
      <c r="G2212" s="64">
        <v>42.78</v>
      </c>
      <c r="H2212" s="64">
        <v>2.2400000000000002</v>
      </c>
      <c r="I2212" t="s">
        <v>23</v>
      </c>
      <c r="J2212" t="s">
        <v>14</v>
      </c>
      <c r="K2212" t="s">
        <v>15</v>
      </c>
      <c r="N2212" s="1">
        <v>3051</v>
      </c>
      <c r="O2212" s="60">
        <f>IF(B2212="DEPARTAMENTO",N2212*(100%-VLOOKUP(A2212,'Condiciones Comerciales'!B:M,4,FALSE)),N2212)</f>
        <v>2745.9</v>
      </c>
      <c r="P2212" s="60">
        <f t="shared" si="34"/>
        <v>3089.1374999999998</v>
      </c>
      <c r="Q2212" s="62"/>
    </row>
    <row r="2213" spans="1:17" x14ac:dyDescent="0.3">
      <c r="A2213" s="1" t="s">
        <v>277</v>
      </c>
      <c r="B2213" t="s">
        <v>18</v>
      </c>
      <c r="C2213" t="s">
        <v>37</v>
      </c>
      <c r="D2213" s="63">
        <v>623</v>
      </c>
      <c r="E2213" s="5">
        <v>6</v>
      </c>
      <c r="F2213" s="5" t="s">
        <v>17</v>
      </c>
      <c r="G2213" s="64">
        <v>42.78</v>
      </c>
      <c r="H2213" s="64">
        <v>2.2400000000000002</v>
      </c>
      <c r="I2213" t="s">
        <v>23</v>
      </c>
      <c r="J2213" t="s">
        <v>14</v>
      </c>
      <c r="K2213" t="s">
        <v>15</v>
      </c>
      <c r="N2213" s="1">
        <v>3063</v>
      </c>
      <c r="O2213" s="60">
        <f>IF(B2213="DEPARTAMENTO",N2213*(100%-VLOOKUP(A2213,'Condiciones Comerciales'!B:M,4,FALSE)),N2213)</f>
        <v>2756.7000000000003</v>
      </c>
      <c r="P2213" s="60">
        <f t="shared" si="34"/>
        <v>3101.2874999999999</v>
      </c>
      <c r="Q2213" s="62"/>
    </row>
    <row r="2214" spans="1:17" x14ac:dyDescent="0.3">
      <c r="A2214" s="1" t="s">
        <v>277</v>
      </c>
      <c r="B2214" t="s">
        <v>18</v>
      </c>
      <c r="C2214" t="s">
        <v>37</v>
      </c>
      <c r="D2214" s="63">
        <v>628</v>
      </c>
      <c r="E2214" s="5">
        <v>6</v>
      </c>
      <c r="F2214" s="5" t="s">
        <v>17</v>
      </c>
      <c r="G2214" s="64">
        <v>42.78</v>
      </c>
      <c r="H2214" s="64">
        <v>2.2400000000000002</v>
      </c>
      <c r="I2214" t="s">
        <v>23</v>
      </c>
      <c r="J2214" t="s">
        <v>14</v>
      </c>
      <c r="K2214" t="s">
        <v>15</v>
      </c>
      <c r="N2214" s="1">
        <v>3063</v>
      </c>
      <c r="O2214" s="60">
        <f>IF(B2214="DEPARTAMENTO",N2214*(100%-VLOOKUP(A2214,'Condiciones Comerciales'!B:M,4,FALSE)),N2214)</f>
        <v>2756.7000000000003</v>
      </c>
      <c r="P2214" s="60">
        <f t="shared" si="34"/>
        <v>3101.2874999999999</v>
      </c>
      <c r="Q2214" s="62"/>
    </row>
    <row r="2215" spans="1:17" x14ac:dyDescent="0.3">
      <c r="A2215" s="1" t="s">
        <v>277</v>
      </c>
      <c r="B2215" t="s">
        <v>18</v>
      </c>
      <c r="C2215" t="s">
        <v>37</v>
      </c>
      <c r="D2215" s="63">
        <v>728</v>
      </c>
      <c r="E2215" s="5">
        <v>7</v>
      </c>
      <c r="F2215" s="5" t="s">
        <v>17</v>
      </c>
      <c r="G2215" s="64">
        <v>42.78</v>
      </c>
      <c r="H2215" s="64">
        <v>2.2400000000000002</v>
      </c>
      <c r="I2215" t="s">
        <v>23</v>
      </c>
      <c r="J2215" t="s">
        <v>14</v>
      </c>
      <c r="K2215" t="s">
        <v>15</v>
      </c>
      <c r="N2215" s="1">
        <v>3075</v>
      </c>
      <c r="O2215" s="60">
        <f>IF(B2215="DEPARTAMENTO",N2215*(100%-VLOOKUP(A2215,'Condiciones Comerciales'!B:M,4,FALSE)),N2215)</f>
        <v>2767.5</v>
      </c>
      <c r="P2215" s="60">
        <f t="shared" si="34"/>
        <v>3113.4375</v>
      </c>
      <c r="Q2215" s="62"/>
    </row>
    <row r="2216" spans="1:17" x14ac:dyDescent="0.3">
      <c r="A2216" s="1" t="s">
        <v>277</v>
      </c>
      <c r="B2216" t="s">
        <v>18</v>
      </c>
      <c r="C2216" t="s">
        <v>37</v>
      </c>
      <c r="D2216" s="63">
        <v>809</v>
      </c>
      <c r="E2216" s="5">
        <v>8</v>
      </c>
      <c r="F2216" s="5" t="s">
        <v>17</v>
      </c>
      <c r="G2216" s="64">
        <v>42.78</v>
      </c>
      <c r="H2216" s="64">
        <v>2.2400000000000002</v>
      </c>
      <c r="I2216" t="s">
        <v>21</v>
      </c>
      <c r="J2216" t="s">
        <v>14</v>
      </c>
      <c r="K2216" t="s">
        <v>15</v>
      </c>
      <c r="N2216" s="1">
        <v>3169</v>
      </c>
      <c r="O2216" s="60">
        <f>IF(B2216="DEPARTAMENTO",N2216*(100%-VLOOKUP(A2216,'Condiciones Comerciales'!B:M,4,FALSE)),N2216)</f>
        <v>2852.1</v>
      </c>
      <c r="P2216" s="60">
        <f t="shared" si="34"/>
        <v>3208.6124999999997</v>
      </c>
      <c r="Q2216" s="62"/>
    </row>
    <row r="2217" spans="1:17" x14ac:dyDescent="0.3">
      <c r="A2217" s="1" t="s">
        <v>277</v>
      </c>
      <c r="B2217" t="s">
        <v>18</v>
      </c>
      <c r="C2217" t="s">
        <v>37</v>
      </c>
      <c r="D2217" s="63">
        <v>823</v>
      </c>
      <c r="E2217" s="5">
        <v>8</v>
      </c>
      <c r="F2217" s="5" t="s">
        <v>17</v>
      </c>
      <c r="G2217" s="64">
        <v>42.78</v>
      </c>
      <c r="H2217" s="64">
        <v>2.2400000000000002</v>
      </c>
      <c r="I2217" t="s">
        <v>23</v>
      </c>
      <c r="J2217" t="s">
        <v>14</v>
      </c>
      <c r="K2217" t="s">
        <v>15</v>
      </c>
      <c r="N2217" s="1">
        <v>3086</v>
      </c>
      <c r="O2217" s="60">
        <f>IF(B2217="DEPARTAMENTO",N2217*(100%-VLOOKUP(A2217,'Condiciones Comerciales'!B:M,4,FALSE)),N2217)</f>
        <v>2777.4</v>
      </c>
      <c r="P2217" s="60">
        <f t="shared" si="34"/>
        <v>3124.5749999999998</v>
      </c>
      <c r="Q2217" s="62"/>
    </row>
    <row r="2218" spans="1:17" x14ac:dyDescent="0.3">
      <c r="A2218" s="1" t="s">
        <v>277</v>
      </c>
      <c r="B2218" t="s">
        <v>18</v>
      </c>
      <c r="C2218" t="s">
        <v>37</v>
      </c>
      <c r="D2218" s="63">
        <v>828</v>
      </c>
      <c r="E2218" s="5">
        <v>8</v>
      </c>
      <c r="F2218" s="5" t="s">
        <v>17</v>
      </c>
      <c r="G2218" s="64">
        <v>42.78</v>
      </c>
      <c r="H2218" s="64">
        <v>2.2400000000000002</v>
      </c>
      <c r="I2218" t="s">
        <v>23</v>
      </c>
      <c r="J2218" t="s">
        <v>14</v>
      </c>
      <c r="K2218" t="s">
        <v>15</v>
      </c>
      <c r="N2218" s="1">
        <v>3086</v>
      </c>
      <c r="O2218" s="60">
        <f>IF(B2218="DEPARTAMENTO",N2218*(100%-VLOOKUP(A2218,'Condiciones Comerciales'!B:M,4,FALSE)),N2218)</f>
        <v>2777.4</v>
      </c>
      <c r="P2218" s="60">
        <f t="shared" si="34"/>
        <v>3124.5749999999998</v>
      </c>
      <c r="Q2218" s="62"/>
    </row>
    <row r="2219" spans="1:17" x14ac:dyDescent="0.3">
      <c r="A2219" s="1" t="s">
        <v>277</v>
      </c>
      <c r="B2219" t="s">
        <v>18</v>
      </c>
      <c r="C2219" t="s">
        <v>37</v>
      </c>
      <c r="D2219" s="63">
        <v>909</v>
      </c>
      <c r="E2219" s="5">
        <v>9</v>
      </c>
      <c r="F2219" s="5" t="s">
        <v>17</v>
      </c>
      <c r="G2219" s="64">
        <v>42.78</v>
      </c>
      <c r="H2219" s="64">
        <v>2.2400000000000002</v>
      </c>
      <c r="I2219" t="s">
        <v>21</v>
      </c>
      <c r="J2219" t="s">
        <v>14</v>
      </c>
      <c r="K2219" t="s">
        <v>15</v>
      </c>
      <c r="N2219" s="1">
        <v>3181</v>
      </c>
      <c r="O2219" s="60">
        <f>IF(B2219="DEPARTAMENTO",N2219*(100%-VLOOKUP(A2219,'Condiciones Comerciales'!B:M,4,FALSE)),N2219)</f>
        <v>2862.9</v>
      </c>
      <c r="P2219" s="60">
        <f t="shared" si="34"/>
        <v>3220.7624999999998</v>
      </c>
      <c r="Q2219" s="62"/>
    </row>
    <row r="2220" spans="1:17" x14ac:dyDescent="0.3">
      <c r="A2220" s="1" t="s">
        <v>277</v>
      </c>
      <c r="B2220" t="s">
        <v>18</v>
      </c>
      <c r="C2220" t="s">
        <v>37</v>
      </c>
      <c r="D2220" s="63">
        <v>923</v>
      </c>
      <c r="E2220" s="5">
        <v>9</v>
      </c>
      <c r="F2220" s="5" t="s">
        <v>17</v>
      </c>
      <c r="G2220" s="64">
        <v>42.78</v>
      </c>
      <c r="H2220" s="64">
        <v>2.2400000000000002</v>
      </c>
      <c r="I2220" t="s">
        <v>23</v>
      </c>
      <c r="J2220" t="s">
        <v>14</v>
      </c>
      <c r="K2220" t="s">
        <v>15</v>
      </c>
      <c r="N2220" s="1">
        <v>3098</v>
      </c>
      <c r="O2220" s="60">
        <f>IF(B2220="DEPARTAMENTO",N2220*(100%-VLOOKUP(A2220,'Condiciones Comerciales'!B:M,4,FALSE)),N2220)</f>
        <v>2788.2000000000003</v>
      </c>
      <c r="P2220" s="60">
        <f t="shared" si="34"/>
        <v>3136.7249999999999</v>
      </c>
      <c r="Q2220" s="62"/>
    </row>
    <row r="2221" spans="1:17" x14ac:dyDescent="0.3">
      <c r="A2221" s="1" t="s">
        <v>277</v>
      </c>
      <c r="B2221" t="s">
        <v>18</v>
      </c>
      <c r="C2221" t="s">
        <v>37</v>
      </c>
      <c r="D2221" s="63">
        <v>1009</v>
      </c>
      <c r="E2221" s="5">
        <v>10</v>
      </c>
      <c r="F2221" s="5" t="s">
        <v>17</v>
      </c>
      <c r="G2221" s="64">
        <v>42.78</v>
      </c>
      <c r="H2221" s="64">
        <v>2.2400000000000002</v>
      </c>
      <c r="I2221" t="s">
        <v>21</v>
      </c>
      <c r="J2221" t="s">
        <v>14</v>
      </c>
      <c r="K2221" t="s">
        <v>15</v>
      </c>
      <c r="N2221" s="1">
        <v>3192</v>
      </c>
      <c r="O2221" s="60">
        <f>IF(B2221="DEPARTAMENTO",N2221*(100%-VLOOKUP(A2221,'Condiciones Comerciales'!B:M,4,FALSE)),N2221)</f>
        <v>2872.8</v>
      </c>
      <c r="P2221" s="60">
        <f t="shared" si="34"/>
        <v>3231.8999999999996</v>
      </c>
      <c r="Q2221" s="62"/>
    </row>
    <row r="2222" spans="1:17" x14ac:dyDescent="0.3">
      <c r="A2222" s="1" t="s">
        <v>277</v>
      </c>
      <c r="B2222" t="s">
        <v>18</v>
      </c>
      <c r="C2222" t="s">
        <v>37</v>
      </c>
      <c r="D2222" s="63">
        <v>1023</v>
      </c>
      <c r="E2222" s="5">
        <v>10</v>
      </c>
      <c r="F2222" s="5" t="s">
        <v>17</v>
      </c>
      <c r="G2222" s="64">
        <v>42.78</v>
      </c>
      <c r="H2222" s="64">
        <v>2.2400000000000002</v>
      </c>
      <c r="I2222" t="s">
        <v>23</v>
      </c>
      <c r="J2222" t="s">
        <v>14</v>
      </c>
      <c r="K2222" t="s">
        <v>15</v>
      </c>
      <c r="N2222" s="1">
        <v>3110</v>
      </c>
      <c r="O2222" s="60">
        <f>IF(B2222="DEPARTAMENTO",N2222*(100%-VLOOKUP(A2222,'Condiciones Comerciales'!B:M,4,FALSE)),N2222)</f>
        <v>2799</v>
      </c>
      <c r="P2222" s="60">
        <f t="shared" si="34"/>
        <v>3148.8749999999995</v>
      </c>
      <c r="Q2222" s="62"/>
    </row>
    <row r="2223" spans="1:17" x14ac:dyDescent="0.3">
      <c r="A2223" s="1" t="s">
        <v>277</v>
      </c>
      <c r="B2223" t="s">
        <v>18</v>
      </c>
      <c r="C2223" t="s">
        <v>37</v>
      </c>
      <c r="D2223" s="63">
        <v>1028</v>
      </c>
      <c r="E2223" s="5">
        <v>10</v>
      </c>
      <c r="F2223" s="5" t="s">
        <v>17</v>
      </c>
      <c r="G2223" s="64">
        <v>42.78</v>
      </c>
      <c r="H2223" s="64">
        <v>2.2400000000000002</v>
      </c>
      <c r="I2223" t="s">
        <v>23</v>
      </c>
      <c r="J2223" t="s">
        <v>14</v>
      </c>
      <c r="K2223" t="s">
        <v>15</v>
      </c>
      <c r="N2223" s="1">
        <v>3110</v>
      </c>
      <c r="O2223" s="60">
        <f>IF(B2223="DEPARTAMENTO",N2223*(100%-VLOOKUP(A2223,'Condiciones Comerciales'!B:M,4,FALSE)),N2223)</f>
        <v>2799</v>
      </c>
      <c r="P2223" s="60">
        <f t="shared" si="34"/>
        <v>3148.8749999999995</v>
      </c>
      <c r="Q2223" s="62"/>
    </row>
    <row r="2224" spans="1:17" x14ac:dyDescent="0.3">
      <c r="A2224" s="1" t="s">
        <v>277</v>
      </c>
      <c r="B2224" t="s">
        <v>18</v>
      </c>
      <c r="C2224" t="s">
        <v>37</v>
      </c>
      <c r="D2224" s="63">
        <v>1123</v>
      </c>
      <c r="E2224" s="5">
        <v>11</v>
      </c>
      <c r="F2224" s="5" t="s">
        <v>17</v>
      </c>
      <c r="G2224" s="64">
        <v>42.78</v>
      </c>
      <c r="H2224" s="64">
        <v>2.2400000000000002</v>
      </c>
      <c r="I2224" t="s">
        <v>23</v>
      </c>
      <c r="J2224" t="s">
        <v>14</v>
      </c>
      <c r="K2224" t="s">
        <v>15</v>
      </c>
      <c r="N2224" s="1">
        <v>3116</v>
      </c>
      <c r="O2224" s="60">
        <f>IF(B2224="DEPARTAMENTO",N2224*(100%-VLOOKUP(A2224,'Condiciones Comerciales'!B:M,4,FALSE)),N2224)</f>
        <v>2804.4</v>
      </c>
      <c r="P2224" s="60">
        <f t="shared" si="34"/>
        <v>3154.95</v>
      </c>
      <c r="Q2224" s="62"/>
    </row>
    <row r="2225" spans="1:17" x14ac:dyDescent="0.3">
      <c r="A2225" s="1" t="s">
        <v>277</v>
      </c>
      <c r="B2225" t="s">
        <v>18</v>
      </c>
      <c r="C2225" t="s">
        <v>37</v>
      </c>
      <c r="D2225" s="63">
        <v>1128</v>
      </c>
      <c r="E2225" s="5">
        <v>11</v>
      </c>
      <c r="F2225" s="5" t="s">
        <v>17</v>
      </c>
      <c r="G2225" s="64">
        <v>42.78</v>
      </c>
      <c r="H2225" s="64">
        <v>2.2400000000000002</v>
      </c>
      <c r="I2225" t="s">
        <v>23</v>
      </c>
      <c r="J2225" t="s">
        <v>14</v>
      </c>
      <c r="K2225" t="s">
        <v>15</v>
      </c>
      <c r="N2225" s="1">
        <v>3116</v>
      </c>
      <c r="O2225" s="60">
        <f>IF(B2225="DEPARTAMENTO",N2225*(100%-VLOOKUP(A2225,'Condiciones Comerciales'!B:M,4,FALSE)),N2225)</f>
        <v>2804.4</v>
      </c>
      <c r="P2225" s="60">
        <f t="shared" si="34"/>
        <v>3154.95</v>
      </c>
      <c r="Q2225" s="62"/>
    </row>
    <row r="2226" spans="1:17" x14ac:dyDescent="0.3">
      <c r="A2226" s="1" t="s">
        <v>277</v>
      </c>
      <c r="B2226" t="s">
        <v>18</v>
      </c>
      <c r="C2226" t="s">
        <v>34</v>
      </c>
      <c r="D2226" s="63">
        <v>201</v>
      </c>
      <c r="E2226" s="5">
        <v>2</v>
      </c>
      <c r="F2226" s="5" t="s">
        <v>17</v>
      </c>
      <c r="G2226" s="64">
        <v>46.66</v>
      </c>
      <c r="H2226" s="64">
        <v>2.2400000000000002</v>
      </c>
      <c r="I2226" t="s">
        <v>39</v>
      </c>
      <c r="J2226" t="s">
        <v>14</v>
      </c>
      <c r="K2226" t="s">
        <v>15</v>
      </c>
      <c r="N2226" s="1">
        <v>3258</v>
      </c>
      <c r="O2226" s="60">
        <f>IF(B2226="DEPARTAMENTO",N2226*(100%-VLOOKUP(A2226,'Condiciones Comerciales'!B:M,4,FALSE)),N2226)</f>
        <v>2932.2000000000003</v>
      </c>
      <c r="P2226" s="60">
        <f t="shared" si="34"/>
        <v>3298.7250000000004</v>
      </c>
      <c r="Q2226" s="62"/>
    </row>
    <row r="2227" spans="1:17" x14ac:dyDescent="0.3">
      <c r="A2227" s="1" t="s">
        <v>277</v>
      </c>
      <c r="B2227" t="s">
        <v>18</v>
      </c>
      <c r="C2227" t="s">
        <v>34</v>
      </c>
      <c r="D2227" s="63">
        <v>301</v>
      </c>
      <c r="E2227" s="5">
        <v>3</v>
      </c>
      <c r="F2227" s="5" t="s">
        <v>17</v>
      </c>
      <c r="G2227" s="64">
        <v>46.66</v>
      </c>
      <c r="H2227" s="64">
        <v>2.2400000000000002</v>
      </c>
      <c r="I2227" t="s">
        <v>39</v>
      </c>
      <c r="J2227" t="s">
        <v>14</v>
      </c>
      <c r="K2227" t="s">
        <v>15</v>
      </c>
      <c r="N2227" s="1">
        <v>3270</v>
      </c>
      <c r="O2227" s="60">
        <f>IF(B2227="DEPARTAMENTO",N2227*(100%-VLOOKUP(A2227,'Condiciones Comerciales'!B:M,4,FALSE)),N2227)</f>
        <v>2943</v>
      </c>
      <c r="P2227" s="60">
        <f t="shared" si="34"/>
        <v>3310.8749999999995</v>
      </c>
      <c r="Q2227" s="62"/>
    </row>
    <row r="2228" spans="1:17" x14ac:dyDescent="0.3">
      <c r="A2228" s="1" t="s">
        <v>277</v>
      </c>
      <c r="B2228" t="s">
        <v>18</v>
      </c>
      <c r="C2228" t="s">
        <v>34</v>
      </c>
      <c r="D2228" s="63">
        <v>401</v>
      </c>
      <c r="E2228" s="5">
        <v>4</v>
      </c>
      <c r="F2228" s="5" t="s">
        <v>17</v>
      </c>
      <c r="G2228" s="64">
        <v>46.66</v>
      </c>
      <c r="H2228" s="64">
        <v>2.2400000000000002</v>
      </c>
      <c r="I2228" t="s">
        <v>39</v>
      </c>
      <c r="J2228" t="s">
        <v>14</v>
      </c>
      <c r="K2228" t="s">
        <v>15</v>
      </c>
      <c r="N2228" s="1">
        <v>3282</v>
      </c>
      <c r="O2228" s="60">
        <f>IF(B2228="DEPARTAMENTO",N2228*(100%-VLOOKUP(A2228,'Condiciones Comerciales'!B:M,4,FALSE)),N2228)</f>
        <v>2953.8</v>
      </c>
      <c r="P2228" s="60">
        <f t="shared" si="34"/>
        <v>3323.0250000000001</v>
      </c>
      <c r="Q2228" s="62"/>
    </row>
    <row r="2229" spans="1:17" x14ac:dyDescent="0.3">
      <c r="A2229" s="1" t="s">
        <v>277</v>
      </c>
      <c r="B2229" t="s">
        <v>18</v>
      </c>
      <c r="C2229" t="s">
        <v>34</v>
      </c>
      <c r="D2229" s="63">
        <v>421</v>
      </c>
      <c r="E2229" s="5">
        <v>4</v>
      </c>
      <c r="F2229" s="5" t="s">
        <v>17</v>
      </c>
      <c r="G2229" s="64">
        <v>46.66</v>
      </c>
      <c r="H2229" s="64">
        <v>2.2400000000000002</v>
      </c>
      <c r="I2229" t="s">
        <v>24</v>
      </c>
      <c r="J2229" t="s">
        <v>14</v>
      </c>
      <c r="K2229" t="s">
        <v>15</v>
      </c>
      <c r="N2229" s="1">
        <v>3258</v>
      </c>
      <c r="O2229" s="60">
        <f>IF(B2229="DEPARTAMENTO",N2229*(100%-VLOOKUP(A2229,'Condiciones Comerciales'!B:M,4,FALSE)),N2229)</f>
        <v>2932.2000000000003</v>
      </c>
      <c r="P2229" s="60">
        <f t="shared" si="34"/>
        <v>3298.7250000000004</v>
      </c>
      <c r="Q2229" s="62"/>
    </row>
    <row r="2230" spans="1:17" x14ac:dyDescent="0.3">
      <c r="A2230" s="1" t="s">
        <v>277</v>
      </c>
      <c r="B2230" t="s">
        <v>18</v>
      </c>
      <c r="C2230" t="s">
        <v>34</v>
      </c>
      <c r="D2230" s="63">
        <v>501</v>
      </c>
      <c r="E2230" s="5">
        <v>5</v>
      </c>
      <c r="F2230" s="5" t="s">
        <v>17</v>
      </c>
      <c r="G2230" s="64">
        <v>46.66</v>
      </c>
      <c r="H2230" s="64">
        <v>2.2400000000000002</v>
      </c>
      <c r="I2230" t="s">
        <v>39</v>
      </c>
      <c r="J2230" t="s">
        <v>14</v>
      </c>
      <c r="K2230" t="s">
        <v>15</v>
      </c>
      <c r="N2230" s="1">
        <v>3294</v>
      </c>
      <c r="O2230" s="60">
        <f>IF(B2230="DEPARTAMENTO",N2230*(100%-VLOOKUP(A2230,'Condiciones Comerciales'!B:M,4,FALSE)),N2230)</f>
        <v>2964.6</v>
      </c>
      <c r="P2230" s="60">
        <f t="shared" si="34"/>
        <v>3335.1749999999997</v>
      </c>
      <c r="Q2230" s="62"/>
    </row>
    <row r="2231" spans="1:17" x14ac:dyDescent="0.3">
      <c r="A2231" s="1" t="s">
        <v>277</v>
      </c>
      <c r="B2231" t="s">
        <v>18</v>
      </c>
      <c r="C2231" t="s">
        <v>34</v>
      </c>
      <c r="D2231" s="63">
        <v>521</v>
      </c>
      <c r="E2231" s="5">
        <v>5</v>
      </c>
      <c r="F2231" s="5" t="s">
        <v>17</v>
      </c>
      <c r="G2231" s="64">
        <v>46.66</v>
      </c>
      <c r="H2231" s="64">
        <v>2.2400000000000002</v>
      </c>
      <c r="I2231" t="s">
        <v>24</v>
      </c>
      <c r="J2231" t="s">
        <v>14</v>
      </c>
      <c r="K2231" t="s">
        <v>15</v>
      </c>
      <c r="N2231" s="1">
        <v>3270</v>
      </c>
      <c r="O2231" s="60">
        <f>IF(B2231="DEPARTAMENTO",N2231*(100%-VLOOKUP(A2231,'Condiciones Comerciales'!B:M,4,FALSE)),N2231)</f>
        <v>2943</v>
      </c>
      <c r="P2231" s="60">
        <f t="shared" si="34"/>
        <v>3310.8749999999995</v>
      </c>
      <c r="Q2231" s="62"/>
    </row>
    <row r="2232" spans="1:17" x14ac:dyDescent="0.3">
      <c r="A2232" s="1" t="s">
        <v>277</v>
      </c>
      <c r="B2232" t="s">
        <v>18</v>
      </c>
      <c r="C2232" t="s">
        <v>34</v>
      </c>
      <c r="D2232" s="63">
        <v>621</v>
      </c>
      <c r="E2232" s="5">
        <v>6</v>
      </c>
      <c r="F2232" s="5" t="s">
        <v>17</v>
      </c>
      <c r="G2232" s="64">
        <v>46.66</v>
      </c>
      <c r="H2232" s="64">
        <v>2.2400000000000002</v>
      </c>
      <c r="I2232" t="s">
        <v>24</v>
      </c>
      <c r="J2232" t="s">
        <v>14</v>
      </c>
      <c r="K2232" t="s">
        <v>15</v>
      </c>
      <c r="N2232" s="1">
        <v>3282</v>
      </c>
      <c r="O2232" s="60">
        <f>IF(B2232="DEPARTAMENTO",N2232*(100%-VLOOKUP(A2232,'Condiciones Comerciales'!B:M,4,FALSE)),N2232)</f>
        <v>2953.8</v>
      </c>
      <c r="P2232" s="60">
        <f t="shared" si="34"/>
        <v>3323.0250000000001</v>
      </c>
      <c r="Q2232" s="62"/>
    </row>
    <row r="2233" spans="1:17" x14ac:dyDescent="0.3">
      <c r="A2233" s="1" t="s">
        <v>277</v>
      </c>
      <c r="B2233" t="s">
        <v>18</v>
      </c>
      <c r="C2233" t="s">
        <v>34</v>
      </c>
      <c r="D2233" s="63">
        <v>721</v>
      </c>
      <c r="E2233" s="5">
        <v>7</v>
      </c>
      <c r="F2233" s="5" t="s">
        <v>17</v>
      </c>
      <c r="G2233" s="64">
        <v>46.66</v>
      </c>
      <c r="H2233" s="64">
        <v>2.2400000000000002</v>
      </c>
      <c r="I2233" t="s">
        <v>24</v>
      </c>
      <c r="J2233" t="s">
        <v>14</v>
      </c>
      <c r="K2233" t="s">
        <v>15</v>
      </c>
      <c r="N2233" s="1">
        <v>3294</v>
      </c>
      <c r="O2233" s="60">
        <f>IF(B2233="DEPARTAMENTO",N2233*(100%-VLOOKUP(A2233,'Condiciones Comerciales'!B:M,4,FALSE)),N2233)</f>
        <v>2964.6</v>
      </c>
      <c r="P2233" s="60">
        <f t="shared" si="34"/>
        <v>3335.1749999999997</v>
      </c>
      <c r="Q2233" s="62"/>
    </row>
    <row r="2234" spans="1:17" x14ac:dyDescent="0.3">
      <c r="A2234" s="1" t="s">
        <v>277</v>
      </c>
      <c r="B2234" t="s">
        <v>18</v>
      </c>
      <c r="C2234" t="s">
        <v>34</v>
      </c>
      <c r="D2234" s="63">
        <v>821</v>
      </c>
      <c r="E2234" s="5">
        <v>8</v>
      </c>
      <c r="F2234" s="5" t="s">
        <v>17</v>
      </c>
      <c r="G2234" s="64">
        <v>46.66</v>
      </c>
      <c r="H2234" s="64">
        <v>2.2400000000000002</v>
      </c>
      <c r="I2234" t="s">
        <v>24</v>
      </c>
      <c r="J2234" t="s">
        <v>14</v>
      </c>
      <c r="K2234" t="s">
        <v>15</v>
      </c>
      <c r="N2234" s="1">
        <v>3305</v>
      </c>
      <c r="O2234" s="60">
        <f>IF(B2234="DEPARTAMENTO",N2234*(100%-VLOOKUP(A2234,'Condiciones Comerciales'!B:M,4,FALSE)),N2234)</f>
        <v>2974.5</v>
      </c>
      <c r="P2234" s="60">
        <f t="shared" si="34"/>
        <v>3346.3125</v>
      </c>
      <c r="Q2234" s="62"/>
    </row>
    <row r="2235" spans="1:17" x14ac:dyDescent="0.3">
      <c r="A2235" s="1" t="s">
        <v>277</v>
      </c>
      <c r="B2235" t="s">
        <v>18</v>
      </c>
      <c r="C2235" t="s">
        <v>34</v>
      </c>
      <c r="D2235" s="63">
        <v>921</v>
      </c>
      <c r="E2235" s="5">
        <v>9</v>
      </c>
      <c r="F2235" s="5" t="s">
        <v>17</v>
      </c>
      <c r="G2235" s="64">
        <v>46.66</v>
      </c>
      <c r="H2235" s="64">
        <v>2.2400000000000002</v>
      </c>
      <c r="I2235" t="s">
        <v>24</v>
      </c>
      <c r="J2235" t="s">
        <v>14</v>
      </c>
      <c r="K2235" t="s">
        <v>15</v>
      </c>
      <c r="N2235" s="1">
        <v>3317</v>
      </c>
      <c r="O2235" s="60">
        <f>IF(B2235="DEPARTAMENTO",N2235*(100%-VLOOKUP(A2235,'Condiciones Comerciales'!B:M,4,FALSE)),N2235)</f>
        <v>2985.3</v>
      </c>
      <c r="P2235" s="60">
        <f t="shared" si="34"/>
        <v>3358.4624999999996</v>
      </c>
      <c r="Q2235" s="62"/>
    </row>
    <row r="2236" spans="1:17" x14ac:dyDescent="0.3">
      <c r="A2236" s="1" t="s">
        <v>277</v>
      </c>
      <c r="B2236" t="s">
        <v>18</v>
      </c>
      <c r="C2236" t="s">
        <v>34</v>
      </c>
      <c r="D2236" s="63">
        <v>1021</v>
      </c>
      <c r="E2236" s="5">
        <v>10</v>
      </c>
      <c r="F2236" s="5" t="s">
        <v>17</v>
      </c>
      <c r="G2236" s="64">
        <v>46.66</v>
      </c>
      <c r="H2236" s="64">
        <v>2.2400000000000002</v>
      </c>
      <c r="I2236" t="s">
        <v>24</v>
      </c>
      <c r="J2236" t="s">
        <v>14</v>
      </c>
      <c r="K2236" t="s">
        <v>15</v>
      </c>
      <c r="N2236" s="1">
        <v>3329</v>
      </c>
      <c r="O2236" s="60">
        <f>IF(B2236="DEPARTAMENTO",N2236*(100%-VLOOKUP(A2236,'Condiciones Comerciales'!B:M,4,FALSE)),N2236)</f>
        <v>2996.1</v>
      </c>
      <c r="P2236" s="60">
        <f t="shared" si="34"/>
        <v>3370.6124999999997</v>
      </c>
      <c r="Q2236" s="62"/>
    </row>
    <row r="2237" spans="1:17" x14ac:dyDescent="0.3">
      <c r="A2237" s="1" t="s">
        <v>277</v>
      </c>
      <c r="B2237" t="s">
        <v>13</v>
      </c>
      <c r="C2237" t="s">
        <v>13</v>
      </c>
      <c r="D2237" s="63">
        <v>1</v>
      </c>
      <c r="E2237" s="5">
        <v>1</v>
      </c>
      <c r="F2237" s="5" t="s">
        <v>17</v>
      </c>
      <c r="G2237" s="64">
        <v>5.24</v>
      </c>
      <c r="H2237" s="64">
        <v>0</v>
      </c>
      <c r="I2237" t="s">
        <v>14</v>
      </c>
      <c r="J2237" t="s">
        <v>14</v>
      </c>
      <c r="K2237" t="s">
        <v>15</v>
      </c>
      <c r="N2237" s="1">
        <v>70</v>
      </c>
      <c r="O2237" s="60">
        <f>IF(B2237="DEPARTAMENTO",N2237*(100%-VLOOKUP(A2237,'Condiciones Comerciales'!B:M,4,FALSE)),N2237)</f>
        <v>70</v>
      </c>
      <c r="P2237" s="60">
        <f t="shared" si="34"/>
        <v>78.75</v>
      </c>
      <c r="Q2237" s="62"/>
    </row>
    <row r="2238" spans="1:17" x14ac:dyDescent="0.3">
      <c r="A2238" s="1" t="s">
        <v>277</v>
      </c>
      <c r="B2238" t="s">
        <v>13</v>
      </c>
      <c r="C2238" t="s">
        <v>13</v>
      </c>
      <c r="D2238" s="63">
        <v>2</v>
      </c>
      <c r="E2238" s="5">
        <v>1</v>
      </c>
      <c r="F2238" s="5" t="s">
        <v>17</v>
      </c>
      <c r="G2238" s="64">
        <v>5.1100000000000003</v>
      </c>
      <c r="H2238" s="64">
        <v>0</v>
      </c>
      <c r="I2238" t="s">
        <v>14</v>
      </c>
      <c r="J2238" t="s">
        <v>14</v>
      </c>
      <c r="K2238" t="s">
        <v>15</v>
      </c>
      <c r="L2238" t="s">
        <v>321</v>
      </c>
      <c r="N2238" s="1">
        <v>70</v>
      </c>
      <c r="O2238" s="60">
        <f>IF(B2238="DEPARTAMENTO",N2238*(100%-VLOOKUP(A2238,'Condiciones Comerciales'!B:M,4,FALSE)),N2238)</f>
        <v>70</v>
      </c>
      <c r="P2238" s="60">
        <f t="shared" si="34"/>
        <v>78.75</v>
      </c>
      <c r="Q2238" s="62"/>
    </row>
    <row r="2239" spans="1:17" x14ac:dyDescent="0.3">
      <c r="A2239" s="1" t="s">
        <v>277</v>
      </c>
      <c r="B2239" t="s">
        <v>13</v>
      </c>
      <c r="C2239" t="s">
        <v>13</v>
      </c>
      <c r="D2239" s="63">
        <v>3</v>
      </c>
      <c r="E2239" s="5">
        <v>1</v>
      </c>
      <c r="F2239" s="5" t="s">
        <v>17</v>
      </c>
      <c r="G2239" s="64">
        <v>4.93</v>
      </c>
      <c r="H2239" s="64">
        <v>0</v>
      </c>
      <c r="I2239" t="s">
        <v>14</v>
      </c>
      <c r="J2239" t="s">
        <v>14</v>
      </c>
      <c r="K2239" t="s">
        <v>15</v>
      </c>
      <c r="L2239" t="s">
        <v>278</v>
      </c>
      <c r="N2239" s="1">
        <v>80</v>
      </c>
      <c r="O2239" s="60">
        <f>IF(B2239="DEPARTAMENTO",N2239*(100%-VLOOKUP(A2239,'Condiciones Comerciales'!B:M,4,FALSE)),N2239)</f>
        <v>80</v>
      </c>
      <c r="P2239" s="60">
        <f t="shared" si="34"/>
        <v>90</v>
      </c>
      <c r="Q2239" s="62"/>
    </row>
    <row r="2240" spans="1:17" x14ac:dyDescent="0.3">
      <c r="A2240" s="1" t="s">
        <v>277</v>
      </c>
      <c r="B2240" t="s">
        <v>13</v>
      </c>
      <c r="C2240" t="s">
        <v>13</v>
      </c>
      <c r="D2240" s="63">
        <v>4</v>
      </c>
      <c r="E2240" s="5">
        <v>1</v>
      </c>
      <c r="F2240" s="5" t="s">
        <v>17</v>
      </c>
      <c r="G2240" s="64">
        <v>5.05</v>
      </c>
      <c r="H2240" s="64">
        <v>0</v>
      </c>
      <c r="I2240" t="s">
        <v>14</v>
      </c>
      <c r="J2240" t="s">
        <v>14</v>
      </c>
      <c r="K2240" t="s">
        <v>15</v>
      </c>
      <c r="N2240" s="1">
        <v>70</v>
      </c>
      <c r="O2240" s="60">
        <f>IF(B2240="DEPARTAMENTO",N2240*(100%-VLOOKUP(A2240,'Condiciones Comerciales'!B:M,4,FALSE)),N2240)</f>
        <v>70</v>
      </c>
      <c r="P2240" s="60">
        <f t="shared" si="34"/>
        <v>78.75</v>
      </c>
      <c r="Q2240" s="62"/>
    </row>
    <row r="2241" spans="1:17" x14ac:dyDescent="0.3">
      <c r="A2241" s="1" t="s">
        <v>277</v>
      </c>
      <c r="B2241" t="s">
        <v>13</v>
      </c>
      <c r="C2241" t="s">
        <v>13</v>
      </c>
      <c r="D2241" s="63">
        <v>5</v>
      </c>
      <c r="E2241" s="5">
        <v>1</v>
      </c>
      <c r="F2241" s="5" t="s">
        <v>17</v>
      </c>
      <c r="G2241" s="64">
        <v>5.05</v>
      </c>
      <c r="H2241" s="64">
        <v>0</v>
      </c>
      <c r="I2241" t="s">
        <v>14</v>
      </c>
      <c r="J2241" t="s">
        <v>14</v>
      </c>
      <c r="K2241" t="s">
        <v>15</v>
      </c>
      <c r="N2241" s="1">
        <v>70</v>
      </c>
      <c r="O2241" s="60">
        <f>IF(B2241="DEPARTAMENTO",N2241*(100%-VLOOKUP(A2241,'Condiciones Comerciales'!B:M,4,FALSE)),N2241)</f>
        <v>70</v>
      </c>
      <c r="P2241" s="60">
        <f t="shared" si="34"/>
        <v>78.75</v>
      </c>
      <c r="Q2241" s="62"/>
    </row>
    <row r="2242" spans="1:17" x14ac:dyDescent="0.3">
      <c r="A2242" s="1" t="s">
        <v>277</v>
      </c>
      <c r="B2242" t="s">
        <v>13</v>
      </c>
      <c r="C2242" t="s">
        <v>13</v>
      </c>
      <c r="D2242" s="63">
        <v>6</v>
      </c>
      <c r="E2242" s="5">
        <v>1</v>
      </c>
      <c r="F2242" s="5" t="s">
        <v>17</v>
      </c>
      <c r="G2242" s="64">
        <v>4.93</v>
      </c>
      <c r="H2242" s="64">
        <v>0</v>
      </c>
      <c r="I2242" t="s">
        <v>14</v>
      </c>
      <c r="J2242" t="s">
        <v>14</v>
      </c>
      <c r="K2242" t="s">
        <v>15</v>
      </c>
      <c r="L2242" t="s">
        <v>279</v>
      </c>
      <c r="N2242" s="1">
        <v>80</v>
      </c>
      <c r="O2242" s="60">
        <f>IF(B2242="DEPARTAMENTO",N2242*(100%-VLOOKUP(A2242,'Condiciones Comerciales'!B:M,4,FALSE)),N2242)</f>
        <v>80</v>
      </c>
      <c r="P2242" s="60">
        <f t="shared" ref="P2242:P2305" si="35">(O2242-10%*O2242)/80%</f>
        <v>90</v>
      </c>
      <c r="Q2242" s="62"/>
    </row>
    <row r="2243" spans="1:17" x14ac:dyDescent="0.3">
      <c r="A2243" s="1" t="s">
        <v>277</v>
      </c>
      <c r="B2243" t="s">
        <v>13</v>
      </c>
      <c r="C2243" t="s">
        <v>13</v>
      </c>
      <c r="D2243" s="63">
        <v>7</v>
      </c>
      <c r="E2243" s="5">
        <v>1</v>
      </c>
      <c r="F2243" s="5" t="s">
        <v>17</v>
      </c>
      <c r="G2243" s="64">
        <v>12.31</v>
      </c>
      <c r="H2243" s="64">
        <v>0</v>
      </c>
      <c r="I2243" t="s">
        <v>14</v>
      </c>
      <c r="J2243" t="s">
        <v>14</v>
      </c>
      <c r="K2243" t="s">
        <v>15</v>
      </c>
      <c r="L2243" t="s">
        <v>307</v>
      </c>
      <c r="N2243" s="1">
        <v>160</v>
      </c>
      <c r="O2243" s="60">
        <f>IF(B2243="DEPARTAMENTO",N2243*(100%-VLOOKUP(A2243,'Condiciones Comerciales'!B:M,4,FALSE)),N2243)</f>
        <v>160</v>
      </c>
      <c r="P2243" s="60">
        <f t="shared" si="35"/>
        <v>180</v>
      </c>
      <c r="Q2243" s="62"/>
    </row>
    <row r="2244" spans="1:17" x14ac:dyDescent="0.3">
      <c r="A2244" s="1" t="s">
        <v>277</v>
      </c>
      <c r="B2244" t="s">
        <v>13</v>
      </c>
      <c r="C2244" t="s">
        <v>13</v>
      </c>
      <c r="D2244" s="63">
        <v>8</v>
      </c>
      <c r="E2244" s="5">
        <v>1</v>
      </c>
      <c r="F2244" s="5" t="s">
        <v>17</v>
      </c>
      <c r="G2244" s="64">
        <v>12.2</v>
      </c>
      <c r="H2244" s="64">
        <v>0</v>
      </c>
      <c r="I2244" t="s">
        <v>14</v>
      </c>
      <c r="J2244" t="s">
        <v>14</v>
      </c>
      <c r="K2244" t="s">
        <v>15</v>
      </c>
      <c r="L2244" t="s">
        <v>295</v>
      </c>
      <c r="N2244" s="1">
        <v>160</v>
      </c>
      <c r="O2244" s="60">
        <f>IF(B2244="DEPARTAMENTO",N2244*(100%-VLOOKUP(A2244,'Condiciones Comerciales'!B:M,4,FALSE)),N2244)</f>
        <v>160</v>
      </c>
      <c r="P2244" s="60">
        <f t="shared" si="35"/>
        <v>180</v>
      </c>
      <c r="Q2244" s="62"/>
    </row>
    <row r="2245" spans="1:17" x14ac:dyDescent="0.3">
      <c r="A2245" s="1" t="s">
        <v>277</v>
      </c>
      <c r="B2245" t="s">
        <v>13</v>
      </c>
      <c r="C2245" t="s">
        <v>13</v>
      </c>
      <c r="D2245" s="63">
        <v>9</v>
      </c>
      <c r="E2245" s="5">
        <v>1</v>
      </c>
      <c r="F2245" s="5" t="s">
        <v>17</v>
      </c>
      <c r="G2245" s="64">
        <v>5.24</v>
      </c>
      <c r="H2245" s="64">
        <v>0</v>
      </c>
      <c r="I2245" t="s">
        <v>14</v>
      </c>
      <c r="J2245" t="s">
        <v>14</v>
      </c>
      <c r="K2245" t="s">
        <v>15</v>
      </c>
      <c r="N2245" s="1">
        <v>70</v>
      </c>
      <c r="O2245" s="60">
        <f>IF(B2245="DEPARTAMENTO",N2245*(100%-VLOOKUP(A2245,'Condiciones Comerciales'!B:M,4,FALSE)),N2245)</f>
        <v>70</v>
      </c>
      <c r="P2245" s="60">
        <f t="shared" si="35"/>
        <v>78.75</v>
      </c>
      <c r="Q2245" s="62"/>
    </row>
    <row r="2246" spans="1:17" x14ac:dyDescent="0.3">
      <c r="A2246" s="1" t="s">
        <v>277</v>
      </c>
      <c r="B2246" t="s">
        <v>13</v>
      </c>
      <c r="C2246" t="s">
        <v>13</v>
      </c>
      <c r="D2246" s="63">
        <v>10</v>
      </c>
      <c r="E2246" s="5">
        <v>1</v>
      </c>
      <c r="F2246" s="5" t="s">
        <v>17</v>
      </c>
      <c r="G2246" s="64">
        <v>5.1100000000000003</v>
      </c>
      <c r="H2246" s="64">
        <v>0</v>
      </c>
      <c r="I2246" t="s">
        <v>14</v>
      </c>
      <c r="J2246" t="s">
        <v>14</v>
      </c>
      <c r="K2246" t="s">
        <v>15</v>
      </c>
      <c r="L2246" t="s">
        <v>313</v>
      </c>
      <c r="N2246" s="1">
        <v>70</v>
      </c>
      <c r="O2246" s="60">
        <f>IF(B2246="DEPARTAMENTO",N2246*(100%-VLOOKUP(A2246,'Condiciones Comerciales'!B:M,4,FALSE)),N2246)</f>
        <v>70</v>
      </c>
      <c r="P2246" s="60">
        <f t="shared" si="35"/>
        <v>78.75</v>
      </c>
      <c r="Q2246" s="62"/>
    </row>
    <row r="2247" spans="1:17" x14ac:dyDescent="0.3">
      <c r="A2247" s="1" t="s">
        <v>277</v>
      </c>
      <c r="B2247" t="s">
        <v>13</v>
      </c>
      <c r="C2247" t="s">
        <v>13</v>
      </c>
      <c r="D2247" s="63">
        <v>11</v>
      </c>
      <c r="E2247" s="5">
        <v>1</v>
      </c>
      <c r="F2247" s="5" t="s">
        <v>17</v>
      </c>
      <c r="G2247" s="64">
        <v>10.61</v>
      </c>
      <c r="H2247" s="64">
        <v>0</v>
      </c>
      <c r="I2247" t="s">
        <v>14</v>
      </c>
      <c r="J2247" t="s">
        <v>14</v>
      </c>
      <c r="K2247" t="s">
        <v>15</v>
      </c>
      <c r="L2247" t="s">
        <v>296</v>
      </c>
      <c r="N2247" s="1">
        <v>140</v>
      </c>
      <c r="O2247" s="60">
        <f>IF(B2247="DEPARTAMENTO",N2247*(100%-VLOOKUP(A2247,'Condiciones Comerciales'!B:M,4,FALSE)),N2247)</f>
        <v>140</v>
      </c>
      <c r="P2247" s="60">
        <f t="shared" si="35"/>
        <v>157.5</v>
      </c>
      <c r="Q2247" s="62"/>
    </row>
    <row r="2248" spans="1:17" x14ac:dyDescent="0.3">
      <c r="A2248" s="1" t="s">
        <v>277</v>
      </c>
      <c r="B2248" t="s">
        <v>13</v>
      </c>
      <c r="C2248" t="s">
        <v>13</v>
      </c>
      <c r="D2248" s="63">
        <v>12</v>
      </c>
      <c r="E2248" s="5">
        <v>1</v>
      </c>
      <c r="F2248" s="5" t="s">
        <v>17</v>
      </c>
      <c r="G2248" s="64">
        <v>10.6</v>
      </c>
      <c r="H2248" s="64">
        <v>0</v>
      </c>
      <c r="I2248" t="s">
        <v>14</v>
      </c>
      <c r="J2248" t="s">
        <v>14</v>
      </c>
      <c r="K2248" t="s">
        <v>15</v>
      </c>
      <c r="L2248" t="s">
        <v>290</v>
      </c>
      <c r="N2248" s="1">
        <v>140</v>
      </c>
      <c r="O2248" s="60">
        <f>IF(B2248="DEPARTAMENTO",N2248*(100%-VLOOKUP(A2248,'Condiciones Comerciales'!B:M,4,FALSE)),N2248)</f>
        <v>140</v>
      </c>
      <c r="P2248" s="60">
        <f t="shared" si="35"/>
        <v>157.5</v>
      </c>
      <c r="Q2248" s="62"/>
    </row>
    <row r="2249" spans="1:17" x14ac:dyDescent="0.3">
      <c r="A2249" s="1" t="s">
        <v>277</v>
      </c>
      <c r="B2249" t="s">
        <v>13</v>
      </c>
      <c r="C2249" t="s">
        <v>13</v>
      </c>
      <c r="D2249" s="63">
        <v>13</v>
      </c>
      <c r="E2249" s="5">
        <v>1</v>
      </c>
      <c r="F2249" s="5" t="s">
        <v>17</v>
      </c>
      <c r="G2249" s="64">
        <v>5.1100000000000003</v>
      </c>
      <c r="H2249" s="64">
        <v>0</v>
      </c>
      <c r="I2249" t="s">
        <v>14</v>
      </c>
      <c r="J2249" t="s">
        <v>14</v>
      </c>
      <c r="K2249" t="s">
        <v>15</v>
      </c>
      <c r="L2249" t="s">
        <v>322</v>
      </c>
      <c r="N2249" s="1">
        <v>70</v>
      </c>
      <c r="O2249" s="60">
        <f>IF(B2249="DEPARTAMENTO",N2249*(100%-VLOOKUP(A2249,'Condiciones Comerciales'!B:M,4,FALSE)),N2249)</f>
        <v>70</v>
      </c>
      <c r="P2249" s="60">
        <f t="shared" si="35"/>
        <v>78.75</v>
      </c>
      <c r="Q2249" s="62"/>
    </row>
    <row r="2250" spans="1:17" x14ac:dyDescent="0.3">
      <c r="A2250" s="1" t="s">
        <v>277</v>
      </c>
      <c r="B2250" t="s">
        <v>13</v>
      </c>
      <c r="C2250" t="s">
        <v>13</v>
      </c>
      <c r="D2250" s="63">
        <v>14</v>
      </c>
      <c r="E2250" s="5">
        <v>1</v>
      </c>
      <c r="F2250" s="5" t="s">
        <v>17</v>
      </c>
      <c r="G2250" s="64">
        <v>5.24</v>
      </c>
      <c r="H2250" s="64">
        <v>0</v>
      </c>
      <c r="I2250" t="s">
        <v>14</v>
      </c>
      <c r="J2250" t="s">
        <v>14</v>
      </c>
      <c r="K2250" t="s">
        <v>15</v>
      </c>
      <c r="N2250" s="1">
        <v>70</v>
      </c>
      <c r="O2250" s="60">
        <f>IF(B2250="DEPARTAMENTO",N2250*(100%-VLOOKUP(A2250,'Condiciones Comerciales'!B:M,4,FALSE)),N2250)</f>
        <v>70</v>
      </c>
      <c r="P2250" s="60">
        <f t="shared" si="35"/>
        <v>78.75</v>
      </c>
      <c r="Q2250" s="62"/>
    </row>
    <row r="2251" spans="1:17" x14ac:dyDescent="0.3">
      <c r="A2251" s="1" t="s">
        <v>277</v>
      </c>
      <c r="B2251" t="s">
        <v>13</v>
      </c>
      <c r="C2251" t="s">
        <v>13</v>
      </c>
      <c r="D2251" s="63">
        <v>15</v>
      </c>
      <c r="E2251" s="5">
        <v>1</v>
      </c>
      <c r="F2251" s="5" t="s">
        <v>17</v>
      </c>
      <c r="G2251" s="64">
        <v>12.2</v>
      </c>
      <c r="H2251" s="64">
        <v>0</v>
      </c>
      <c r="I2251" t="s">
        <v>14</v>
      </c>
      <c r="J2251" t="s">
        <v>14</v>
      </c>
      <c r="K2251" t="s">
        <v>15</v>
      </c>
      <c r="L2251" t="s">
        <v>212</v>
      </c>
      <c r="N2251" s="1">
        <v>160</v>
      </c>
      <c r="O2251" s="60">
        <f>IF(B2251="DEPARTAMENTO",N2251*(100%-VLOOKUP(A2251,'Condiciones Comerciales'!B:M,4,FALSE)),N2251)</f>
        <v>160</v>
      </c>
      <c r="P2251" s="60">
        <f t="shared" si="35"/>
        <v>180</v>
      </c>
      <c r="Q2251" s="62"/>
    </row>
    <row r="2252" spans="1:17" x14ac:dyDescent="0.3">
      <c r="A2252" s="1" t="s">
        <v>277</v>
      </c>
      <c r="B2252" t="s">
        <v>13</v>
      </c>
      <c r="C2252" t="s">
        <v>13</v>
      </c>
      <c r="D2252" s="63">
        <v>16</v>
      </c>
      <c r="E2252" s="5">
        <v>1</v>
      </c>
      <c r="F2252" s="5" t="s">
        <v>17</v>
      </c>
      <c r="G2252" s="64">
        <v>12.2</v>
      </c>
      <c r="H2252" s="64">
        <v>0</v>
      </c>
      <c r="I2252" t="s">
        <v>14</v>
      </c>
      <c r="J2252" t="s">
        <v>14</v>
      </c>
      <c r="K2252" t="s">
        <v>15</v>
      </c>
      <c r="L2252" t="s">
        <v>317</v>
      </c>
      <c r="N2252" s="1">
        <v>160</v>
      </c>
      <c r="O2252" s="60">
        <f>IF(B2252="DEPARTAMENTO",N2252*(100%-VLOOKUP(A2252,'Condiciones Comerciales'!B:M,4,FALSE)),N2252)</f>
        <v>160</v>
      </c>
      <c r="P2252" s="60">
        <f t="shared" si="35"/>
        <v>180</v>
      </c>
      <c r="Q2252" s="62"/>
    </row>
    <row r="2253" spans="1:17" x14ac:dyDescent="0.3">
      <c r="A2253" s="1" t="s">
        <v>277</v>
      </c>
      <c r="B2253" t="s">
        <v>13</v>
      </c>
      <c r="C2253" t="s">
        <v>13</v>
      </c>
      <c r="D2253" s="63">
        <v>17</v>
      </c>
      <c r="E2253" s="5">
        <v>1</v>
      </c>
      <c r="F2253" s="5" t="s">
        <v>17</v>
      </c>
      <c r="G2253" s="64">
        <v>5.24</v>
      </c>
      <c r="H2253" s="64">
        <v>0</v>
      </c>
      <c r="I2253" t="s">
        <v>14</v>
      </c>
      <c r="J2253" t="s">
        <v>14</v>
      </c>
      <c r="K2253" t="s">
        <v>15</v>
      </c>
      <c r="N2253" s="1">
        <v>70</v>
      </c>
      <c r="O2253" s="60">
        <f>IF(B2253="DEPARTAMENTO",N2253*(100%-VLOOKUP(A2253,'Condiciones Comerciales'!B:M,4,FALSE)),N2253)</f>
        <v>70</v>
      </c>
      <c r="P2253" s="60">
        <f t="shared" si="35"/>
        <v>78.75</v>
      </c>
      <c r="Q2253" s="62"/>
    </row>
    <row r="2254" spans="1:17" x14ac:dyDescent="0.3">
      <c r="A2254" s="1" t="s">
        <v>277</v>
      </c>
      <c r="B2254" t="s">
        <v>13</v>
      </c>
      <c r="C2254" t="s">
        <v>13</v>
      </c>
      <c r="D2254" s="63">
        <v>18</v>
      </c>
      <c r="E2254" s="5">
        <v>1</v>
      </c>
      <c r="F2254" s="5" t="s">
        <v>17</v>
      </c>
      <c r="G2254" s="64">
        <v>5.1100000000000003</v>
      </c>
      <c r="H2254" s="64">
        <v>0</v>
      </c>
      <c r="I2254" t="s">
        <v>14</v>
      </c>
      <c r="J2254" t="s">
        <v>14</v>
      </c>
      <c r="K2254" t="s">
        <v>15</v>
      </c>
      <c r="L2254" t="s">
        <v>285</v>
      </c>
      <c r="N2254" s="1">
        <v>70</v>
      </c>
      <c r="O2254" s="60">
        <f>IF(B2254="DEPARTAMENTO",N2254*(100%-VLOOKUP(A2254,'Condiciones Comerciales'!B:M,4,FALSE)),N2254)</f>
        <v>70</v>
      </c>
      <c r="P2254" s="60">
        <f t="shared" si="35"/>
        <v>78.75</v>
      </c>
      <c r="Q2254" s="62"/>
    </row>
    <row r="2255" spans="1:17" x14ac:dyDescent="0.3">
      <c r="A2255" s="1" t="s">
        <v>277</v>
      </c>
      <c r="B2255" t="s">
        <v>13</v>
      </c>
      <c r="C2255" t="s">
        <v>13</v>
      </c>
      <c r="D2255" s="63">
        <v>19</v>
      </c>
      <c r="E2255" s="5">
        <v>1</v>
      </c>
      <c r="F2255" s="5" t="s">
        <v>17</v>
      </c>
      <c r="G2255" s="64">
        <v>10.72</v>
      </c>
      <c r="H2255" s="64">
        <v>0</v>
      </c>
      <c r="I2255" t="s">
        <v>14</v>
      </c>
      <c r="J2255" t="s">
        <v>14</v>
      </c>
      <c r="K2255" t="s">
        <v>15</v>
      </c>
      <c r="L2255" t="s">
        <v>319</v>
      </c>
      <c r="N2255" s="1">
        <v>140</v>
      </c>
      <c r="O2255" s="60">
        <f>IF(B2255="DEPARTAMENTO",N2255*(100%-VLOOKUP(A2255,'Condiciones Comerciales'!B:M,4,FALSE)),N2255)</f>
        <v>140</v>
      </c>
      <c r="P2255" s="60">
        <f t="shared" si="35"/>
        <v>157.5</v>
      </c>
      <c r="Q2255" s="62"/>
    </row>
    <row r="2256" spans="1:17" x14ac:dyDescent="0.3">
      <c r="A2256" s="1" t="s">
        <v>277</v>
      </c>
      <c r="B2256" t="s">
        <v>13</v>
      </c>
      <c r="C2256" t="s">
        <v>13</v>
      </c>
      <c r="D2256" s="63">
        <v>20</v>
      </c>
      <c r="E2256" s="5">
        <v>1</v>
      </c>
      <c r="F2256" s="5" t="s">
        <v>17</v>
      </c>
      <c r="G2256" s="64">
        <v>5.27</v>
      </c>
      <c r="H2256" s="64">
        <v>0</v>
      </c>
      <c r="I2256" t="s">
        <v>14</v>
      </c>
      <c r="J2256" t="s">
        <v>14</v>
      </c>
      <c r="K2256" t="s">
        <v>15</v>
      </c>
      <c r="L2256" t="s">
        <v>298</v>
      </c>
      <c r="N2256" s="1">
        <v>70</v>
      </c>
      <c r="O2256" s="60">
        <f>IF(B2256="DEPARTAMENTO",N2256*(100%-VLOOKUP(A2256,'Condiciones Comerciales'!B:M,4,FALSE)),N2256)</f>
        <v>70</v>
      </c>
      <c r="P2256" s="60">
        <f t="shared" si="35"/>
        <v>78.75</v>
      </c>
      <c r="Q2256" s="62"/>
    </row>
    <row r="2257" spans="1:17" x14ac:dyDescent="0.3">
      <c r="A2257" s="1" t="s">
        <v>277</v>
      </c>
      <c r="B2257" t="s">
        <v>13</v>
      </c>
      <c r="C2257" t="s">
        <v>13</v>
      </c>
      <c r="D2257" s="63">
        <v>21</v>
      </c>
      <c r="E2257" s="5">
        <v>1</v>
      </c>
      <c r="F2257" s="5" t="s">
        <v>17</v>
      </c>
      <c r="G2257" s="64">
        <v>5.24</v>
      </c>
      <c r="H2257" s="64">
        <v>0</v>
      </c>
      <c r="I2257" t="s">
        <v>14</v>
      </c>
      <c r="J2257" t="s">
        <v>14</v>
      </c>
      <c r="K2257" t="s">
        <v>15</v>
      </c>
      <c r="N2257" s="1">
        <v>70</v>
      </c>
      <c r="O2257" s="60">
        <f>IF(B2257="DEPARTAMENTO",N2257*(100%-VLOOKUP(A2257,'Condiciones Comerciales'!B:M,4,FALSE)),N2257)</f>
        <v>70</v>
      </c>
      <c r="P2257" s="60">
        <f t="shared" si="35"/>
        <v>78.75</v>
      </c>
      <c r="Q2257" s="62"/>
    </row>
    <row r="2258" spans="1:17" x14ac:dyDescent="0.3">
      <c r="A2258" s="1" t="s">
        <v>277</v>
      </c>
      <c r="B2258" t="s">
        <v>13</v>
      </c>
      <c r="C2258" t="s">
        <v>13</v>
      </c>
      <c r="D2258" s="63">
        <v>22</v>
      </c>
      <c r="E2258" s="5">
        <v>1</v>
      </c>
      <c r="F2258" s="5" t="s">
        <v>17</v>
      </c>
      <c r="G2258" s="64">
        <v>2.81</v>
      </c>
      <c r="H2258" s="64">
        <v>0</v>
      </c>
      <c r="I2258" t="s">
        <v>14</v>
      </c>
      <c r="J2258" t="s">
        <v>14</v>
      </c>
      <c r="K2258" t="s">
        <v>15</v>
      </c>
      <c r="N2258" s="1">
        <v>50</v>
      </c>
      <c r="O2258" s="60">
        <f>IF(B2258="DEPARTAMENTO",N2258*(100%-VLOOKUP(A2258,'Condiciones Comerciales'!B:M,4,FALSE)),N2258)</f>
        <v>50</v>
      </c>
      <c r="P2258" s="60">
        <f t="shared" si="35"/>
        <v>56.25</v>
      </c>
      <c r="Q2258" s="62"/>
    </row>
    <row r="2259" spans="1:17" x14ac:dyDescent="0.3">
      <c r="A2259" s="1" t="s">
        <v>277</v>
      </c>
      <c r="B2259" t="s">
        <v>13</v>
      </c>
      <c r="C2259" t="s">
        <v>13</v>
      </c>
      <c r="D2259" s="63">
        <v>25</v>
      </c>
      <c r="E2259" s="5">
        <v>1</v>
      </c>
      <c r="F2259" s="5" t="s">
        <v>17</v>
      </c>
      <c r="G2259" s="64">
        <v>2.5</v>
      </c>
      <c r="H2259" s="64">
        <v>0</v>
      </c>
      <c r="I2259" t="s">
        <v>14</v>
      </c>
      <c r="J2259" t="s">
        <v>14</v>
      </c>
      <c r="K2259" t="s">
        <v>15</v>
      </c>
      <c r="N2259" s="1">
        <v>40</v>
      </c>
      <c r="O2259" s="60">
        <f>IF(B2259="DEPARTAMENTO",N2259*(100%-VLOOKUP(A2259,'Condiciones Comerciales'!B:M,4,FALSE)),N2259)</f>
        <v>40</v>
      </c>
      <c r="P2259" s="60">
        <f t="shared" si="35"/>
        <v>45</v>
      </c>
      <c r="Q2259" s="62"/>
    </row>
    <row r="2260" spans="1:17" x14ac:dyDescent="0.3">
      <c r="A2260" s="1" t="s">
        <v>277</v>
      </c>
      <c r="B2260" t="s">
        <v>13</v>
      </c>
      <c r="C2260" t="s">
        <v>13</v>
      </c>
      <c r="D2260" s="63">
        <v>26</v>
      </c>
      <c r="E2260" s="5">
        <v>1</v>
      </c>
      <c r="F2260" s="5" t="s">
        <v>17</v>
      </c>
      <c r="G2260" s="64">
        <v>2.65</v>
      </c>
      <c r="H2260" s="64">
        <v>0</v>
      </c>
      <c r="I2260" t="s">
        <v>14</v>
      </c>
      <c r="J2260" t="s">
        <v>14</v>
      </c>
      <c r="K2260" t="s">
        <v>15</v>
      </c>
      <c r="N2260" s="1">
        <v>40</v>
      </c>
      <c r="O2260" s="60">
        <f>IF(B2260="DEPARTAMENTO",N2260*(100%-VLOOKUP(A2260,'Condiciones Comerciales'!B:M,4,FALSE)),N2260)</f>
        <v>40</v>
      </c>
      <c r="P2260" s="60">
        <f t="shared" si="35"/>
        <v>45</v>
      </c>
      <c r="Q2260" s="62"/>
    </row>
    <row r="2261" spans="1:17" x14ac:dyDescent="0.3">
      <c r="A2261" s="1" t="s">
        <v>277</v>
      </c>
      <c r="B2261" t="s">
        <v>13</v>
      </c>
      <c r="C2261" t="s">
        <v>13</v>
      </c>
      <c r="D2261" s="63">
        <v>30</v>
      </c>
      <c r="E2261" s="5">
        <v>1</v>
      </c>
      <c r="F2261" s="5" t="s">
        <v>17</v>
      </c>
      <c r="G2261" s="64">
        <v>2.95</v>
      </c>
      <c r="H2261" s="64">
        <v>0</v>
      </c>
      <c r="I2261" t="s">
        <v>14</v>
      </c>
      <c r="J2261" t="s">
        <v>14</v>
      </c>
      <c r="K2261" t="s">
        <v>15</v>
      </c>
      <c r="N2261" s="1">
        <v>50</v>
      </c>
      <c r="O2261" s="60">
        <f>IF(B2261="DEPARTAMENTO",N2261*(100%-VLOOKUP(A2261,'Condiciones Comerciales'!B:M,4,FALSE)),N2261)</f>
        <v>50</v>
      </c>
      <c r="P2261" s="60">
        <f t="shared" si="35"/>
        <v>56.25</v>
      </c>
      <c r="Q2261" s="62"/>
    </row>
    <row r="2262" spans="1:17" x14ac:dyDescent="0.3">
      <c r="A2262" s="1" t="s">
        <v>277</v>
      </c>
      <c r="B2262" t="s">
        <v>13</v>
      </c>
      <c r="C2262" t="s">
        <v>13</v>
      </c>
      <c r="D2262" s="63">
        <v>31</v>
      </c>
      <c r="E2262" s="5">
        <v>1</v>
      </c>
      <c r="F2262" s="5" t="s">
        <v>17</v>
      </c>
      <c r="G2262" s="64">
        <v>2.89</v>
      </c>
      <c r="H2262" s="64">
        <v>0</v>
      </c>
      <c r="I2262" t="s">
        <v>14</v>
      </c>
      <c r="J2262" t="s">
        <v>14</v>
      </c>
      <c r="K2262" t="s">
        <v>15</v>
      </c>
      <c r="N2262" s="1">
        <v>50</v>
      </c>
      <c r="O2262" s="60">
        <f>IF(B2262="DEPARTAMENTO",N2262*(100%-VLOOKUP(A2262,'Condiciones Comerciales'!B:M,4,FALSE)),N2262)</f>
        <v>50</v>
      </c>
      <c r="P2262" s="60">
        <f t="shared" si="35"/>
        <v>56.25</v>
      </c>
      <c r="Q2262" s="62"/>
    </row>
    <row r="2263" spans="1:17" x14ac:dyDescent="0.3">
      <c r="A2263" s="1" t="s">
        <v>277</v>
      </c>
      <c r="B2263" t="s">
        <v>13</v>
      </c>
      <c r="C2263" t="s">
        <v>13</v>
      </c>
      <c r="D2263" s="63">
        <v>33</v>
      </c>
      <c r="E2263" s="5">
        <v>1</v>
      </c>
      <c r="F2263" s="5" t="s">
        <v>17</v>
      </c>
      <c r="G2263" s="64">
        <v>2.65</v>
      </c>
      <c r="H2263" s="64">
        <v>0</v>
      </c>
      <c r="I2263" t="s">
        <v>14</v>
      </c>
      <c r="J2263" t="s">
        <v>14</v>
      </c>
      <c r="K2263" t="s">
        <v>15</v>
      </c>
      <c r="N2263" s="1">
        <v>40</v>
      </c>
      <c r="O2263" s="60">
        <f>IF(B2263="DEPARTAMENTO",N2263*(100%-VLOOKUP(A2263,'Condiciones Comerciales'!B:M,4,FALSE)),N2263)</f>
        <v>40</v>
      </c>
      <c r="P2263" s="60">
        <f t="shared" si="35"/>
        <v>45</v>
      </c>
      <c r="Q2263" s="62"/>
    </row>
    <row r="2264" spans="1:17" x14ac:dyDescent="0.3">
      <c r="A2264" s="1" t="s">
        <v>277</v>
      </c>
      <c r="B2264" t="s">
        <v>13</v>
      </c>
      <c r="C2264" t="s">
        <v>13</v>
      </c>
      <c r="D2264" s="63">
        <v>34</v>
      </c>
      <c r="E2264" s="5">
        <v>1</v>
      </c>
      <c r="F2264" s="5" t="s">
        <v>17</v>
      </c>
      <c r="G2264" s="64">
        <v>2.5</v>
      </c>
      <c r="H2264" s="64">
        <v>0</v>
      </c>
      <c r="I2264" t="s">
        <v>14</v>
      </c>
      <c r="J2264" t="s">
        <v>14</v>
      </c>
      <c r="K2264" t="s">
        <v>15</v>
      </c>
      <c r="N2264" s="1">
        <v>40</v>
      </c>
      <c r="O2264" s="60">
        <f>IF(B2264="DEPARTAMENTO",N2264*(100%-VLOOKUP(A2264,'Condiciones Comerciales'!B:M,4,FALSE)),N2264)</f>
        <v>40</v>
      </c>
      <c r="P2264" s="60">
        <f t="shared" si="35"/>
        <v>45</v>
      </c>
      <c r="Q2264" s="62"/>
    </row>
    <row r="2265" spans="1:17" x14ac:dyDescent="0.3">
      <c r="A2265" s="1" t="s">
        <v>277</v>
      </c>
      <c r="B2265" t="s">
        <v>13</v>
      </c>
      <c r="C2265" t="s">
        <v>13</v>
      </c>
      <c r="D2265" s="63">
        <v>35</v>
      </c>
      <c r="E2265" s="5">
        <v>1</v>
      </c>
      <c r="F2265" s="5" t="s">
        <v>17</v>
      </c>
      <c r="G2265" s="64">
        <v>2.5</v>
      </c>
      <c r="H2265" s="64">
        <v>0</v>
      </c>
      <c r="I2265" t="s">
        <v>14</v>
      </c>
      <c r="J2265" t="s">
        <v>14</v>
      </c>
      <c r="K2265" t="s">
        <v>15</v>
      </c>
      <c r="N2265" s="1">
        <v>40</v>
      </c>
      <c r="O2265" s="60">
        <f>IF(B2265="DEPARTAMENTO",N2265*(100%-VLOOKUP(A2265,'Condiciones Comerciales'!B:M,4,FALSE)),N2265)</f>
        <v>40</v>
      </c>
      <c r="P2265" s="60">
        <f t="shared" si="35"/>
        <v>45</v>
      </c>
      <c r="Q2265" s="62"/>
    </row>
    <row r="2266" spans="1:17" x14ac:dyDescent="0.3">
      <c r="A2266" s="1" t="s">
        <v>277</v>
      </c>
      <c r="B2266" t="s">
        <v>13</v>
      </c>
      <c r="C2266" t="s">
        <v>13</v>
      </c>
      <c r="D2266" s="63">
        <v>36</v>
      </c>
      <c r="E2266" s="5">
        <v>1</v>
      </c>
      <c r="F2266" s="5" t="s">
        <v>17</v>
      </c>
      <c r="G2266" s="64">
        <v>2.5</v>
      </c>
      <c r="H2266" s="64">
        <v>0</v>
      </c>
      <c r="I2266" t="s">
        <v>14</v>
      </c>
      <c r="J2266" t="s">
        <v>14</v>
      </c>
      <c r="K2266" t="s">
        <v>15</v>
      </c>
      <c r="N2266" s="1">
        <v>40</v>
      </c>
      <c r="O2266" s="60">
        <f>IF(B2266="DEPARTAMENTO",N2266*(100%-VLOOKUP(A2266,'Condiciones Comerciales'!B:M,4,FALSE)),N2266)</f>
        <v>40</v>
      </c>
      <c r="P2266" s="60">
        <f t="shared" si="35"/>
        <v>45</v>
      </c>
      <c r="Q2266" s="62"/>
    </row>
    <row r="2267" spans="1:17" x14ac:dyDescent="0.3">
      <c r="A2267" s="1" t="s">
        <v>277</v>
      </c>
      <c r="B2267" t="s">
        <v>13</v>
      </c>
      <c r="C2267" t="s">
        <v>13</v>
      </c>
      <c r="D2267" s="63">
        <v>37</v>
      </c>
      <c r="E2267" s="5">
        <v>1</v>
      </c>
      <c r="F2267" s="5" t="s">
        <v>17</v>
      </c>
      <c r="G2267" s="64">
        <v>2.65</v>
      </c>
      <c r="H2267" s="64">
        <v>0</v>
      </c>
      <c r="I2267" t="s">
        <v>14</v>
      </c>
      <c r="J2267" t="s">
        <v>14</v>
      </c>
      <c r="K2267" t="s">
        <v>15</v>
      </c>
      <c r="N2267" s="1">
        <v>40</v>
      </c>
      <c r="O2267" s="60">
        <f>IF(B2267="DEPARTAMENTO",N2267*(100%-VLOOKUP(A2267,'Condiciones Comerciales'!B:M,4,FALSE)),N2267)</f>
        <v>40</v>
      </c>
      <c r="P2267" s="60">
        <f t="shared" si="35"/>
        <v>45</v>
      </c>
      <c r="Q2267" s="62"/>
    </row>
    <row r="2268" spans="1:17" x14ac:dyDescent="0.3">
      <c r="A2268" s="1" t="s">
        <v>277</v>
      </c>
      <c r="B2268" t="s">
        <v>13</v>
      </c>
      <c r="C2268" t="s">
        <v>13</v>
      </c>
      <c r="D2268" s="63">
        <v>38</v>
      </c>
      <c r="E2268" s="5">
        <v>1</v>
      </c>
      <c r="F2268" s="5" t="s">
        <v>17</v>
      </c>
      <c r="G2268" s="64">
        <v>2.65</v>
      </c>
      <c r="H2268" s="64">
        <v>0</v>
      </c>
      <c r="I2268" t="s">
        <v>14</v>
      </c>
      <c r="J2268" t="s">
        <v>14</v>
      </c>
      <c r="K2268" t="s">
        <v>15</v>
      </c>
      <c r="N2268" s="1">
        <v>40</v>
      </c>
      <c r="O2268" s="60">
        <f>IF(B2268="DEPARTAMENTO",N2268*(100%-VLOOKUP(A2268,'Condiciones Comerciales'!B:M,4,FALSE)),N2268)</f>
        <v>40</v>
      </c>
      <c r="P2268" s="60">
        <f t="shared" si="35"/>
        <v>45</v>
      </c>
      <c r="Q2268" s="62"/>
    </row>
    <row r="2269" spans="1:17" x14ac:dyDescent="0.3">
      <c r="A2269" s="1" t="s">
        <v>277</v>
      </c>
      <c r="B2269" t="s">
        <v>13</v>
      </c>
      <c r="C2269" t="s">
        <v>13</v>
      </c>
      <c r="D2269" s="63">
        <v>39</v>
      </c>
      <c r="E2269" s="5">
        <v>1</v>
      </c>
      <c r="F2269" s="5" t="s">
        <v>17</v>
      </c>
      <c r="G2269" s="64">
        <v>2.5</v>
      </c>
      <c r="H2269" s="64">
        <v>0</v>
      </c>
      <c r="I2269" t="s">
        <v>14</v>
      </c>
      <c r="J2269" t="s">
        <v>14</v>
      </c>
      <c r="K2269" t="s">
        <v>15</v>
      </c>
      <c r="N2269" s="1">
        <v>40</v>
      </c>
      <c r="O2269" s="60">
        <f>IF(B2269="DEPARTAMENTO",N2269*(100%-VLOOKUP(A2269,'Condiciones Comerciales'!B:M,4,FALSE)),N2269)</f>
        <v>40</v>
      </c>
      <c r="P2269" s="60">
        <f t="shared" si="35"/>
        <v>45</v>
      </c>
      <c r="Q2269" s="62"/>
    </row>
    <row r="2270" spans="1:17" x14ac:dyDescent="0.3">
      <c r="A2270" s="1" t="s">
        <v>277</v>
      </c>
      <c r="B2270" t="s">
        <v>13</v>
      </c>
      <c r="C2270" t="s">
        <v>13</v>
      </c>
      <c r="D2270" s="63">
        <v>40</v>
      </c>
      <c r="E2270" s="5">
        <v>1</v>
      </c>
      <c r="F2270" s="5" t="s">
        <v>17</v>
      </c>
      <c r="G2270" s="64">
        <v>2.5</v>
      </c>
      <c r="H2270" s="64">
        <v>0</v>
      </c>
      <c r="I2270" t="s">
        <v>14</v>
      </c>
      <c r="J2270" t="s">
        <v>14</v>
      </c>
      <c r="K2270" t="s">
        <v>15</v>
      </c>
      <c r="N2270" s="1">
        <v>40</v>
      </c>
      <c r="O2270" s="60">
        <f>IF(B2270="DEPARTAMENTO",N2270*(100%-VLOOKUP(A2270,'Condiciones Comerciales'!B:M,4,FALSE)),N2270)</f>
        <v>40</v>
      </c>
      <c r="P2270" s="60">
        <f t="shared" si="35"/>
        <v>45</v>
      </c>
      <c r="Q2270" s="62"/>
    </row>
    <row r="2271" spans="1:17" x14ac:dyDescent="0.3">
      <c r="A2271" s="1" t="s">
        <v>277</v>
      </c>
      <c r="B2271" t="s">
        <v>13</v>
      </c>
      <c r="C2271" t="s">
        <v>13</v>
      </c>
      <c r="D2271" s="63">
        <v>41</v>
      </c>
      <c r="E2271" s="5">
        <v>1</v>
      </c>
      <c r="F2271" s="5" t="s">
        <v>17</v>
      </c>
      <c r="G2271" s="64">
        <v>2.5</v>
      </c>
      <c r="H2271" s="64">
        <v>0</v>
      </c>
      <c r="I2271" t="s">
        <v>14</v>
      </c>
      <c r="J2271" t="s">
        <v>14</v>
      </c>
      <c r="K2271" t="s">
        <v>15</v>
      </c>
      <c r="N2271" s="1">
        <v>40</v>
      </c>
      <c r="O2271" s="60">
        <f>IF(B2271="DEPARTAMENTO",N2271*(100%-VLOOKUP(A2271,'Condiciones Comerciales'!B:M,4,FALSE)),N2271)</f>
        <v>40</v>
      </c>
      <c r="P2271" s="60">
        <f t="shared" si="35"/>
        <v>45</v>
      </c>
      <c r="Q2271" s="62"/>
    </row>
    <row r="2272" spans="1:17" x14ac:dyDescent="0.3">
      <c r="A2272" s="1" t="s">
        <v>277</v>
      </c>
      <c r="B2272" t="s">
        <v>13</v>
      </c>
      <c r="C2272" t="s">
        <v>13</v>
      </c>
      <c r="D2272" s="63">
        <v>42</v>
      </c>
      <c r="E2272" s="5">
        <v>1</v>
      </c>
      <c r="F2272" s="5" t="s">
        <v>17</v>
      </c>
      <c r="G2272" s="64">
        <v>2.81</v>
      </c>
      <c r="H2272" s="64">
        <v>0</v>
      </c>
      <c r="I2272" t="s">
        <v>14</v>
      </c>
      <c r="J2272" t="s">
        <v>14</v>
      </c>
      <c r="K2272" t="s">
        <v>15</v>
      </c>
      <c r="N2272" s="1">
        <v>50</v>
      </c>
      <c r="O2272" s="60">
        <f>IF(B2272="DEPARTAMENTO",N2272*(100%-VLOOKUP(A2272,'Condiciones Comerciales'!B:M,4,FALSE)),N2272)</f>
        <v>50</v>
      </c>
      <c r="P2272" s="60">
        <f t="shared" si="35"/>
        <v>56.25</v>
      </c>
      <c r="Q2272" s="62"/>
    </row>
    <row r="2273" spans="1:17" x14ac:dyDescent="0.3">
      <c r="A2273" s="1" t="s">
        <v>277</v>
      </c>
      <c r="B2273" t="s">
        <v>13</v>
      </c>
      <c r="C2273" t="s">
        <v>13</v>
      </c>
      <c r="D2273" s="63">
        <v>43</v>
      </c>
      <c r="E2273" s="5">
        <v>1</v>
      </c>
      <c r="F2273" s="5" t="s">
        <v>17</v>
      </c>
      <c r="G2273" s="64">
        <v>3.18</v>
      </c>
      <c r="H2273" s="64">
        <v>0</v>
      </c>
      <c r="I2273" t="s">
        <v>14</v>
      </c>
      <c r="J2273" t="s">
        <v>14</v>
      </c>
      <c r="K2273" t="s">
        <v>15</v>
      </c>
      <c r="N2273" s="1">
        <v>50</v>
      </c>
      <c r="O2273" s="60">
        <f>IF(B2273="DEPARTAMENTO",N2273*(100%-VLOOKUP(A2273,'Condiciones Comerciales'!B:M,4,FALSE)),N2273)</f>
        <v>50</v>
      </c>
      <c r="P2273" s="60">
        <f t="shared" si="35"/>
        <v>56.25</v>
      </c>
      <c r="Q2273" s="62"/>
    </row>
    <row r="2274" spans="1:17" x14ac:dyDescent="0.3">
      <c r="A2274" s="1" t="s">
        <v>277</v>
      </c>
      <c r="B2274" t="s">
        <v>13</v>
      </c>
      <c r="C2274" t="s">
        <v>13</v>
      </c>
      <c r="D2274" s="63">
        <v>44</v>
      </c>
      <c r="E2274" s="5">
        <v>1</v>
      </c>
      <c r="F2274" s="5" t="s">
        <v>17</v>
      </c>
      <c r="G2274" s="64">
        <v>2.89</v>
      </c>
      <c r="H2274" s="64">
        <v>0</v>
      </c>
      <c r="I2274" t="s">
        <v>14</v>
      </c>
      <c r="J2274" t="s">
        <v>14</v>
      </c>
      <c r="K2274" t="s">
        <v>15</v>
      </c>
      <c r="N2274" s="1">
        <v>50</v>
      </c>
      <c r="O2274" s="60">
        <f>IF(B2274="DEPARTAMENTO",N2274*(100%-VLOOKUP(A2274,'Condiciones Comerciales'!B:M,4,FALSE)),N2274)</f>
        <v>50</v>
      </c>
      <c r="P2274" s="60">
        <f t="shared" si="35"/>
        <v>56.25</v>
      </c>
      <c r="Q2274" s="62"/>
    </row>
    <row r="2275" spans="1:17" x14ac:dyDescent="0.3">
      <c r="A2275" s="1" t="s">
        <v>277</v>
      </c>
      <c r="B2275" t="s">
        <v>13</v>
      </c>
      <c r="C2275" t="s">
        <v>13</v>
      </c>
      <c r="D2275" s="63">
        <v>45</v>
      </c>
      <c r="E2275" s="5">
        <v>1</v>
      </c>
      <c r="F2275" s="5" t="s">
        <v>17</v>
      </c>
      <c r="G2275" s="64">
        <v>2.95</v>
      </c>
      <c r="H2275" s="64">
        <v>0</v>
      </c>
      <c r="I2275" t="s">
        <v>14</v>
      </c>
      <c r="J2275" t="s">
        <v>14</v>
      </c>
      <c r="K2275" t="s">
        <v>15</v>
      </c>
      <c r="N2275" s="1">
        <v>50</v>
      </c>
      <c r="O2275" s="60">
        <f>IF(B2275="DEPARTAMENTO",N2275*(100%-VLOOKUP(A2275,'Condiciones Comerciales'!B:M,4,FALSE)),N2275)</f>
        <v>50</v>
      </c>
      <c r="P2275" s="60">
        <f t="shared" si="35"/>
        <v>56.25</v>
      </c>
      <c r="Q2275" s="62"/>
    </row>
    <row r="2276" spans="1:17" x14ac:dyDescent="0.3">
      <c r="A2276" s="1" t="s">
        <v>277</v>
      </c>
      <c r="B2276" t="s">
        <v>13</v>
      </c>
      <c r="C2276" t="s">
        <v>13</v>
      </c>
      <c r="D2276" s="63">
        <v>46</v>
      </c>
      <c r="E2276" s="5">
        <v>-1</v>
      </c>
      <c r="F2276" s="5" t="s">
        <v>17</v>
      </c>
      <c r="G2276" s="64">
        <v>9.9499999999999993</v>
      </c>
      <c r="H2276" s="64">
        <v>0</v>
      </c>
      <c r="I2276" t="s">
        <v>14</v>
      </c>
      <c r="J2276" t="s">
        <v>14</v>
      </c>
      <c r="K2276" t="s">
        <v>15</v>
      </c>
      <c r="L2276" t="s">
        <v>280</v>
      </c>
      <c r="N2276" s="1">
        <v>130</v>
      </c>
      <c r="O2276" s="60">
        <f>IF(B2276="DEPARTAMENTO",N2276*(100%-VLOOKUP(A2276,'Condiciones Comerciales'!B:M,4,FALSE)),N2276)</f>
        <v>130</v>
      </c>
      <c r="P2276" s="60">
        <f t="shared" si="35"/>
        <v>146.25</v>
      </c>
      <c r="Q2276" s="62"/>
    </row>
    <row r="2277" spans="1:17" x14ac:dyDescent="0.3">
      <c r="A2277" s="1" t="s">
        <v>277</v>
      </c>
      <c r="B2277" t="s">
        <v>13</v>
      </c>
      <c r="C2277" t="s">
        <v>13</v>
      </c>
      <c r="D2277" s="63">
        <v>47</v>
      </c>
      <c r="E2277" s="5">
        <v>-1</v>
      </c>
      <c r="F2277" s="5" t="s">
        <v>17</v>
      </c>
      <c r="G2277" s="64">
        <v>5.03</v>
      </c>
      <c r="H2277" s="64">
        <v>0</v>
      </c>
      <c r="I2277" t="s">
        <v>14</v>
      </c>
      <c r="J2277" t="s">
        <v>14</v>
      </c>
      <c r="K2277" t="s">
        <v>15</v>
      </c>
      <c r="L2277" t="s">
        <v>308</v>
      </c>
      <c r="N2277" s="1">
        <v>70</v>
      </c>
      <c r="O2277" s="60">
        <f>IF(B2277="DEPARTAMENTO",N2277*(100%-VLOOKUP(A2277,'Condiciones Comerciales'!B:M,4,FALSE)),N2277)</f>
        <v>70</v>
      </c>
      <c r="P2277" s="60">
        <f t="shared" si="35"/>
        <v>78.75</v>
      </c>
      <c r="Q2277" s="62"/>
    </row>
    <row r="2278" spans="1:17" x14ac:dyDescent="0.3">
      <c r="A2278" s="1" t="s">
        <v>277</v>
      </c>
      <c r="B2278" t="s">
        <v>13</v>
      </c>
      <c r="C2278" t="s">
        <v>13</v>
      </c>
      <c r="D2278" s="63">
        <v>49</v>
      </c>
      <c r="E2278" s="5">
        <v>-1</v>
      </c>
      <c r="F2278" s="5" t="s">
        <v>17</v>
      </c>
      <c r="G2278" s="64">
        <v>11.1</v>
      </c>
      <c r="H2278" s="64">
        <v>0</v>
      </c>
      <c r="I2278" t="s">
        <v>14</v>
      </c>
      <c r="J2278" t="s">
        <v>14</v>
      </c>
      <c r="K2278" t="s">
        <v>15</v>
      </c>
      <c r="L2278" t="s">
        <v>291</v>
      </c>
      <c r="N2278" s="1">
        <v>150</v>
      </c>
      <c r="O2278" s="60">
        <f>IF(B2278="DEPARTAMENTO",N2278*(100%-VLOOKUP(A2278,'Condiciones Comerciales'!B:M,4,FALSE)),N2278)</f>
        <v>150</v>
      </c>
      <c r="P2278" s="60">
        <f t="shared" si="35"/>
        <v>168.75</v>
      </c>
      <c r="Q2278" s="62"/>
    </row>
    <row r="2279" spans="1:17" x14ac:dyDescent="0.3">
      <c r="A2279" s="1" t="s">
        <v>277</v>
      </c>
      <c r="B2279" t="s">
        <v>13</v>
      </c>
      <c r="C2279" t="s">
        <v>13</v>
      </c>
      <c r="D2279" s="63">
        <v>50</v>
      </c>
      <c r="E2279" s="5">
        <v>-1</v>
      </c>
      <c r="F2279" s="5" t="s">
        <v>17</v>
      </c>
      <c r="G2279" s="64">
        <v>11.1</v>
      </c>
      <c r="H2279" s="64">
        <v>0</v>
      </c>
      <c r="I2279" t="s">
        <v>14</v>
      </c>
      <c r="J2279" t="s">
        <v>14</v>
      </c>
      <c r="K2279" t="s">
        <v>15</v>
      </c>
      <c r="L2279" t="s">
        <v>309</v>
      </c>
      <c r="N2279" s="1">
        <v>150</v>
      </c>
      <c r="O2279" s="60">
        <f>IF(B2279="DEPARTAMENTO",N2279*(100%-VLOOKUP(A2279,'Condiciones Comerciales'!B:M,4,FALSE)),N2279)</f>
        <v>150</v>
      </c>
      <c r="P2279" s="60">
        <f t="shared" si="35"/>
        <v>168.75</v>
      </c>
      <c r="Q2279" s="62"/>
    </row>
    <row r="2280" spans="1:17" x14ac:dyDescent="0.3">
      <c r="A2280" s="1" t="s">
        <v>277</v>
      </c>
      <c r="B2280" t="s">
        <v>13</v>
      </c>
      <c r="C2280" t="s">
        <v>13</v>
      </c>
      <c r="D2280" s="63">
        <v>53</v>
      </c>
      <c r="E2280" s="5">
        <v>-1</v>
      </c>
      <c r="F2280" s="5" t="s">
        <v>17</v>
      </c>
      <c r="G2280" s="64">
        <v>9.89</v>
      </c>
      <c r="H2280" s="64">
        <v>0</v>
      </c>
      <c r="I2280" t="s">
        <v>14</v>
      </c>
      <c r="J2280" t="s">
        <v>14</v>
      </c>
      <c r="K2280" t="s">
        <v>15</v>
      </c>
      <c r="L2280" t="s">
        <v>315</v>
      </c>
      <c r="N2280" s="1">
        <v>130</v>
      </c>
      <c r="O2280" s="60">
        <f>IF(B2280="DEPARTAMENTO",N2280*(100%-VLOOKUP(A2280,'Condiciones Comerciales'!B:M,4,FALSE)),N2280)</f>
        <v>130</v>
      </c>
      <c r="P2280" s="60">
        <f t="shared" si="35"/>
        <v>146.25</v>
      </c>
      <c r="Q2280" s="62"/>
    </row>
    <row r="2281" spans="1:17" x14ac:dyDescent="0.3">
      <c r="A2281" s="1" t="s">
        <v>277</v>
      </c>
      <c r="B2281" t="s">
        <v>13</v>
      </c>
      <c r="C2281" t="s">
        <v>13</v>
      </c>
      <c r="D2281" s="63">
        <v>54</v>
      </c>
      <c r="E2281" s="5">
        <v>-1</v>
      </c>
      <c r="F2281" s="5" t="s">
        <v>17</v>
      </c>
      <c r="G2281" s="64">
        <v>9.89</v>
      </c>
      <c r="H2281" s="64">
        <v>0</v>
      </c>
      <c r="I2281" t="s">
        <v>14</v>
      </c>
      <c r="J2281" t="s">
        <v>14</v>
      </c>
      <c r="K2281" t="s">
        <v>15</v>
      </c>
      <c r="L2281" t="s">
        <v>297</v>
      </c>
      <c r="N2281" s="1">
        <v>130</v>
      </c>
      <c r="O2281" s="60">
        <f>IF(B2281="DEPARTAMENTO",N2281*(100%-VLOOKUP(A2281,'Condiciones Comerciales'!B:M,4,FALSE)),N2281)</f>
        <v>130</v>
      </c>
      <c r="P2281" s="60">
        <f t="shared" si="35"/>
        <v>146.25</v>
      </c>
      <c r="Q2281" s="62"/>
    </row>
    <row r="2282" spans="1:17" x14ac:dyDescent="0.3">
      <c r="A2282" s="1" t="s">
        <v>277</v>
      </c>
      <c r="B2282" t="s">
        <v>13</v>
      </c>
      <c r="C2282" t="s">
        <v>13</v>
      </c>
      <c r="D2282" s="63">
        <v>56</v>
      </c>
      <c r="E2282" s="5">
        <v>-1</v>
      </c>
      <c r="F2282" s="5" t="s">
        <v>17</v>
      </c>
      <c r="G2282" s="64">
        <v>4.4400000000000004</v>
      </c>
      <c r="H2282" s="64">
        <v>0</v>
      </c>
      <c r="I2282" t="s">
        <v>14</v>
      </c>
      <c r="J2282" t="s">
        <v>14</v>
      </c>
      <c r="K2282" t="s">
        <v>15</v>
      </c>
      <c r="N2282" s="1">
        <v>70</v>
      </c>
      <c r="O2282" s="60">
        <f>IF(B2282="DEPARTAMENTO",N2282*(100%-VLOOKUP(A2282,'Condiciones Comerciales'!B:M,4,FALSE)),N2282)</f>
        <v>70</v>
      </c>
      <c r="P2282" s="60">
        <f t="shared" si="35"/>
        <v>78.75</v>
      </c>
      <c r="Q2282" s="62"/>
    </row>
    <row r="2283" spans="1:17" x14ac:dyDescent="0.3">
      <c r="A2283" s="1" t="s">
        <v>277</v>
      </c>
      <c r="B2283" t="s">
        <v>13</v>
      </c>
      <c r="C2283" t="s">
        <v>13</v>
      </c>
      <c r="D2283" s="63">
        <v>57</v>
      </c>
      <c r="E2283" s="5">
        <v>-1</v>
      </c>
      <c r="F2283" s="5" t="s">
        <v>17</v>
      </c>
      <c r="G2283" s="64">
        <v>11.1</v>
      </c>
      <c r="H2283" s="64">
        <v>0</v>
      </c>
      <c r="I2283" t="s">
        <v>14</v>
      </c>
      <c r="J2283" t="s">
        <v>14</v>
      </c>
      <c r="K2283" t="s">
        <v>15</v>
      </c>
      <c r="L2283" t="s">
        <v>299</v>
      </c>
      <c r="N2283" s="1">
        <v>150</v>
      </c>
      <c r="O2283" s="60">
        <f>IF(B2283="DEPARTAMENTO",N2283*(100%-VLOOKUP(A2283,'Condiciones Comerciales'!B:M,4,FALSE)),N2283)</f>
        <v>150</v>
      </c>
      <c r="P2283" s="60">
        <f t="shared" si="35"/>
        <v>168.75</v>
      </c>
      <c r="Q2283" s="62"/>
    </row>
    <row r="2284" spans="1:17" x14ac:dyDescent="0.3">
      <c r="A2284" s="1" t="s">
        <v>277</v>
      </c>
      <c r="B2284" t="s">
        <v>13</v>
      </c>
      <c r="C2284" t="s">
        <v>13</v>
      </c>
      <c r="D2284" s="63">
        <v>58</v>
      </c>
      <c r="E2284" s="5">
        <v>-1</v>
      </c>
      <c r="F2284" s="5" t="s">
        <v>17</v>
      </c>
      <c r="G2284" s="64">
        <v>11.16</v>
      </c>
      <c r="H2284" s="64">
        <v>0</v>
      </c>
      <c r="I2284" t="s">
        <v>14</v>
      </c>
      <c r="J2284" t="s">
        <v>14</v>
      </c>
      <c r="K2284" t="s">
        <v>15</v>
      </c>
      <c r="L2284" t="s">
        <v>286</v>
      </c>
      <c r="N2284" s="1">
        <v>150</v>
      </c>
      <c r="O2284" s="60">
        <f>IF(B2284="DEPARTAMENTO",N2284*(100%-VLOOKUP(A2284,'Condiciones Comerciales'!B:M,4,FALSE)),N2284)</f>
        <v>150</v>
      </c>
      <c r="P2284" s="60">
        <f t="shared" si="35"/>
        <v>168.75</v>
      </c>
      <c r="Q2284" s="62"/>
    </row>
    <row r="2285" spans="1:17" x14ac:dyDescent="0.3">
      <c r="A2285" s="1" t="s">
        <v>277</v>
      </c>
      <c r="B2285" t="s">
        <v>13</v>
      </c>
      <c r="C2285" t="s">
        <v>13</v>
      </c>
      <c r="D2285" s="63">
        <v>61</v>
      </c>
      <c r="E2285" s="5">
        <v>-1</v>
      </c>
      <c r="F2285" s="5" t="s">
        <v>17</v>
      </c>
      <c r="G2285" s="64">
        <v>4.91</v>
      </c>
      <c r="H2285" s="64">
        <v>0</v>
      </c>
      <c r="I2285" t="s">
        <v>14</v>
      </c>
      <c r="J2285" t="s">
        <v>14</v>
      </c>
      <c r="K2285" t="s">
        <v>15</v>
      </c>
      <c r="N2285" s="1">
        <v>80</v>
      </c>
      <c r="O2285" s="60">
        <f>IF(B2285="DEPARTAMENTO",N2285*(100%-VLOOKUP(A2285,'Condiciones Comerciales'!B:M,4,FALSE)),N2285)</f>
        <v>80</v>
      </c>
      <c r="P2285" s="60">
        <f t="shared" si="35"/>
        <v>90</v>
      </c>
      <c r="Q2285" s="62"/>
    </row>
    <row r="2286" spans="1:17" x14ac:dyDescent="0.3">
      <c r="A2286" s="1" t="s">
        <v>277</v>
      </c>
      <c r="B2286" t="s">
        <v>13</v>
      </c>
      <c r="C2286" t="s">
        <v>13</v>
      </c>
      <c r="D2286" s="63">
        <v>62</v>
      </c>
      <c r="E2286" s="5">
        <v>-1</v>
      </c>
      <c r="F2286" s="5" t="s">
        <v>17</v>
      </c>
      <c r="G2286" s="64">
        <v>4.99</v>
      </c>
      <c r="H2286" s="64">
        <v>0</v>
      </c>
      <c r="I2286" t="s">
        <v>14</v>
      </c>
      <c r="J2286" t="s">
        <v>14</v>
      </c>
      <c r="K2286" t="s">
        <v>15</v>
      </c>
      <c r="L2286" t="s">
        <v>316</v>
      </c>
      <c r="N2286" s="1">
        <v>80</v>
      </c>
      <c r="O2286" s="60">
        <f>IF(B2286="DEPARTAMENTO",N2286*(100%-VLOOKUP(A2286,'Condiciones Comerciales'!B:M,4,FALSE)),N2286)</f>
        <v>80</v>
      </c>
      <c r="P2286" s="60">
        <f t="shared" si="35"/>
        <v>90</v>
      </c>
      <c r="Q2286" s="62"/>
    </row>
    <row r="2287" spans="1:17" x14ac:dyDescent="0.3">
      <c r="A2287" s="1" t="s">
        <v>277</v>
      </c>
      <c r="B2287" t="s">
        <v>13</v>
      </c>
      <c r="C2287" t="s">
        <v>13</v>
      </c>
      <c r="D2287" s="63">
        <v>63</v>
      </c>
      <c r="E2287" s="5">
        <v>-1</v>
      </c>
      <c r="F2287" s="5" t="s">
        <v>17</v>
      </c>
      <c r="G2287" s="64">
        <v>4.99</v>
      </c>
      <c r="H2287" s="64">
        <v>0</v>
      </c>
      <c r="I2287" t="s">
        <v>14</v>
      </c>
      <c r="J2287" t="s">
        <v>14</v>
      </c>
      <c r="K2287" t="s">
        <v>15</v>
      </c>
      <c r="L2287" t="s">
        <v>281</v>
      </c>
      <c r="N2287" s="1">
        <v>80</v>
      </c>
      <c r="O2287" s="60">
        <f>IF(B2287="DEPARTAMENTO",N2287*(100%-VLOOKUP(A2287,'Condiciones Comerciales'!B:M,4,FALSE)),N2287)</f>
        <v>80</v>
      </c>
      <c r="P2287" s="60">
        <f t="shared" si="35"/>
        <v>90</v>
      </c>
      <c r="Q2287" s="62"/>
    </row>
    <row r="2288" spans="1:17" x14ac:dyDescent="0.3">
      <c r="A2288" s="1" t="s">
        <v>277</v>
      </c>
      <c r="B2288" t="s">
        <v>13</v>
      </c>
      <c r="C2288" t="s">
        <v>13</v>
      </c>
      <c r="D2288" s="63">
        <v>64</v>
      </c>
      <c r="E2288" s="5">
        <v>-1</v>
      </c>
      <c r="F2288" s="5" t="s">
        <v>17</v>
      </c>
      <c r="G2288" s="64">
        <v>4.91</v>
      </c>
      <c r="H2288" s="64">
        <v>0</v>
      </c>
      <c r="I2288" t="s">
        <v>14</v>
      </c>
      <c r="J2288" t="s">
        <v>14</v>
      </c>
      <c r="K2288" t="s">
        <v>15</v>
      </c>
      <c r="N2288" s="1">
        <v>80</v>
      </c>
      <c r="O2288" s="60">
        <f>IF(B2288="DEPARTAMENTO",N2288*(100%-VLOOKUP(A2288,'Condiciones Comerciales'!B:M,4,FALSE)),N2288)</f>
        <v>80</v>
      </c>
      <c r="P2288" s="60">
        <f t="shared" si="35"/>
        <v>90</v>
      </c>
      <c r="Q2288" s="62"/>
    </row>
    <row r="2289" spans="1:17" x14ac:dyDescent="0.3">
      <c r="A2289" s="1" t="s">
        <v>277</v>
      </c>
      <c r="B2289" t="s">
        <v>13</v>
      </c>
      <c r="C2289" t="s">
        <v>13</v>
      </c>
      <c r="D2289" s="63">
        <v>66</v>
      </c>
      <c r="E2289" s="5">
        <v>-1</v>
      </c>
      <c r="F2289" s="5" t="s">
        <v>17</v>
      </c>
      <c r="G2289" s="64">
        <v>5.28</v>
      </c>
      <c r="H2289" s="64">
        <v>0</v>
      </c>
      <c r="I2289" t="s">
        <v>14</v>
      </c>
      <c r="J2289" t="s">
        <v>14</v>
      </c>
      <c r="K2289" t="s">
        <v>15</v>
      </c>
      <c r="N2289" s="1">
        <v>70</v>
      </c>
      <c r="O2289" s="60">
        <f>IF(B2289="DEPARTAMENTO",N2289*(100%-VLOOKUP(A2289,'Condiciones Comerciales'!B:M,4,FALSE)),N2289)</f>
        <v>70</v>
      </c>
      <c r="P2289" s="60">
        <f t="shared" si="35"/>
        <v>78.75</v>
      </c>
      <c r="Q2289" s="62"/>
    </row>
    <row r="2290" spans="1:17" x14ac:dyDescent="0.3">
      <c r="A2290" s="1" t="s">
        <v>277</v>
      </c>
      <c r="B2290" t="s">
        <v>13</v>
      </c>
      <c r="C2290" t="s">
        <v>13</v>
      </c>
      <c r="D2290" s="63">
        <v>67</v>
      </c>
      <c r="E2290" s="5">
        <v>-1</v>
      </c>
      <c r="F2290" s="5" t="s">
        <v>17</v>
      </c>
      <c r="G2290" s="64">
        <v>5.28</v>
      </c>
      <c r="H2290" s="64">
        <v>0</v>
      </c>
      <c r="I2290" t="s">
        <v>14</v>
      </c>
      <c r="J2290" t="s">
        <v>14</v>
      </c>
      <c r="K2290" t="s">
        <v>15</v>
      </c>
      <c r="N2290" s="1">
        <v>70</v>
      </c>
      <c r="O2290" s="60">
        <f>IF(B2290="DEPARTAMENTO",N2290*(100%-VLOOKUP(A2290,'Condiciones Comerciales'!B:M,4,FALSE)),N2290)</f>
        <v>70</v>
      </c>
      <c r="P2290" s="60">
        <f t="shared" si="35"/>
        <v>78.75</v>
      </c>
      <c r="Q2290" s="62"/>
    </row>
    <row r="2291" spans="1:17" x14ac:dyDescent="0.3">
      <c r="A2291" s="1" t="s">
        <v>277</v>
      </c>
      <c r="B2291" t="s">
        <v>13</v>
      </c>
      <c r="C2291" t="s">
        <v>13</v>
      </c>
      <c r="D2291" s="63">
        <v>68</v>
      </c>
      <c r="E2291" s="5">
        <v>-1</v>
      </c>
      <c r="F2291" s="5" t="s">
        <v>17</v>
      </c>
      <c r="G2291" s="64">
        <v>5.51</v>
      </c>
      <c r="H2291" s="64">
        <v>0</v>
      </c>
      <c r="I2291" t="s">
        <v>14</v>
      </c>
      <c r="J2291" t="s">
        <v>14</v>
      </c>
      <c r="K2291" t="s">
        <v>15</v>
      </c>
      <c r="N2291" s="1">
        <v>70</v>
      </c>
      <c r="O2291" s="60">
        <f>IF(B2291="DEPARTAMENTO",N2291*(100%-VLOOKUP(A2291,'Condiciones Comerciales'!B:M,4,FALSE)),N2291)</f>
        <v>70</v>
      </c>
      <c r="P2291" s="60">
        <f t="shared" si="35"/>
        <v>78.75</v>
      </c>
      <c r="Q2291" s="62"/>
    </row>
    <row r="2292" spans="1:17" x14ac:dyDescent="0.3">
      <c r="A2292" s="1" t="s">
        <v>277</v>
      </c>
      <c r="B2292" t="s">
        <v>13</v>
      </c>
      <c r="C2292" t="s">
        <v>13</v>
      </c>
      <c r="D2292" s="63">
        <v>69</v>
      </c>
      <c r="E2292" s="5">
        <v>-1</v>
      </c>
      <c r="F2292" s="5" t="s">
        <v>17</v>
      </c>
      <c r="G2292" s="64">
        <v>2.31</v>
      </c>
      <c r="H2292" s="64">
        <v>0</v>
      </c>
      <c r="I2292" t="s">
        <v>14</v>
      </c>
      <c r="J2292" t="s">
        <v>14</v>
      </c>
      <c r="K2292" t="s">
        <v>15</v>
      </c>
      <c r="L2292" t="s">
        <v>282</v>
      </c>
      <c r="N2292" s="1">
        <v>40</v>
      </c>
      <c r="O2292" s="60">
        <f>IF(B2292="DEPARTAMENTO",N2292*(100%-VLOOKUP(A2292,'Condiciones Comerciales'!B:M,4,FALSE)),N2292)</f>
        <v>40</v>
      </c>
      <c r="P2292" s="60">
        <f t="shared" si="35"/>
        <v>45</v>
      </c>
      <c r="Q2292" s="62"/>
    </row>
    <row r="2293" spans="1:17" x14ac:dyDescent="0.3">
      <c r="A2293" s="1" t="s">
        <v>277</v>
      </c>
      <c r="B2293" t="s">
        <v>13</v>
      </c>
      <c r="C2293" t="s">
        <v>13</v>
      </c>
      <c r="D2293" s="63">
        <v>70</v>
      </c>
      <c r="E2293" s="5">
        <v>-1</v>
      </c>
      <c r="F2293" s="5" t="s">
        <v>17</v>
      </c>
      <c r="G2293" s="64">
        <v>3.09</v>
      </c>
      <c r="H2293" s="64">
        <v>0</v>
      </c>
      <c r="I2293" t="s">
        <v>14</v>
      </c>
      <c r="J2293" t="s">
        <v>14</v>
      </c>
      <c r="K2293" t="s">
        <v>15</v>
      </c>
      <c r="L2293" t="s">
        <v>310</v>
      </c>
      <c r="N2293" s="1">
        <v>50</v>
      </c>
      <c r="O2293" s="60">
        <f>IF(B2293="DEPARTAMENTO",N2293*(100%-VLOOKUP(A2293,'Condiciones Comerciales'!B:M,4,FALSE)),N2293)</f>
        <v>50</v>
      </c>
      <c r="P2293" s="60">
        <f t="shared" si="35"/>
        <v>56.25</v>
      </c>
      <c r="Q2293" s="62"/>
    </row>
    <row r="2294" spans="1:17" x14ac:dyDescent="0.3">
      <c r="A2294" s="1" t="s">
        <v>277</v>
      </c>
      <c r="B2294" t="s">
        <v>13</v>
      </c>
      <c r="C2294" t="s">
        <v>13</v>
      </c>
      <c r="D2294" s="63">
        <v>71</v>
      </c>
      <c r="E2294" s="5">
        <v>-1</v>
      </c>
      <c r="F2294" s="5" t="s">
        <v>17</v>
      </c>
      <c r="G2294" s="64">
        <v>2.2599999999999998</v>
      </c>
      <c r="H2294" s="64">
        <v>0</v>
      </c>
      <c r="I2294" t="s">
        <v>14</v>
      </c>
      <c r="J2294" t="s">
        <v>14</v>
      </c>
      <c r="K2294" t="s">
        <v>15</v>
      </c>
      <c r="N2294" s="1">
        <v>40</v>
      </c>
      <c r="O2294" s="60">
        <f>IF(B2294="DEPARTAMENTO",N2294*(100%-VLOOKUP(A2294,'Condiciones Comerciales'!B:M,4,FALSE)),N2294)</f>
        <v>40</v>
      </c>
      <c r="P2294" s="60">
        <f t="shared" si="35"/>
        <v>45</v>
      </c>
      <c r="Q2294" s="62"/>
    </row>
    <row r="2295" spans="1:17" x14ac:dyDescent="0.3">
      <c r="A2295" s="1" t="s">
        <v>277</v>
      </c>
      <c r="B2295" t="s">
        <v>13</v>
      </c>
      <c r="C2295" t="s">
        <v>13</v>
      </c>
      <c r="D2295" s="63">
        <v>74</v>
      </c>
      <c r="E2295" s="5">
        <v>-1</v>
      </c>
      <c r="F2295" s="5" t="s">
        <v>17</v>
      </c>
      <c r="G2295" s="64">
        <v>1.97</v>
      </c>
      <c r="H2295" s="64">
        <v>0</v>
      </c>
      <c r="I2295" t="s">
        <v>14</v>
      </c>
      <c r="J2295" t="s">
        <v>14</v>
      </c>
      <c r="K2295" t="s">
        <v>15</v>
      </c>
      <c r="N2295" s="1">
        <v>30</v>
      </c>
      <c r="O2295" s="60">
        <f>IF(B2295="DEPARTAMENTO",N2295*(100%-VLOOKUP(A2295,'Condiciones Comerciales'!B:M,4,FALSE)),N2295)</f>
        <v>30</v>
      </c>
      <c r="P2295" s="60">
        <f t="shared" si="35"/>
        <v>33.75</v>
      </c>
      <c r="Q2295" s="62"/>
    </row>
    <row r="2296" spans="1:17" x14ac:dyDescent="0.3">
      <c r="A2296" s="1" t="s">
        <v>277</v>
      </c>
      <c r="B2296" t="s">
        <v>13</v>
      </c>
      <c r="C2296" t="s">
        <v>13</v>
      </c>
      <c r="D2296" s="63">
        <v>75</v>
      </c>
      <c r="E2296" s="5">
        <v>-1</v>
      </c>
      <c r="F2296" s="5" t="s">
        <v>17</v>
      </c>
      <c r="G2296" s="64">
        <v>3</v>
      </c>
      <c r="H2296" s="64">
        <v>0</v>
      </c>
      <c r="I2296" t="s">
        <v>14</v>
      </c>
      <c r="J2296" t="s">
        <v>14</v>
      </c>
      <c r="K2296" t="s">
        <v>15</v>
      </c>
      <c r="N2296" s="1">
        <v>50</v>
      </c>
      <c r="O2296" s="60">
        <f>IF(B2296="DEPARTAMENTO",N2296*(100%-VLOOKUP(A2296,'Condiciones Comerciales'!B:M,4,FALSE)),N2296)</f>
        <v>50</v>
      </c>
      <c r="P2296" s="60">
        <f t="shared" si="35"/>
        <v>56.25</v>
      </c>
      <c r="Q2296" s="62"/>
    </row>
    <row r="2297" spans="1:17" x14ac:dyDescent="0.3">
      <c r="A2297" s="1" t="s">
        <v>277</v>
      </c>
      <c r="B2297" t="s">
        <v>13</v>
      </c>
      <c r="C2297" t="s">
        <v>13</v>
      </c>
      <c r="D2297" s="63">
        <v>76</v>
      </c>
      <c r="E2297" s="5">
        <v>-1</v>
      </c>
      <c r="F2297" s="5" t="s">
        <v>17</v>
      </c>
      <c r="G2297" s="64">
        <v>1.62</v>
      </c>
      <c r="H2297" s="64">
        <v>0</v>
      </c>
      <c r="I2297" t="s">
        <v>14</v>
      </c>
      <c r="J2297" t="s">
        <v>14</v>
      </c>
      <c r="K2297" t="s">
        <v>15</v>
      </c>
      <c r="N2297" s="1">
        <v>30</v>
      </c>
      <c r="O2297" s="60">
        <f>IF(B2297="DEPARTAMENTO",N2297*(100%-VLOOKUP(A2297,'Condiciones Comerciales'!B:M,4,FALSE)),N2297)</f>
        <v>30</v>
      </c>
      <c r="P2297" s="60">
        <f t="shared" si="35"/>
        <v>33.75</v>
      </c>
      <c r="Q2297" s="62"/>
    </row>
    <row r="2298" spans="1:17" x14ac:dyDescent="0.3">
      <c r="A2298" s="1" t="s">
        <v>277</v>
      </c>
      <c r="B2298" t="s">
        <v>13</v>
      </c>
      <c r="C2298" t="s">
        <v>13</v>
      </c>
      <c r="D2298" s="63">
        <v>77</v>
      </c>
      <c r="E2298" s="5">
        <v>-1</v>
      </c>
      <c r="F2298" s="5" t="s">
        <v>17</v>
      </c>
      <c r="G2298" s="64">
        <v>1.62</v>
      </c>
      <c r="H2298" s="64">
        <v>0</v>
      </c>
      <c r="I2298" t="s">
        <v>14</v>
      </c>
      <c r="J2298" t="s">
        <v>14</v>
      </c>
      <c r="K2298" t="s">
        <v>15</v>
      </c>
      <c r="N2298" s="1">
        <v>30</v>
      </c>
      <c r="O2298" s="60">
        <f>IF(B2298="DEPARTAMENTO",N2298*(100%-VLOOKUP(A2298,'Condiciones Comerciales'!B:M,4,FALSE)),N2298)</f>
        <v>30</v>
      </c>
      <c r="P2298" s="60">
        <f t="shared" si="35"/>
        <v>33.75</v>
      </c>
      <c r="Q2298" s="62"/>
    </row>
    <row r="2299" spans="1:17" x14ac:dyDescent="0.3">
      <c r="A2299" s="1" t="s">
        <v>277</v>
      </c>
      <c r="B2299" t="s">
        <v>13</v>
      </c>
      <c r="C2299" t="s">
        <v>13</v>
      </c>
      <c r="D2299" s="63">
        <v>78</v>
      </c>
      <c r="E2299" s="5">
        <v>-1</v>
      </c>
      <c r="F2299" s="5" t="s">
        <v>17</v>
      </c>
      <c r="G2299" s="64">
        <v>2.7</v>
      </c>
      <c r="H2299" s="64">
        <v>0</v>
      </c>
      <c r="I2299" t="s">
        <v>14</v>
      </c>
      <c r="J2299" t="s">
        <v>14</v>
      </c>
      <c r="K2299" t="s">
        <v>15</v>
      </c>
      <c r="N2299" s="1">
        <v>50</v>
      </c>
      <c r="O2299" s="60">
        <f>IF(B2299="DEPARTAMENTO",N2299*(100%-VLOOKUP(A2299,'Condiciones Comerciales'!B:M,4,FALSE)),N2299)</f>
        <v>50</v>
      </c>
      <c r="P2299" s="60">
        <f t="shared" si="35"/>
        <v>56.25</v>
      </c>
      <c r="Q2299" s="62"/>
    </row>
    <row r="2300" spans="1:17" x14ac:dyDescent="0.3">
      <c r="A2300" s="1" t="s">
        <v>277</v>
      </c>
      <c r="B2300" t="s">
        <v>13</v>
      </c>
      <c r="C2300" t="s">
        <v>13</v>
      </c>
      <c r="D2300" s="63">
        <v>79</v>
      </c>
      <c r="E2300" s="5">
        <v>-1</v>
      </c>
      <c r="F2300" s="5" t="s">
        <v>17</v>
      </c>
      <c r="G2300" s="64">
        <v>2.5</v>
      </c>
      <c r="H2300" s="64">
        <v>0</v>
      </c>
      <c r="I2300" t="s">
        <v>14</v>
      </c>
      <c r="J2300" t="s">
        <v>14</v>
      </c>
      <c r="K2300" t="s">
        <v>15</v>
      </c>
      <c r="N2300" s="1">
        <v>40</v>
      </c>
      <c r="O2300" s="60">
        <f>IF(B2300="DEPARTAMENTO",N2300*(100%-VLOOKUP(A2300,'Condiciones Comerciales'!B:M,4,FALSE)),N2300)</f>
        <v>40</v>
      </c>
      <c r="P2300" s="60">
        <f t="shared" si="35"/>
        <v>45</v>
      </c>
      <c r="Q2300" s="62"/>
    </row>
    <row r="2301" spans="1:17" x14ac:dyDescent="0.3">
      <c r="A2301" s="1" t="s">
        <v>277</v>
      </c>
      <c r="B2301" t="s">
        <v>13</v>
      </c>
      <c r="C2301" t="s">
        <v>13</v>
      </c>
      <c r="D2301" s="63">
        <v>80</v>
      </c>
      <c r="E2301" s="5">
        <v>-1</v>
      </c>
      <c r="F2301" s="5" t="s">
        <v>17</v>
      </c>
      <c r="G2301" s="64">
        <v>2.5</v>
      </c>
      <c r="H2301" s="64">
        <v>0</v>
      </c>
      <c r="I2301" t="s">
        <v>14</v>
      </c>
      <c r="J2301" t="s">
        <v>14</v>
      </c>
      <c r="K2301" t="s">
        <v>15</v>
      </c>
      <c r="N2301" s="1">
        <v>40</v>
      </c>
      <c r="O2301" s="60">
        <f>IF(B2301="DEPARTAMENTO",N2301*(100%-VLOOKUP(A2301,'Condiciones Comerciales'!B:M,4,FALSE)),N2301)</f>
        <v>40</v>
      </c>
      <c r="P2301" s="60">
        <f t="shared" si="35"/>
        <v>45</v>
      </c>
      <c r="Q2301" s="62"/>
    </row>
    <row r="2302" spans="1:17" x14ac:dyDescent="0.3">
      <c r="A2302" s="1" t="s">
        <v>277</v>
      </c>
      <c r="B2302" t="s">
        <v>13</v>
      </c>
      <c r="C2302" t="s">
        <v>13</v>
      </c>
      <c r="D2302" s="63">
        <v>81</v>
      </c>
      <c r="E2302" s="5">
        <v>-1</v>
      </c>
      <c r="F2302" s="5" t="s">
        <v>17</v>
      </c>
      <c r="G2302" s="64">
        <v>2.5</v>
      </c>
      <c r="H2302" s="64">
        <v>0</v>
      </c>
      <c r="I2302" t="s">
        <v>14</v>
      </c>
      <c r="J2302" t="s">
        <v>14</v>
      </c>
      <c r="K2302" t="s">
        <v>15</v>
      </c>
      <c r="N2302" s="1">
        <v>40</v>
      </c>
      <c r="O2302" s="60">
        <f>IF(B2302="DEPARTAMENTO",N2302*(100%-VLOOKUP(A2302,'Condiciones Comerciales'!B:M,4,FALSE)),N2302)</f>
        <v>40</v>
      </c>
      <c r="P2302" s="60">
        <f t="shared" si="35"/>
        <v>45</v>
      </c>
      <c r="Q2302" s="62"/>
    </row>
    <row r="2303" spans="1:17" x14ac:dyDescent="0.3">
      <c r="A2303" s="1" t="s">
        <v>277</v>
      </c>
      <c r="B2303" t="s">
        <v>13</v>
      </c>
      <c r="C2303" t="s">
        <v>13</v>
      </c>
      <c r="D2303" s="63">
        <v>82</v>
      </c>
      <c r="E2303" s="5">
        <v>-1</v>
      </c>
      <c r="F2303" s="5" t="s">
        <v>17</v>
      </c>
      <c r="G2303" s="64">
        <v>2.91</v>
      </c>
      <c r="H2303" s="64">
        <v>0</v>
      </c>
      <c r="I2303" t="s">
        <v>14</v>
      </c>
      <c r="J2303" t="s">
        <v>14</v>
      </c>
      <c r="K2303" t="s">
        <v>15</v>
      </c>
      <c r="N2303" s="1">
        <v>50</v>
      </c>
      <c r="O2303" s="60">
        <f>IF(B2303="DEPARTAMENTO",N2303*(100%-VLOOKUP(A2303,'Condiciones Comerciales'!B:M,4,FALSE)),N2303)</f>
        <v>50</v>
      </c>
      <c r="P2303" s="60">
        <f t="shared" si="35"/>
        <v>56.25</v>
      </c>
      <c r="Q2303" s="62"/>
    </row>
    <row r="2304" spans="1:17" x14ac:dyDescent="0.3">
      <c r="A2304" s="1" t="s">
        <v>277</v>
      </c>
      <c r="B2304" t="s">
        <v>13</v>
      </c>
      <c r="C2304" t="s">
        <v>13</v>
      </c>
      <c r="D2304" s="63">
        <v>83</v>
      </c>
      <c r="E2304" s="5">
        <v>-1</v>
      </c>
      <c r="F2304" s="5" t="s">
        <v>17</v>
      </c>
      <c r="G2304" s="64">
        <v>3.28</v>
      </c>
      <c r="H2304" s="64">
        <v>0</v>
      </c>
      <c r="I2304" t="s">
        <v>14</v>
      </c>
      <c r="J2304" t="s">
        <v>14</v>
      </c>
      <c r="K2304" t="s">
        <v>15</v>
      </c>
      <c r="N2304" s="1">
        <v>50</v>
      </c>
      <c r="O2304" s="60">
        <f>IF(B2304="DEPARTAMENTO",N2304*(100%-VLOOKUP(A2304,'Condiciones Comerciales'!B:M,4,FALSE)),N2304)</f>
        <v>50</v>
      </c>
      <c r="P2304" s="60">
        <f t="shared" si="35"/>
        <v>56.25</v>
      </c>
      <c r="Q2304" s="62"/>
    </row>
    <row r="2305" spans="1:17" x14ac:dyDescent="0.3">
      <c r="A2305" s="1" t="s">
        <v>277</v>
      </c>
      <c r="B2305" t="s">
        <v>13</v>
      </c>
      <c r="C2305" t="s">
        <v>13</v>
      </c>
      <c r="D2305" s="63">
        <v>86</v>
      </c>
      <c r="E2305" s="5">
        <v>-1</v>
      </c>
      <c r="F2305" s="5" t="s">
        <v>17</v>
      </c>
      <c r="G2305" s="64">
        <v>2.78</v>
      </c>
      <c r="H2305" s="64">
        <v>0</v>
      </c>
      <c r="I2305" t="s">
        <v>14</v>
      </c>
      <c r="J2305" t="s">
        <v>14</v>
      </c>
      <c r="K2305" t="s">
        <v>15</v>
      </c>
      <c r="N2305" s="1">
        <v>50</v>
      </c>
      <c r="O2305" s="60">
        <f>IF(B2305="DEPARTAMENTO",N2305*(100%-VLOOKUP(A2305,'Condiciones Comerciales'!B:M,4,FALSE)),N2305)</f>
        <v>50</v>
      </c>
      <c r="P2305" s="60">
        <f t="shared" si="35"/>
        <v>56.25</v>
      </c>
      <c r="Q2305" s="62"/>
    </row>
    <row r="2306" spans="1:17" x14ac:dyDescent="0.3">
      <c r="A2306" s="1" t="s">
        <v>277</v>
      </c>
      <c r="B2306" t="s">
        <v>13</v>
      </c>
      <c r="C2306" t="s">
        <v>13</v>
      </c>
      <c r="D2306" s="63">
        <v>88</v>
      </c>
      <c r="E2306" s="5">
        <v>-1</v>
      </c>
      <c r="F2306" s="5" t="s">
        <v>17</v>
      </c>
      <c r="G2306" s="64">
        <v>2.61</v>
      </c>
      <c r="H2306" s="64">
        <v>0</v>
      </c>
      <c r="I2306" t="s">
        <v>14</v>
      </c>
      <c r="J2306" t="s">
        <v>14</v>
      </c>
      <c r="K2306" t="s">
        <v>15</v>
      </c>
      <c r="N2306" s="1">
        <v>40</v>
      </c>
      <c r="O2306" s="60">
        <f>IF(B2306="DEPARTAMENTO",N2306*(100%-VLOOKUP(A2306,'Condiciones Comerciales'!B:M,4,FALSE)),N2306)</f>
        <v>40</v>
      </c>
      <c r="P2306" s="60">
        <f t="shared" ref="P2306:P2369" si="36">(O2306-10%*O2306)/80%</f>
        <v>45</v>
      </c>
      <c r="Q2306" s="62"/>
    </row>
    <row r="2307" spans="1:17" x14ac:dyDescent="0.3">
      <c r="A2307" s="1" t="s">
        <v>277</v>
      </c>
      <c r="B2307" t="s">
        <v>13</v>
      </c>
      <c r="C2307" t="s">
        <v>13</v>
      </c>
      <c r="D2307" s="63">
        <v>89</v>
      </c>
      <c r="E2307" s="5">
        <v>-1</v>
      </c>
      <c r="F2307" s="5" t="s">
        <v>17</v>
      </c>
      <c r="G2307" s="64">
        <v>2.61</v>
      </c>
      <c r="H2307" s="64">
        <v>0</v>
      </c>
      <c r="I2307" t="s">
        <v>14</v>
      </c>
      <c r="J2307" t="s">
        <v>14</v>
      </c>
      <c r="K2307" t="s">
        <v>15</v>
      </c>
      <c r="N2307" s="1">
        <v>40</v>
      </c>
      <c r="O2307" s="60">
        <f>IF(B2307="DEPARTAMENTO",N2307*(100%-VLOOKUP(A2307,'Condiciones Comerciales'!B:M,4,FALSE)),N2307)</f>
        <v>40</v>
      </c>
      <c r="P2307" s="60">
        <f t="shared" si="36"/>
        <v>45</v>
      </c>
      <c r="Q2307" s="62"/>
    </row>
    <row r="2308" spans="1:17" x14ac:dyDescent="0.3">
      <c r="A2308" s="1" t="s">
        <v>277</v>
      </c>
      <c r="B2308" t="s">
        <v>13</v>
      </c>
      <c r="C2308" t="s">
        <v>13</v>
      </c>
      <c r="D2308" s="63">
        <v>90</v>
      </c>
      <c r="E2308" s="5">
        <v>-1</v>
      </c>
      <c r="F2308" s="5" t="s">
        <v>17</v>
      </c>
      <c r="G2308" s="64">
        <v>2.78</v>
      </c>
      <c r="H2308" s="64">
        <v>0</v>
      </c>
      <c r="I2308" t="s">
        <v>14</v>
      </c>
      <c r="J2308" t="s">
        <v>14</v>
      </c>
      <c r="K2308" t="s">
        <v>15</v>
      </c>
      <c r="N2308" s="1">
        <v>50</v>
      </c>
      <c r="O2308" s="60">
        <f>IF(B2308="DEPARTAMENTO",N2308*(100%-VLOOKUP(A2308,'Condiciones Comerciales'!B:M,4,FALSE)),N2308)</f>
        <v>50</v>
      </c>
      <c r="P2308" s="60">
        <f t="shared" si="36"/>
        <v>56.25</v>
      </c>
      <c r="Q2308" s="62"/>
    </row>
    <row r="2309" spans="1:17" x14ac:dyDescent="0.3">
      <c r="A2309" s="1" t="s">
        <v>277</v>
      </c>
      <c r="B2309" t="s">
        <v>13</v>
      </c>
      <c r="C2309" t="s">
        <v>13</v>
      </c>
      <c r="D2309" s="63">
        <v>91</v>
      </c>
      <c r="E2309" s="5">
        <v>-1</v>
      </c>
      <c r="F2309" s="5" t="s">
        <v>17</v>
      </c>
      <c r="G2309" s="64">
        <v>2.88</v>
      </c>
      <c r="H2309" s="64">
        <v>0</v>
      </c>
      <c r="I2309" t="s">
        <v>14</v>
      </c>
      <c r="J2309" t="s">
        <v>14</v>
      </c>
      <c r="K2309" t="s">
        <v>15</v>
      </c>
      <c r="N2309" s="1">
        <v>50</v>
      </c>
      <c r="O2309" s="60">
        <f>IF(B2309="DEPARTAMENTO",N2309*(100%-VLOOKUP(A2309,'Condiciones Comerciales'!B:M,4,FALSE)),N2309)</f>
        <v>50</v>
      </c>
      <c r="P2309" s="60">
        <f t="shared" si="36"/>
        <v>56.25</v>
      </c>
      <c r="Q2309" s="62"/>
    </row>
    <row r="2310" spans="1:17" x14ac:dyDescent="0.3">
      <c r="A2310" s="1" t="s">
        <v>277</v>
      </c>
      <c r="B2310" t="s">
        <v>13</v>
      </c>
      <c r="C2310" t="s">
        <v>13</v>
      </c>
      <c r="D2310" s="63">
        <v>92</v>
      </c>
      <c r="E2310" s="5">
        <v>-1</v>
      </c>
      <c r="F2310" s="5" t="s">
        <v>17</v>
      </c>
      <c r="G2310" s="64">
        <v>2.74</v>
      </c>
      <c r="H2310" s="64">
        <v>0</v>
      </c>
      <c r="I2310" t="s">
        <v>14</v>
      </c>
      <c r="J2310" t="s">
        <v>14</v>
      </c>
      <c r="K2310" t="s">
        <v>15</v>
      </c>
      <c r="N2310" s="1">
        <v>50</v>
      </c>
      <c r="O2310" s="60">
        <f>IF(B2310="DEPARTAMENTO",N2310*(100%-VLOOKUP(A2310,'Condiciones Comerciales'!B:M,4,FALSE)),N2310)</f>
        <v>50</v>
      </c>
      <c r="P2310" s="60">
        <f t="shared" si="36"/>
        <v>56.25</v>
      </c>
      <c r="Q2310" s="62"/>
    </row>
    <row r="2311" spans="1:17" x14ac:dyDescent="0.3">
      <c r="A2311" s="1" t="s">
        <v>277</v>
      </c>
      <c r="B2311" t="s">
        <v>13</v>
      </c>
      <c r="C2311" t="s">
        <v>13</v>
      </c>
      <c r="D2311" s="63">
        <v>93</v>
      </c>
      <c r="E2311" s="5">
        <v>-1</v>
      </c>
      <c r="F2311" s="5" t="s">
        <v>17</v>
      </c>
      <c r="G2311" s="64">
        <v>2.8</v>
      </c>
      <c r="H2311" s="64">
        <v>0</v>
      </c>
      <c r="I2311" t="s">
        <v>14</v>
      </c>
      <c r="J2311" t="s">
        <v>14</v>
      </c>
      <c r="K2311" t="s">
        <v>15</v>
      </c>
      <c r="N2311" s="1">
        <v>50</v>
      </c>
      <c r="O2311" s="60">
        <f>IF(B2311="DEPARTAMENTO",N2311*(100%-VLOOKUP(A2311,'Condiciones Comerciales'!B:M,4,FALSE)),N2311)</f>
        <v>50</v>
      </c>
      <c r="P2311" s="60">
        <f t="shared" si="36"/>
        <v>56.25</v>
      </c>
      <c r="Q2311" s="62"/>
    </row>
    <row r="2312" spans="1:17" x14ac:dyDescent="0.3">
      <c r="A2312" s="1" t="s">
        <v>277</v>
      </c>
      <c r="B2312" t="s">
        <v>13</v>
      </c>
      <c r="C2312" t="s">
        <v>13</v>
      </c>
      <c r="D2312" s="63">
        <v>94</v>
      </c>
      <c r="E2312" s="5">
        <v>-1</v>
      </c>
      <c r="F2312" s="5" t="s">
        <v>17</v>
      </c>
      <c r="G2312" s="64">
        <v>2.8</v>
      </c>
      <c r="H2312" s="64">
        <v>0</v>
      </c>
      <c r="I2312" t="s">
        <v>14</v>
      </c>
      <c r="J2312" t="s">
        <v>14</v>
      </c>
      <c r="K2312" t="s">
        <v>15</v>
      </c>
      <c r="N2312" s="1">
        <v>50</v>
      </c>
      <c r="O2312" s="60">
        <f>IF(B2312="DEPARTAMENTO",N2312*(100%-VLOOKUP(A2312,'Condiciones Comerciales'!B:M,4,FALSE)),N2312)</f>
        <v>50</v>
      </c>
      <c r="P2312" s="60">
        <f t="shared" si="36"/>
        <v>56.25</v>
      </c>
      <c r="Q2312" s="62"/>
    </row>
    <row r="2313" spans="1:17" x14ac:dyDescent="0.3">
      <c r="A2313" s="1" t="s">
        <v>277</v>
      </c>
      <c r="B2313" t="s">
        <v>13</v>
      </c>
      <c r="C2313" t="s">
        <v>13</v>
      </c>
      <c r="D2313" s="63">
        <v>95</v>
      </c>
      <c r="E2313" s="5">
        <v>-1</v>
      </c>
      <c r="F2313" s="5" t="s">
        <v>17</v>
      </c>
      <c r="G2313" s="64">
        <v>2.74</v>
      </c>
      <c r="H2313" s="64">
        <v>0</v>
      </c>
      <c r="I2313" t="s">
        <v>14</v>
      </c>
      <c r="J2313" t="s">
        <v>14</v>
      </c>
      <c r="K2313" t="s">
        <v>15</v>
      </c>
      <c r="N2313" s="1">
        <v>50</v>
      </c>
      <c r="O2313" s="60">
        <f>IF(B2313="DEPARTAMENTO",N2313*(100%-VLOOKUP(A2313,'Condiciones Comerciales'!B:M,4,FALSE)),N2313)</f>
        <v>50</v>
      </c>
      <c r="P2313" s="60">
        <f t="shared" si="36"/>
        <v>56.25</v>
      </c>
      <c r="Q2313" s="62"/>
    </row>
    <row r="2314" spans="1:17" x14ac:dyDescent="0.3">
      <c r="A2314" s="1" t="s">
        <v>277</v>
      </c>
      <c r="B2314" t="s">
        <v>13</v>
      </c>
      <c r="C2314" t="s">
        <v>13</v>
      </c>
      <c r="D2314" s="63">
        <v>96</v>
      </c>
      <c r="E2314" s="5">
        <v>-1</v>
      </c>
      <c r="F2314" s="5" t="s">
        <v>17</v>
      </c>
      <c r="G2314" s="64">
        <v>2.88</v>
      </c>
      <c r="H2314" s="64">
        <v>0</v>
      </c>
      <c r="I2314" t="s">
        <v>14</v>
      </c>
      <c r="J2314" t="s">
        <v>14</v>
      </c>
      <c r="K2314" t="s">
        <v>15</v>
      </c>
      <c r="N2314" s="1">
        <v>50</v>
      </c>
      <c r="O2314" s="60">
        <f>IF(B2314="DEPARTAMENTO",N2314*(100%-VLOOKUP(A2314,'Condiciones Comerciales'!B:M,4,FALSE)),N2314)</f>
        <v>50</v>
      </c>
      <c r="P2314" s="60">
        <f t="shared" si="36"/>
        <v>56.25</v>
      </c>
      <c r="Q2314" s="62"/>
    </row>
    <row r="2315" spans="1:17" x14ac:dyDescent="0.3">
      <c r="A2315" s="1" t="s">
        <v>277</v>
      </c>
      <c r="B2315" t="s">
        <v>13</v>
      </c>
      <c r="C2315" t="s">
        <v>13</v>
      </c>
      <c r="D2315" s="63">
        <v>97</v>
      </c>
      <c r="E2315" s="5">
        <v>-1</v>
      </c>
      <c r="F2315" s="5" t="s">
        <v>17</v>
      </c>
      <c r="G2315" s="64">
        <v>2.78</v>
      </c>
      <c r="H2315" s="64">
        <v>0</v>
      </c>
      <c r="I2315" t="s">
        <v>14</v>
      </c>
      <c r="J2315" t="s">
        <v>14</v>
      </c>
      <c r="K2315" t="s">
        <v>15</v>
      </c>
      <c r="N2315" s="1">
        <v>50</v>
      </c>
      <c r="O2315" s="60">
        <f>IF(B2315="DEPARTAMENTO",N2315*(100%-VLOOKUP(A2315,'Condiciones Comerciales'!B:M,4,FALSE)),N2315)</f>
        <v>50</v>
      </c>
      <c r="P2315" s="60">
        <f t="shared" si="36"/>
        <v>56.25</v>
      </c>
      <c r="Q2315" s="62"/>
    </row>
    <row r="2316" spans="1:17" x14ac:dyDescent="0.3">
      <c r="A2316" s="1" t="s">
        <v>277</v>
      </c>
      <c r="B2316" t="s">
        <v>13</v>
      </c>
      <c r="C2316" t="s">
        <v>13</v>
      </c>
      <c r="D2316" s="63">
        <v>98</v>
      </c>
      <c r="E2316" s="5">
        <v>-1</v>
      </c>
      <c r="F2316" s="5" t="s">
        <v>17</v>
      </c>
      <c r="G2316" s="64">
        <v>2.61</v>
      </c>
      <c r="H2316" s="64">
        <v>0</v>
      </c>
      <c r="I2316" t="s">
        <v>14</v>
      </c>
      <c r="J2316" t="s">
        <v>14</v>
      </c>
      <c r="K2316" t="s">
        <v>15</v>
      </c>
      <c r="N2316" s="1">
        <v>40</v>
      </c>
      <c r="O2316" s="60">
        <f>IF(B2316="DEPARTAMENTO",N2316*(100%-VLOOKUP(A2316,'Condiciones Comerciales'!B:M,4,FALSE)),N2316)</f>
        <v>40</v>
      </c>
      <c r="P2316" s="60">
        <f t="shared" si="36"/>
        <v>45</v>
      </c>
      <c r="Q2316" s="62"/>
    </row>
    <row r="2317" spans="1:17" x14ac:dyDescent="0.3">
      <c r="A2317" s="1" t="s">
        <v>277</v>
      </c>
      <c r="B2317" t="s">
        <v>13</v>
      </c>
      <c r="C2317" t="s">
        <v>13</v>
      </c>
      <c r="D2317" s="63">
        <v>99</v>
      </c>
      <c r="E2317" s="5">
        <v>-1</v>
      </c>
      <c r="F2317" s="5" t="s">
        <v>17</v>
      </c>
      <c r="G2317" s="64">
        <v>2.61</v>
      </c>
      <c r="H2317" s="64">
        <v>0</v>
      </c>
      <c r="I2317" t="s">
        <v>14</v>
      </c>
      <c r="J2317" t="s">
        <v>14</v>
      </c>
      <c r="K2317" t="s">
        <v>15</v>
      </c>
      <c r="N2317" s="1">
        <v>40</v>
      </c>
      <c r="O2317" s="60">
        <f>IF(B2317="DEPARTAMENTO",N2317*(100%-VLOOKUP(A2317,'Condiciones Comerciales'!B:M,4,FALSE)),N2317)</f>
        <v>40</v>
      </c>
      <c r="P2317" s="60">
        <f t="shared" si="36"/>
        <v>45</v>
      </c>
      <c r="Q2317" s="62"/>
    </row>
    <row r="2318" spans="1:17" x14ac:dyDescent="0.3">
      <c r="A2318" s="1" t="s">
        <v>277</v>
      </c>
      <c r="B2318" t="s">
        <v>13</v>
      </c>
      <c r="C2318" t="s">
        <v>13</v>
      </c>
      <c r="D2318" s="63">
        <v>100</v>
      </c>
      <c r="E2318" s="5">
        <v>-1</v>
      </c>
      <c r="F2318" s="5" t="s">
        <v>17</v>
      </c>
      <c r="G2318" s="64">
        <v>2.61</v>
      </c>
      <c r="H2318" s="64">
        <v>0</v>
      </c>
      <c r="I2318" t="s">
        <v>14</v>
      </c>
      <c r="J2318" t="s">
        <v>14</v>
      </c>
      <c r="K2318" t="s">
        <v>15</v>
      </c>
      <c r="N2318" s="1">
        <v>40</v>
      </c>
      <c r="O2318" s="60">
        <f>IF(B2318="DEPARTAMENTO",N2318*(100%-VLOOKUP(A2318,'Condiciones Comerciales'!B:M,4,FALSE)),N2318)</f>
        <v>40</v>
      </c>
      <c r="P2318" s="60">
        <f t="shared" si="36"/>
        <v>45</v>
      </c>
      <c r="Q2318" s="62"/>
    </row>
    <row r="2319" spans="1:17" x14ac:dyDescent="0.3">
      <c r="A2319" s="1" t="s">
        <v>277</v>
      </c>
      <c r="B2319" t="s">
        <v>13</v>
      </c>
      <c r="C2319" t="s">
        <v>13</v>
      </c>
      <c r="D2319" s="63">
        <v>101</v>
      </c>
      <c r="E2319" s="5">
        <v>-1</v>
      </c>
      <c r="F2319" s="5" t="s">
        <v>17</v>
      </c>
      <c r="G2319" s="64">
        <v>2.78</v>
      </c>
      <c r="H2319" s="64">
        <v>0</v>
      </c>
      <c r="I2319" t="s">
        <v>14</v>
      </c>
      <c r="J2319" t="s">
        <v>14</v>
      </c>
      <c r="K2319" t="s">
        <v>15</v>
      </c>
      <c r="N2319" s="1">
        <v>50</v>
      </c>
      <c r="O2319" s="60">
        <f>IF(B2319="DEPARTAMENTO",N2319*(100%-VLOOKUP(A2319,'Condiciones Comerciales'!B:M,4,FALSE)),N2319)</f>
        <v>50</v>
      </c>
      <c r="P2319" s="60">
        <f t="shared" si="36"/>
        <v>56.25</v>
      </c>
      <c r="Q2319" s="62"/>
    </row>
    <row r="2320" spans="1:17" x14ac:dyDescent="0.3">
      <c r="A2320" s="1" t="s">
        <v>277</v>
      </c>
      <c r="B2320" t="s">
        <v>13</v>
      </c>
      <c r="C2320" t="s">
        <v>13</v>
      </c>
      <c r="D2320" s="63">
        <v>102</v>
      </c>
      <c r="E2320" s="5">
        <v>-1</v>
      </c>
      <c r="F2320" s="5" t="s">
        <v>17</v>
      </c>
      <c r="G2320" s="64">
        <v>2.78</v>
      </c>
      <c r="H2320" s="64">
        <v>0</v>
      </c>
      <c r="I2320" t="s">
        <v>14</v>
      </c>
      <c r="J2320" t="s">
        <v>14</v>
      </c>
      <c r="K2320" t="s">
        <v>15</v>
      </c>
      <c r="N2320" s="1">
        <v>50</v>
      </c>
      <c r="O2320" s="60">
        <f>IF(B2320="DEPARTAMENTO",N2320*(100%-VLOOKUP(A2320,'Condiciones Comerciales'!B:M,4,FALSE)),N2320)</f>
        <v>50</v>
      </c>
      <c r="P2320" s="60">
        <f t="shared" si="36"/>
        <v>56.25</v>
      </c>
      <c r="Q2320" s="62"/>
    </row>
    <row r="2321" spans="1:17" x14ac:dyDescent="0.3">
      <c r="A2321" s="1" t="s">
        <v>277</v>
      </c>
      <c r="B2321" t="s">
        <v>13</v>
      </c>
      <c r="C2321" t="s">
        <v>13</v>
      </c>
      <c r="D2321" s="63">
        <v>103</v>
      </c>
      <c r="E2321" s="5">
        <v>-1</v>
      </c>
      <c r="F2321" s="5" t="s">
        <v>17</v>
      </c>
      <c r="G2321" s="64">
        <v>2.61</v>
      </c>
      <c r="H2321" s="64">
        <v>0</v>
      </c>
      <c r="I2321" t="s">
        <v>14</v>
      </c>
      <c r="J2321" t="s">
        <v>14</v>
      </c>
      <c r="K2321" t="s">
        <v>15</v>
      </c>
      <c r="N2321" s="1">
        <v>40</v>
      </c>
      <c r="O2321" s="60">
        <f>IF(B2321="DEPARTAMENTO",N2321*(100%-VLOOKUP(A2321,'Condiciones Comerciales'!B:M,4,FALSE)),N2321)</f>
        <v>40</v>
      </c>
      <c r="P2321" s="60">
        <f t="shared" si="36"/>
        <v>45</v>
      </c>
      <c r="Q2321" s="62"/>
    </row>
    <row r="2322" spans="1:17" x14ac:dyDescent="0.3">
      <c r="A2322" s="1" t="s">
        <v>277</v>
      </c>
      <c r="B2322" t="s">
        <v>13</v>
      </c>
      <c r="C2322" t="s">
        <v>13</v>
      </c>
      <c r="D2322" s="63">
        <v>104</v>
      </c>
      <c r="E2322" s="5">
        <v>-1</v>
      </c>
      <c r="F2322" s="5" t="s">
        <v>17</v>
      </c>
      <c r="G2322" s="64">
        <v>2.61</v>
      </c>
      <c r="H2322" s="64">
        <v>0</v>
      </c>
      <c r="I2322" t="s">
        <v>14</v>
      </c>
      <c r="J2322" t="s">
        <v>14</v>
      </c>
      <c r="K2322" t="s">
        <v>15</v>
      </c>
      <c r="N2322" s="1">
        <v>40</v>
      </c>
      <c r="O2322" s="60">
        <f>IF(B2322="DEPARTAMENTO",N2322*(100%-VLOOKUP(A2322,'Condiciones Comerciales'!B:M,4,FALSE)),N2322)</f>
        <v>40</v>
      </c>
      <c r="P2322" s="60">
        <f t="shared" si="36"/>
        <v>45</v>
      </c>
      <c r="Q2322" s="62"/>
    </row>
    <row r="2323" spans="1:17" x14ac:dyDescent="0.3">
      <c r="A2323" s="1" t="s">
        <v>277</v>
      </c>
      <c r="B2323" t="s">
        <v>13</v>
      </c>
      <c r="C2323" t="s">
        <v>13</v>
      </c>
      <c r="D2323" s="63">
        <v>105</v>
      </c>
      <c r="E2323" s="5">
        <v>-1</v>
      </c>
      <c r="F2323" s="5" t="s">
        <v>17</v>
      </c>
      <c r="G2323" s="64">
        <v>2.61</v>
      </c>
      <c r="H2323" s="64">
        <v>0</v>
      </c>
      <c r="I2323" t="s">
        <v>14</v>
      </c>
      <c r="J2323" t="s">
        <v>14</v>
      </c>
      <c r="K2323" t="s">
        <v>15</v>
      </c>
      <c r="N2323" s="1">
        <v>40</v>
      </c>
      <c r="O2323" s="60">
        <f>IF(B2323="DEPARTAMENTO",N2323*(100%-VLOOKUP(A2323,'Condiciones Comerciales'!B:M,4,FALSE)),N2323)</f>
        <v>40</v>
      </c>
      <c r="P2323" s="60">
        <f t="shared" si="36"/>
        <v>45</v>
      </c>
      <c r="Q2323" s="62"/>
    </row>
    <row r="2324" spans="1:17" x14ac:dyDescent="0.3">
      <c r="A2324" s="1" t="s">
        <v>277</v>
      </c>
      <c r="B2324" t="s">
        <v>13</v>
      </c>
      <c r="C2324" t="s">
        <v>13</v>
      </c>
      <c r="D2324" s="63">
        <v>106</v>
      </c>
      <c r="E2324" s="5">
        <v>-1</v>
      </c>
      <c r="F2324" s="5" t="s">
        <v>17</v>
      </c>
      <c r="G2324" s="64">
        <v>3.05</v>
      </c>
      <c r="H2324" s="64">
        <v>0</v>
      </c>
      <c r="I2324" t="s">
        <v>14</v>
      </c>
      <c r="J2324" t="s">
        <v>14</v>
      </c>
      <c r="K2324" t="s">
        <v>15</v>
      </c>
      <c r="N2324" s="1">
        <v>50</v>
      </c>
      <c r="O2324" s="60">
        <f>IF(B2324="DEPARTAMENTO",N2324*(100%-VLOOKUP(A2324,'Condiciones Comerciales'!B:M,4,FALSE)),N2324)</f>
        <v>50</v>
      </c>
      <c r="P2324" s="60">
        <f t="shared" si="36"/>
        <v>56.25</v>
      </c>
      <c r="Q2324" s="62"/>
    </row>
    <row r="2325" spans="1:17" x14ac:dyDescent="0.3">
      <c r="A2325" s="1" t="s">
        <v>277</v>
      </c>
      <c r="B2325" t="s">
        <v>13</v>
      </c>
      <c r="C2325" t="s">
        <v>13</v>
      </c>
      <c r="D2325" s="63">
        <v>108</v>
      </c>
      <c r="E2325" s="5">
        <v>-1</v>
      </c>
      <c r="F2325" s="5" t="s">
        <v>17</v>
      </c>
      <c r="G2325" s="64">
        <v>2.74</v>
      </c>
      <c r="H2325" s="64">
        <v>0</v>
      </c>
      <c r="I2325" t="s">
        <v>14</v>
      </c>
      <c r="J2325" t="s">
        <v>14</v>
      </c>
      <c r="K2325" t="s">
        <v>15</v>
      </c>
      <c r="N2325" s="1">
        <v>50</v>
      </c>
      <c r="O2325" s="60">
        <f>IF(B2325="DEPARTAMENTO",N2325*(100%-VLOOKUP(A2325,'Condiciones Comerciales'!B:M,4,FALSE)),N2325)</f>
        <v>50</v>
      </c>
      <c r="P2325" s="60">
        <f t="shared" si="36"/>
        <v>56.25</v>
      </c>
      <c r="Q2325" s="62"/>
    </row>
    <row r="2326" spans="1:17" x14ac:dyDescent="0.3">
      <c r="A2326" s="1" t="s">
        <v>277</v>
      </c>
      <c r="B2326" t="s">
        <v>13</v>
      </c>
      <c r="C2326" t="s">
        <v>13</v>
      </c>
      <c r="D2326" s="63">
        <v>109</v>
      </c>
      <c r="E2326" s="5">
        <v>-1</v>
      </c>
      <c r="F2326" s="5" t="s">
        <v>17</v>
      </c>
      <c r="G2326" s="64">
        <v>2.8</v>
      </c>
      <c r="H2326" s="64">
        <v>0</v>
      </c>
      <c r="I2326" t="s">
        <v>14</v>
      </c>
      <c r="J2326" t="s">
        <v>14</v>
      </c>
      <c r="K2326" t="s">
        <v>15</v>
      </c>
      <c r="N2326" s="1">
        <v>50</v>
      </c>
      <c r="O2326" s="60">
        <f>IF(B2326="DEPARTAMENTO",N2326*(100%-VLOOKUP(A2326,'Condiciones Comerciales'!B:M,4,FALSE)),N2326)</f>
        <v>50</v>
      </c>
      <c r="P2326" s="60">
        <f t="shared" si="36"/>
        <v>56.25</v>
      </c>
      <c r="Q2326" s="62"/>
    </row>
    <row r="2327" spans="1:17" x14ac:dyDescent="0.3">
      <c r="A2327" s="1" t="s">
        <v>277</v>
      </c>
      <c r="B2327" t="s">
        <v>13</v>
      </c>
      <c r="C2327" t="s">
        <v>13</v>
      </c>
      <c r="D2327" s="63">
        <v>110</v>
      </c>
      <c r="E2327" s="5">
        <v>-1</v>
      </c>
      <c r="F2327" s="5" t="s">
        <v>17</v>
      </c>
      <c r="G2327" s="64">
        <v>6.56</v>
      </c>
      <c r="H2327" s="64">
        <v>0</v>
      </c>
      <c r="I2327" t="s">
        <v>14</v>
      </c>
      <c r="J2327" t="s">
        <v>14</v>
      </c>
      <c r="K2327" t="s">
        <v>15</v>
      </c>
      <c r="N2327" s="1">
        <v>90</v>
      </c>
      <c r="O2327" s="60">
        <f>IF(B2327="DEPARTAMENTO",N2327*(100%-VLOOKUP(A2327,'Condiciones Comerciales'!B:M,4,FALSE)),N2327)</f>
        <v>90</v>
      </c>
      <c r="P2327" s="60">
        <f t="shared" si="36"/>
        <v>101.25</v>
      </c>
      <c r="Q2327" s="62"/>
    </row>
    <row r="2328" spans="1:17" x14ac:dyDescent="0.3">
      <c r="A2328" s="1" t="s">
        <v>277</v>
      </c>
      <c r="B2328" t="s">
        <v>13</v>
      </c>
      <c r="C2328" t="s">
        <v>13</v>
      </c>
      <c r="D2328" s="63">
        <v>111</v>
      </c>
      <c r="E2328" s="5">
        <v>-1</v>
      </c>
      <c r="F2328" s="5" t="s">
        <v>17</v>
      </c>
      <c r="G2328" s="64">
        <v>2.34</v>
      </c>
      <c r="H2328" s="64">
        <v>0</v>
      </c>
      <c r="I2328" t="s">
        <v>14</v>
      </c>
      <c r="J2328" t="s">
        <v>14</v>
      </c>
      <c r="K2328" t="s">
        <v>15</v>
      </c>
      <c r="N2328" s="1">
        <v>40</v>
      </c>
      <c r="O2328" s="60">
        <f>IF(B2328="DEPARTAMENTO",N2328*(100%-VLOOKUP(A2328,'Condiciones Comerciales'!B:M,4,FALSE)),N2328)</f>
        <v>40</v>
      </c>
      <c r="P2328" s="60">
        <f t="shared" si="36"/>
        <v>45</v>
      </c>
      <c r="Q2328" s="62"/>
    </row>
    <row r="2329" spans="1:17" x14ac:dyDescent="0.3">
      <c r="A2329" s="1" t="s">
        <v>277</v>
      </c>
      <c r="B2329" t="s">
        <v>13</v>
      </c>
      <c r="C2329" t="s">
        <v>13</v>
      </c>
      <c r="D2329" s="63">
        <v>112</v>
      </c>
      <c r="E2329" s="5">
        <v>-1</v>
      </c>
      <c r="F2329" s="5" t="s">
        <v>17</v>
      </c>
      <c r="G2329" s="64">
        <v>2.2799999999999998</v>
      </c>
      <c r="H2329" s="64">
        <v>0</v>
      </c>
      <c r="I2329" t="s">
        <v>14</v>
      </c>
      <c r="J2329" t="s">
        <v>14</v>
      </c>
      <c r="K2329" t="s">
        <v>15</v>
      </c>
      <c r="N2329" s="1">
        <v>40</v>
      </c>
      <c r="O2329" s="60">
        <f>IF(B2329="DEPARTAMENTO",N2329*(100%-VLOOKUP(A2329,'Condiciones Comerciales'!B:M,4,FALSE)),N2329)</f>
        <v>40</v>
      </c>
      <c r="P2329" s="60">
        <f t="shared" si="36"/>
        <v>45</v>
      </c>
      <c r="Q2329" s="62"/>
    </row>
    <row r="2330" spans="1:17" x14ac:dyDescent="0.3">
      <c r="A2330" s="1" t="s">
        <v>277</v>
      </c>
      <c r="B2330" t="s">
        <v>13</v>
      </c>
      <c r="C2330" t="s">
        <v>13</v>
      </c>
      <c r="D2330" s="63">
        <v>113</v>
      </c>
      <c r="E2330" s="5">
        <v>-1</v>
      </c>
      <c r="F2330" s="5" t="s">
        <v>17</v>
      </c>
      <c r="G2330" s="64">
        <v>2.7</v>
      </c>
      <c r="H2330" s="64">
        <v>0</v>
      </c>
      <c r="I2330" t="s">
        <v>14</v>
      </c>
      <c r="J2330" t="s">
        <v>14</v>
      </c>
      <c r="K2330" t="s">
        <v>15</v>
      </c>
      <c r="N2330" s="1">
        <v>50</v>
      </c>
      <c r="O2330" s="60">
        <f>IF(B2330="DEPARTAMENTO",N2330*(100%-VLOOKUP(A2330,'Condiciones Comerciales'!B:M,4,FALSE)),N2330)</f>
        <v>50</v>
      </c>
      <c r="P2330" s="60">
        <f t="shared" si="36"/>
        <v>56.25</v>
      </c>
      <c r="Q2330" s="62"/>
    </row>
    <row r="2331" spans="1:17" x14ac:dyDescent="0.3">
      <c r="A2331" s="1" t="s">
        <v>277</v>
      </c>
      <c r="B2331" t="s">
        <v>13</v>
      </c>
      <c r="C2331" t="s">
        <v>13</v>
      </c>
      <c r="D2331" s="63">
        <v>114</v>
      </c>
      <c r="E2331" s="5">
        <v>-1</v>
      </c>
      <c r="F2331" s="5" t="s">
        <v>17</v>
      </c>
      <c r="G2331" s="64">
        <v>2.44</v>
      </c>
      <c r="H2331" s="64">
        <v>0</v>
      </c>
      <c r="I2331" t="s">
        <v>14</v>
      </c>
      <c r="J2331" t="s">
        <v>14</v>
      </c>
      <c r="K2331" t="s">
        <v>15</v>
      </c>
      <c r="N2331" s="1">
        <v>40</v>
      </c>
      <c r="O2331" s="60">
        <f>IF(B2331="DEPARTAMENTO",N2331*(100%-VLOOKUP(A2331,'Condiciones Comerciales'!B:M,4,FALSE)),N2331)</f>
        <v>40</v>
      </c>
      <c r="P2331" s="60">
        <f t="shared" si="36"/>
        <v>45</v>
      </c>
      <c r="Q2331" s="62"/>
    </row>
    <row r="2332" spans="1:17" x14ac:dyDescent="0.3">
      <c r="A2332" s="1" t="s">
        <v>277</v>
      </c>
      <c r="B2332" t="s">
        <v>13</v>
      </c>
      <c r="C2332" t="s">
        <v>13</v>
      </c>
      <c r="D2332" s="63">
        <v>115</v>
      </c>
      <c r="E2332" s="5">
        <v>-1</v>
      </c>
      <c r="F2332" s="5" t="s">
        <v>17</v>
      </c>
      <c r="G2332" s="64">
        <v>1.92</v>
      </c>
      <c r="H2332" s="64">
        <v>0</v>
      </c>
      <c r="I2332" t="s">
        <v>14</v>
      </c>
      <c r="J2332" t="s">
        <v>14</v>
      </c>
      <c r="K2332" t="s">
        <v>15</v>
      </c>
      <c r="N2332" s="1">
        <v>30</v>
      </c>
      <c r="O2332" s="60">
        <f>IF(B2332="DEPARTAMENTO",N2332*(100%-VLOOKUP(A2332,'Condiciones Comerciales'!B:M,4,FALSE)),N2332)</f>
        <v>30</v>
      </c>
      <c r="P2332" s="60">
        <f t="shared" si="36"/>
        <v>33.75</v>
      </c>
      <c r="Q2332" s="62"/>
    </row>
    <row r="2333" spans="1:17" x14ac:dyDescent="0.3">
      <c r="A2333" s="1" t="s">
        <v>277</v>
      </c>
      <c r="B2333" t="s">
        <v>13</v>
      </c>
      <c r="C2333" t="s">
        <v>13</v>
      </c>
      <c r="D2333" s="63">
        <v>116</v>
      </c>
      <c r="E2333" s="5">
        <v>-1</v>
      </c>
      <c r="F2333" s="5" t="s">
        <v>17</v>
      </c>
      <c r="G2333" s="64">
        <v>1.98</v>
      </c>
      <c r="H2333" s="64">
        <v>0</v>
      </c>
      <c r="I2333" t="s">
        <v>14</v>
      </c>
      <c r="J2333" t="s">
        <v>14</v>
      </c>
      <c r="K2333" t="s">
        <v>15</v>
      </c>
      <c r="N2333" s="1">
        <v>30</v>
      </c>
      <c r="O2333" s="60">
        <f>IF(B2333="DEPARTAMENTO",N2333*(100%-VLOOKUP(A2333,'Condiciones Comerciales'!B:M,4,FALSE)),N2333)</f>
        <v>30</v>
      </c>
      <c r="P2333" s="60">
        <f t="shared" si="36"/>
        <v>33.75</v>
      </c>
      <c r="Q2333" s="62"/>
    </row>
    <row r="2334" spans="1:17" x14ac:dyDescent="0.3">
      <c r="A2334" s="1" t="s">
        <v>277</v>
      </c>
      <c r="B2334" t="s">
        <v>13</v>
      </c>
      <c r="C2334" t="s">
        <v>13</v>
      </c>
      <c r="D2334" s="63">
        <v>117</v>
      </c>
      <c r="E2334" s="5">
        <v>-1</v>
      </c>
      <c r="F2334" s="5" t="s">
        <v>17</v>
      </c>
      <c r="G2334" s="64">
        <v>2.86</v>
      </c>
      <c r="H2334" s="64">
        <v>0</v>
      </c>
      <c r="I2334" t="s">
        <v>14</v>
      </c>
      <c r="J2334" t="s">
        <v>14</v>
      </c>
      <c r="K2334" t="s">
        <v>15</v>
      </c>
      <c r="N2334" s="1">
        <v>50</v>
      </c>
      <c r="O2334" s="60">
        <f>IF(B2334="DEPARTAMENTO",N2334*(100%-VLOOKUP(A2334,'Condiciones Comerciales'!B:M,4,FALSE)),N2334)</f>
        <v>50</v>
      </c>
      <c r="P2334" s="60">
        <f t="shared" si="36"/>
        <v>56.25</v>
      </c>
      <c r="Q2334" s="62"/>
    </row>
    <row r="2335" spans="1:17" x14ac:dyDescent="0.3">
      <c r="A2335" s="1" t="s">
        <v>277</v>
      </c>
      <c r="B2335" t="s">
        <v>13</v>
      </c>
      <c r="C2335" t="s">
        <v>13</v>
      </c>
      <c r="D2335" s="63">
        <v>118</v>
      </c>
      <c r="E2335" s="5">
        <v>-1</v>
      </c>
      <c r="F2335" s="5" t="s">
        <v>17</v>
      </c>
      <c r="G2335" s="64">
        <v>2.8</v>
      </c>
      <c r="H2335" s="64">
        <v>0</v>
      </c>
      <c r="I2335" t="s">
        <v>14</v>
      </c>
      <c r="J2335" t="s">
        <v>14</v>
      </c>
      <c r="K2335" t="s">
        <v>15</v>
      </c>
      <c r="N2335" s="1">
        <v>50</v>
      </c>
      <c r="O2335" s="60">
        <f>IF(B2335="DEPARTAMENTO",N2335*(100%-VLOOKUP(A2335,'Condiciones Comerciales'!B:M,4,FALSE)),N2335)</f>
        <v>50</v>
      </c>
      <c r="P2335" s="60">
        <f t="shared" si="36"/>
        <v>56.25</v>
      </c>
      <c r="Q2335" s="62"/>
    </row>
    <row r="2336" spans="1:17" x14ac:dyDescent="0.3">
      <c r="A2336" s="1" t="s">
        <v>277</v>
      </c>
      <c r="B2336" t="s">
        <v>16</v>
      </c>
      <c r="C2336" t="s">
        <v>16</v>
      </c>
      <c r="D2336" s="63">
        <v>2</v>
      </c>
      <c r="E2336" s="5">
        <v>1</v>
      </c>
      <c r="F2336" s="5" t="s">
        <v>17</v>
      </c>
      <c r="G2336" s="64">
        <v>12.5</v>
      </c>
      <c r="H2336" s="64">
        <v>0</v>
      </c>
      <c r="I2336" t="s">
        <v>14</v>
      </c>
      <c r="J2336" t="s">
        <v>14</v>
      </c>
      <c r="K2336" t="s">
        <v>15</v>
      </c>
      <c r="N2336" s="1">
        <v>300</v>
      </c>
      <c r="O2336" s="60">
        <f>IF(B2336="DEPARTAMENTO",N2336*(100%-VLOOKUP(A2336,'Condiciones Comerciales'!B:M,4,FALSE)),N2336)</f>
        <v>300</v>
      </c>
      <c r="P2336" s="60">
        <f t="shared" si="36"/>
        <v>337.5</v>
      </c>
      <c r="Q2336" s="62"/>
    </row>
    <row r="2337" spans="1:17" x14ac:dyDescent="0.3">
      <c r="A2337" s="1" t="s">
        <v>277</v>
      </c>
      <c r="B2337" t="s">
        <v>16</v>
      </c>
      <c r="C2337" t="s">
        <v>16</v>
      </c>
      <c r="D2337" s="63">
        <v>3</v>
      </c>
      <c r="E2337" s="5">
        <v>1</v>
      </c>
      <c r="F2337" s="5" t="s">
        <v>17</v>
      </c>
      <c r="G2337" s="64">
        <v>12.5</v>
      </c>
      <c r="H2337" s="64">
        <v>0</v>
      </c>
      <c r="I2337" t="s">
        <v>14</v>
      </c>
      <c r="J2337" t="s">
        <v>14</v>
      </c>
      <c r="K2337" t="s">
        <v>15</v>
      </c>
      <c r="L2337" t="s">
        <v>300</v>
      </c>
      <c r="N2337" s="1">
        <v>300</v>
      </c>
      <c r="O2337" s="60">
        <f>IF(B2337="DEPARTAMENTO",N2337*(100%-VLOOKUP(A2337,'Condiciones Comerciales'!B:M,4,FALSE)),N2337)</f>
        <v>300</v>
      </c>
      <c r="P2337" s="60">
        <f t="shared" si="36"/>
        <v>337.5</v>
      </c>
      <c r="Q2337" s="62"/>
    </row>
    <row r="2338" spans="1:17" x14ac:dyDescent="0.3">
      <c r="A2338" s="1" t="s">
        <v>277</v>
      </c>
      <c r="B2338" t="s">
        <v>16</v>
      </c>
      <c r="C2338" t="s">
        <v>16</v>
      </c>
      <c r="D2338" s="63">
        <v>13</v>
      </c>
      <c r="E2338" s="5">
        <v>1</v>
      </c>
      <c r="F2338" s="5" t="s">
        <v>17</v>
      </c>
      <c r="G2338" s="64">
        <v>12.5</v>
      </c>
      <c r="H2338" s="64">
        <v>0</v>
      </c>
      <c r="I2338" t="s">
        <v>14</v>
      </c>
      <c r="J2338" t="s">
        <v>14</v>
      </c>
      <c r="K2338" t="s">
        <v>15</v>
      </c>
      <c r="N2338" s="1">
        <v>300</v>
      </c>
      <c r="O2338" s="60">
        <f>IF(B2338="DEPARTAMENTO",N2338*(100%-VLOOKUP(A2338,'Condiciones Comerciales'!B:M,4,FALSE)),N2338)</f>
        <v>300</v>
      </c>
      <c r="P2338" s="60">
        <f t="shared" si="36"/>
        <v>337.5</v>
      </c>
      <c r="Q2338" s="62"/>
    </row>
    <row r="2339" spans="1:17" x14ac:dyDescent="0.3">
      <c r="A2339" s="1" t="s">
        <v>277</v>
      </c>
      <c r="B2339" t="s">
        <v>16</v>
      </c>
      <c r="C2339" t="s">
        <v>16</v>
      </c>
      <c r="D2339" s="63">
        <v>14</v>
      </c>
      <c r="E2339" s="5">
        <v>1</v>
      </c>
      <c r="F2339" s="5" t="s">
        <v>17</v>
      </c>
      <c r="G2339" s="64">
        <v>12.5</v>
      </c>
      <c r="H2339" s="64">
        <v>0</v>
      </c>
      <c r="I2339" t="s">
        <v>14</v>
      </c>
      <c r="J2339" t="s">
        <v>14</v>
      </c>
      <c r="K2339" t="s">
        <v>15</v>
      </c>
      <c r="N2339" s="1">
        <v>300</v>
      </c>
      <c r="O2339" s="60">
        <f>IF(B2339="DEPARTAMENTO",N2339*(100%-VLOOKUP(A2339,'Condiciones Comerciales'!B:M,4,FALSE)),N2339)</f>
        <v>300</v>
      </c>
      <c r="P2339" s="60">
        <f t="shared" si="36"/>
        <v>337.5</v>
      </c>
      <c r="Q2339" s="62"/>
    </row>
    <row r="2340" spans="1:17" x14ac:dyDescent="0.3">
      <c r="A2340" s="1" t="s">
        <v>277</v>
      </c>
      <c r="B2340" t="s">
        <v>16</v>
      </c>
      <c r="C2340" t="s">
        <v>16</v>
      </c>
      <c r="D2340" s="63">
        <v>15</v>
      </c>
      <c r="E2340" s="5">
        <v>1</v>
      </c>
      <c r="F2340" s="5" t="s">
        <v>17</v>
      </c>
      <c r="G2340" s="64">
        <v>12.5</v>
      </c>
      <c r="H2340" s="64">
        <v>0</v>
      </c>
      <c r="I2340" t="s">
        <v>14</v>
      </c>
      <c r="J2340" t="s">
        <v>14</v>
      </c>
      <c r="K2340" t="s">
        <v>15</v>
      </c>
      <c r="N2340" s="1">
        <v>300</v>
      </c>
      <c r="O2340" s="60">
        <f>IF(B2340="DEPARTAMENTO",N2340*(100%-VLOOKUP(A2340,'Condiciones Comerciales'!B:M,4,FALSE)),N2340)</f>
        <v>300</v>
      </c>
      <c r="P2340" s="60">
        <f t="shared" si="36"/>
        <v>337.5</v>
      </c>
      <c r="Q2340" s="62"/>
    </row>
    <row r="2341" spans="1:17" x14ac:dyDescent="0.3">
      <c r="A2341" s="1" t="s">
        <v>277</v>
      </c>
      <c r="B2341" t="s">
        <v>16</v>
      </c>
      <c r="C2341" t="s">
        <v>16</v>
      </c>
      <c r="D2341" s="63">
        <v>16</v>
      </c>
      <c r="E2341" s="5">
        <v>1</v>
      </c>
      <c r="F2341" s="5" t="s">
        <v>17</v>
      </c>
      <c r="G2341" s="64">
        <v>12.5</v>
      </c>
      <c r="H2341" s="64">
        <v>0</v>
      </c>
      <c r="I2341" t="s">
        <v>14</v>
      </c>
      <c r="J2341" t="s">
        <v>14</v>
      </c>
      <c r="K2341" t="s">
        <v>15</v>
      </c>
      <c r="N2341" s="1">
        <v>300</v>
      </c>
      <c r="O2341" s="60">
        <f>IF(B2341="DEPARTAMENTO",N2341*(100%-VLOOKUP(A2341,'Condiciones Comerciales'!B:M,4,FALSE)),N2341)</f>
        <v>300</v>
      </c>
      <c r="P2341" s="60">
        <f t="shared" si="36"/>
        <v>337.5</v>
      </c>
      <c r="Q2341" s="62"/>
    </row>
    <row r="2342" spans="1:17" x14ac:dyDescent="0.3">
      <c r="A2342" s="1" t="s">
        <v>277</v>
      </c>
      <c r="B2342" t="s">
        <v>16</v>
      </c>
      <c r="C2342" t="s">
        <v>16</v>
      </c>
      <c r="D2342" s="63">
        <v>17</v>
      </c>
      <c r="E2342" s="5">
        <v>1</v>
      </c>
      <c r="F2342" s="5" t="s">
        <v>17</v>
      </c>
      <c r="G2342" s="64">
        <v>12.5</v>
      </c>
      <c r="H2342" s="64">
        <v>0</v>
      </c>
      <c r="I2342" t="s">
        <v>14</v>
      </c>
      <c r="J2342" t="s">
        <v>14</v>
      </c>
      <c r="K2342" t="s">
        <v>15</v>
      </c>
      <c r="N2342" s="1">
        <v>300</v>
      </c>
      <c r="O2342" s="60">
        <f>IF(B2342="DEPARTAMENTO",N2342*(100%-VLOOKUP(A2342,'Condiciones Comerciales'!B:M,4,FALSE)),N2342)</f>
        <v>300</v>
      </c>
      <c r="P2342" s="60">
        <f t="shared" si="36"/>
        <v>337.5</v>
      </c>
      <c r="Q2342" s="62"/>
    </row>
    <row r="2343" spans="1:17" x14ac:dyDescent="0.3">
      <c r="A2343" s="1" t="s">
        <v>277</v>
      </c>
      <c r="B2343" t="s">
        <v>16</v>
      </c>
      <c r="C2343" t="s">
        <v>16</v>
      </c>
      <c r="D2343" s="63">
        <v>19</v>
      </c>
      <c r="E2343" s="5">
        <v>1</v>
      </c>
      <c r="F2343" s="5" t="s">
        <v>17</v>
      </c>
      <c r="G2343" s="64">
        <v>12.5</v>
      </c>
      <c r="H2343" s="64">
        <v>0</v>
      </c>
      <c r="I2343" t="s">
        <v>14</v>
      </c>
      <c r="J2343" t="s">
        <v>14</v>
      </c>
      <c r="K2343" t="s">
        <v>15</v>
      </c>
      <c r="N2343" s="1">
        <v>300</v>
      </c>
      <c r="O2343" s="60">
        <f>IF(B2343="DEPARTAMENTO",N2343*(100%-VLOOKUP(A2343,'Condiciones Comerciales'!B:M,4,FALSE)),N2343)</f>
        <v>300</v>
      </c>
      <c r="P2343" s="60">
        <f t="shared" si="36"/>
        <v>337.5</v>
      </c>
      <c r="Q2343" s="62"/>
    </row>
    <row r="2344" spans="1:17" x14ac:dyDescent="0.3">
      <c r="A2344" s="1" t="s">
        <v>277</v>
      </c>
      <c r="B2344" t="s">
        <v>16</v>
      </c>
      <c r="C2344" t="s">
        <v>16</v>
      </c>
      <c r="D2344" s="63">
        <v>20</v>
      </c>
      <c r="E2344" s="5">
        <v>1</v>
      </c>
      <c r="F2344" s="5" t="s">
        <v>17</v>
      </c>
      <c r="G2344" s="64">
        <v>12.5</v>
      </c>
      <c r="H2344" s="64">
        <v>0</v>
      </c>
      <c r="I2344" t="s">
        <v>14</v>
      </c>
      <c r="J2344" t="s">
        <v>14</v>
      </c>
      <c r="K2344" t="s">
        <v>15</v>
      </c>
      <c r="N2344" s="1">
        <v>300</v>
      </c>
      <c r="O2344" s="60">
        <f>IF(B2344="DEPARTAMENTO",N2344*(100%-VLOOKUP(A2344,'Condiciones Comerciales'!B:M,4,FALSE)),N2344)</f>
        <v>300</v>
      </c>
      <c r="P2344" s="60">
        <f t="shared" si="36"/>
        <v>337.5</v>
      </c>
      <c r="Q2344" s="62"/>
    </row>
    <row r="2345" spans="1:17" x14ac:dyDescent="0.3">
      <c r="A2345" s="1" t="s">
        <v>277</v>
      </c>
      <c r="B2345" t="s">
        <v>16</v>
      </c>
      <c r="C2345" t="s">
        <v>16</v>
      </c>
      <c r="D2345" s="63">
        <v>21</v>
      </c>
      <c r="E2345" s="5">
        <v>1</v>
      </c>
      <c r="F2345" s="5" t="s">
        <v>17</v>
      </c>
      <c r="G2345" s="64">
        <v>12.5</v>
      </c>
      <c r="H2345" s="64">
        <v>0</v>
      </c>
      <c r="I2345" t="s">
        <v>14</v>
      </c>
      <c r="J2345" t="s">
        <v>14</v>
      </c>
      <c r="K2345" t="s">
        <v>15</v>
      </c>
      <c r="N2345" s="1">
        <v>300</v>
      </c>
      <c r="O2345" s="60">
        <f>IF(B2345="DEPARTAMENTO",N2345*(100%-VLOOKUP(A2345,'Condiciones Comerciales'!B:M,4,FALSE)),N2345)</f>
        <v>300</v>
      </c>
      <c r="P2345" s="60">
        <f t="shared" si="36"/>
        <v>337.5</v>
      </c>
      <c r="Q2345" s="62"/>
    </row>
    <row r="2346" spans="1:17" x14ac:dyDescent="0.3">
      <c r="A2346" s="1" t="s">
        <v>277</v>
      </c>
      <c r="B2346" t="s">
        <v>16</v>
      </c>
      <c r="C2346" t="s">
        <v>16</v>
      </c>
      <c r="D2346" s="63">
        <v>22</v>
      </c>
      <c r="E2346" s="5">
        <v>1</v>
      </c>
      <c r="F2346" s="5" t="s">
        <v>17</v>
      </c>
      <c r="G2346" s="64">
        <v>12.5</v>
      </c>
      <c r="H2346" s="64">
        <v>0</v>
      </c>
      <c r="I2346" t="s">
        <v>14</v>
      </c>
      <c r="J2346" t="s">
        <v>14</v>
      </c>
      <c r="K2346" t="s">
        <v>15</v>
      </c>
      <c r="N2346" s="1">
        <v>300</v>
      </c>
      <c r="O2346" s="60">
        <f>IF(B2346="DEPARTAMENTO",N2346*(100%-VLOOKUP(A2346,'Condiciones Comerciales'!B:M,4,FALSE)),N2346)</f>
        <v>300</v>
      </c>
      <c r="P2346" s="60">
        <f t="shared" si="36"/>
        <v>337.5</v>
      </c>
      <c r="Q2346" s="62"/>
    </row>
    <row r="2347" spans="1:17" x14ac:dyDescent="0.3">
      <c r="A2347" s="1" t="s">
        <v>277</v>
      </c>
      <c r="B2347" t="s">
        <v>16</v>
      </c>
      <c r="C2347" t="s">
        <v>16</v>
      </c>
      <c r="D2347" s="63">
        <v>23</v>
      </c>
      <c r="E2347" s="5">
        <v>1</v>
      </c>
      <c r="F2347" s="5" t="s">
        <v>17</v>
      </c>
      <c r="G2347" s="64">
        <v>12.5</v>
      </c>
      <c r="H2347" s="64">
        <v>0</v>
      </c>
      <c r="I2347" t="s">
        <v>14</v>
      </c>
      <c r="J2347" t="s">
        <v>14</v>
      </c>
      <c r="K2347" t="s">
        <v>15</v>
      </c>
      <c r="N2347" s="1">
        <v>300</v>
      </c>
      <c r="O2347" s="60">
        <f>IF(B2347="DEPARTAMENTO",N2347*(100%-VLOOKUP(A2347,'Condiciones Comerciales'!B:M,4,FALSE)),N2347)</f>
        <v>300</v>
      </c>
      <c r="P2347" s="60">
        <f t="shared" si="36"/>
        <v>337.5</v>
      </c>
      <c r="Q2347" s="62"/>
    </row>
    <row r="2348" spans="1:17" x14ac:dyDescent="0.3">
      <c r="A2348" s="1" t="s">
        <v>277</v>
      </c>
      <c r="B2348" t="s">
        <v>16</v>
      </c>
      <c r="C2348" t="s">
        <v>16</v>
      </c>
      <c r="D2348" s="63">
        <v>24</v>
      </c>
      <c r="E2348" s="5">
        <v>1</v>
      </c>
      <c r="F2348" s="5" t="s">
        <v>17</v>
      </c>
      <c r="G2348" s="64">
        <v>12.5</v>
      </c>
      <c r="H2348" s="64">
        <v>0</v>
      </c>
      <c r="I2348" t="s">
        <v>14</v>
      </c>
      <c r="J2348" t="s">
        <v>14</v>
      </c>
      <c r="K2348" t="s">
        <v>15</v>
      </c>
      <c r="N2348" s="1">
        <v>300</v>
      </c>
      <c r="O2348" s="60">
        <f>IF(B2348="DEPARTAMENTO",N2348*(100%-VLOOKUP(A2348,'Condiciones Comerciales'!B:M,4,FALSE)),N2348)</f>
        <v>300</v>
      </c>
      <c r="P2348" s="60">
        <f t="shared" si="36"/>
        <v>337.5</v>
      </c>
      <c r="Q2348" s="62"/>
    </row>
    <row r="2349" spans="1:17" x14ac:dyDescent="0.3">
      <c r="A2349" s="1" t="s">
        <v>277</v>
      </c>
      <c r="B2349" t="s">
        <v>16</v>
      </c>
      <c r="C2349" t="s">
        <v>16</v>
      </c>
      <c r="D2349" s="63">
        <v>25</v>
      </c>
      <c r="E2349" s="5">
        <v>1</v>
      </c>
      <c r="F2349" s="5" t="s">
        <v>17</v>
      </c>
      <c r="G2349" s="64">
        <v>12.5</v>
      </c>
      <c r="H2349" s="64">
        <v>0</v>
      </c>
      <c r="I2349" t="s">
        <v>14</v>
      </c>
      <c r="J2349" t="s">
        <v>14</v>
      </c>
      <c r="K2349" t="s">
        <v>15</v>
      </c>
      <c r="N2349" s="1">
        <v>300</v>
      </c>
      <c r="O2349" s="60">
        <f>IF(B2349="DEPARTAMENTO",N2349*(100%-VLOOKUP(A2349,'Condiciones Comerciales'!B:M,4,FALSE)),N2349)</f>
        <v>300</v>
      </c>
      <c r="P2349" s="60">
        <f t="shared" si="36"/>
        <v>337.5</v>
      </c>
      <c r="Q2349" s="62"/>
    </row>
    <row r="2350" spans="1:17" x14ac:dyDescent="0.3">
      <c r="A2350" s="1" t="s">
        <v>277</v>
      </c>
      <c r="B2350" t="s">
        <v>16</v>
      </c>
      <c r="C2350" t="s">
        <v>16</v>
      </c>
      <c r="D2350" s="63">
        <v>26</v>
      </c>
      <c r="E2350" s="5">
        <v>1</v>
      </c>
      <c r="F2350" s="5" t="s">
        <v>17</v>
      </c>
      <c r="G2350" s="64">
        <v>12.5</v>
      </c>
      <c r="H2350" s="64">
        <v>0</v>
      </c>
      <c r="I2350" t="s">
        <v>14</v>
      </c>
      <c r="J2350" t="s">
        <v>14</v>
      </c>
      <c r="K2350" t="s">
        <v>15</v>
      </c>
      <c r="N2350" s="1">
        <v>300</v>
      </c>
      <c r="O2350" s="60">
        <f>IF(B2350="DEPARTAMENTO",N2350*(100%-VLOOKUP(A2350,'Condiciones Comerciales'!B:M,4,FALSE)),N2350)</f>
        <v>300</v>
      </c>
      <c r="P2350" s="60">
        <f t="shared" si="36"/>
        <v>337.5</v>
      </c>
      <c r="Q2350" s="62"/>
    </row>
    <row r="2351" spans="1:17" x14ac:dyDescent="0.3">
      <c r="A2351" s="1" t="s">
        <v>277</v>
      </c>
      <c r="B2351" t="s">
        <v>16</v>
      </c>
      <c r="C2351" t="s">
        <v>16</v>
      </c>
      <c r="D2351" s="63">
        <v>27</v>
      </c>
      <c r="E2351" s="5">
        <v>1</v>
      </c>
      <c r="F2351" s="5" t="s">
        <v>17</v>
      </c>
      <c r="G2351" s="64">
        <v>12.5</v>
      </c>
      <c r="H2351" s="64">
        <v>0</v>
      </c>
      <c r="I2351" t="s">
        <v>14</v>
      </c>
      <c r="J2351" t="s">
        <v>14</v>
      </c>
      <c r="K2351" t="s">
        <v>15</v>
      </c>
      <c r="N2351" s="1">
        <v>300</v>
      </c>
      <c r="O2351" s="60">
        <f>IF(B2351="DEPARTAMENTO",N2351*(100%-VLOOKUP(A2351,'Condiciones Comerciales'!B:M,4,FALSE)),N2351)</f>
        <v>300</v>
      </c>
      <c r="P2351" s="60">
        <f t="shared" si="36"/>
        <v>337.5</v>
      </c>
      <c r="Q2351" s="62"/>
    </row>
    <row r="2352" spans="1:17" x14ac:dyDescent="0.3">
      <c r="A2352" s="1" t="s">
        <v>277</v>
      </c>
      <c r="B2352" t="s">
        <v>16</v>
      </c>
      <c r="C2352" t="s">
        <v>16</v>
      </c>
      <c r="D2352" s="63">
        <v>28</v>
      </c>
      <c r="E2352" s="5">
        <v>1</v>
      </c>
      <c r="F2352" s="5" t="s">
        <v>17</v>
      </c>
      <c r="G2352" s="64">
        <v>12.5</v>
      </c>
      <c r="H2352" s="64">
        <v>0</v>
      </c>
      <c r="I2352" t="s">
        <v>14</v>
      </c>
      <c r="J2352" t="s">
        <v>14</v>
      </c>
      <c r="K2352" t="s">
        <v>15</v>
      </c>
      <c r="N2352" s="1">
        <v>300</v>
      </c>
      <c r="O2352" s="60">
        <f>IF(B2352="DEPARTAMENTO",N2352*(100%-VLOOKUP(A2352,'Condiciones Comerciales'!B:M,4,FALSE)),N2352)</f>
        <v>300</v>
      </c>
      <c r="P2352" s="60">
        <f t="shared" si="36"/>
        <v>337.5</v>
      </c>
      <c r="Q2352" s="62"/>
    </row>
    <row r="2353" spans="1:17" x14ac:dyDescent="0.3">
      <c r="A2353" s="1" t="s">
        <v>277</v>
      </c>
      <c r="B2353" t="s">
        <v>16</v>
      </c>
      <c r="C2353" t="s">
        <v>16</v>
      </c>
      <c r="D2353" s="63">
        <v>29</v>
      </c>
      <c r="E2353" s="5">
        <v>1</v>
      </c>
      <c r="F2353" s="5" t="s">
        <v>17</v>
      </c>
      <c r="G2353" s="64">
        <v>12.5</v>
      </c>
      <c r="H2353" s="64">
        <v>0</v>
      </c>
      <c r="I2353" t="s">
        <v>14</v>
      </c>
      <c r="J2353" t="s">
        <v>14</v>
      </c>
      <c r="K2353" t="s">
        <v>15</v>
      </c>
      <c r="N2353" s="1">
        <v>300</v>
      </c>
      <c r="O2353" s="60">
        <f>IF(B2353="DEPARTAMENTO",N2353*(100%-VLOOKUP(A2353,'Condiciones Comerciales'!B:M,4,FALSE)),N2353)</f>
        <v>300</v>
      </c>
      <c r="P2353" s="60">
        <f t="shared" si="36"/>
        <v>337.5</v>
      </c>
      <c r="Q2353" s="62"/>
    </row>
    <row r="2354" spans="1:17" x14ac:dyDescent="0.3">
      <c r="A2354" s="1" t="s">
        <v>277</v>
      </c>
      <c r="B2354" t="s">
        <v>16</v>
      </c>
      <c r="C2354" t="s">
        <v>16</v>
      </c>
      <c r="D2354" s="63">
        <v>30</v>
      </c>
      <c r="E2354" s="5">
        <v>1</v>
      </c>
      <c r="F2354" s="5" t="s">
        <v>17</v>
      </c>
      <c r="G2354" s="64">
        <v>12.5</v>
      </c>
      <c r="H2354" s="64">
        <v>0</v>
      </c>
      <c r="I2354" t="s">
        <v>14</v>
      </c>
      <c r="J2354" t="s">
        <v>14</v>
      </c>
      <c r="K2354" t="s">
        <v>15</v>
      </c>
      <c r="N2354" s="1">
        <v>300</v>
      </c>
      <c r="O2354" s="60">
        <f>IF(B2354="DEPARTAMENTO",N2354*(100%-VLOOKUP(A2354,'Condiciones Comerciales'!B:M,4,FALSE)),N2354)</f>
        <v>300</v>
      </c>
      <c r="P2354" s="60">
        <f t="shared" si="36"/>
        <v>337.5</v>
      </c>
      <c r="Q2354" s="62"/>
    </row>
    <row r="2355" spans="1:17" x14ac:dyDescent="0.3">
      <c r="A2355" s="1" t="s">
        <v>277</v>
      </c>
      <c r="B2355" t="s">
        <v>16</v>
      </c>
      <c r="C2355" t="s">
        <v>16</v>
      </c>
      <c r="D2355" s="63">
        <v>31</v>
      </c>
      <c r="E2355" s="5">
        <v>1</v>
      </c>
      <c r="F2355" s="5" t="s">
        <v>17</v>
      </c>
      <c r="G2355" s="64">
        <v>12.5</v>
      </c>
      <c r="H2355" s="64">
        <v>0</v>
      </c>
      <c r="I2355" t="s">
        <v>14</v>
      </c>
      <c r="J2355" t="s">
        <v>14</v>
      </c>
      <c r="K2355" t="s">
        <v>15</v>
      </c>
      <c r="N2355" s="1">
        <v>300</v>
      </c>
      <c r="O2355" s="60">
        <f>IF(B2355="DEPARTAMENTO",N2355*(100%-VLOOKUP(A2355,'Condiciones Comerciales'!B:M,4,FALSE)),N2355)</f>
        <v>300</v>
      </c>
      <c r="P2355" s="60">
        <f t="shared" si="36"/>
        <v>337.5</v>
      </c>
      <c r="Q2355" s="62"/>
    </row>
    <row r="2356" spans="1:17" x14ac:dyDescent="0.3">
      <c r="A2356" s="1" t="s">
        <v>277</v>
      </c>
      <c r="B2356" t="s">
        <v>16</v>
      </c>
      <c r="C2356" t="s">
        <v>16</v>
      </c>
      <c r="D2356" s="63">
        <v>32</v>
      </c>
      <c r="E2356" s="5">
        <v>1</v>
      </c>
      <c r="F2356" s="5" t="s">
        <v>17</v>
      </c>
      <c r="G2356" s="64">
        <v>12.5</v>
      </c>
      <c r="H2356" s="64">
        <v>0</v>
      </c>
      <c r="I2356" t="s">
        <v>14</v>
      </c>
      <c r="J2356" t="s">
        <v>14</v>
      </c>
      <c r="K2356" t="s">
        <v>15</v>
      </c>
      <c r="N2356" s="1">
        <v>300</v>
      </c>
      <c r="O2356" s="60">
        <f>IF(B2356="DEPARTAMENTO",N2356*(100%-VLOOKUP(A2356,'Condiciones Comerciales'!B:M,4,FALSE)),N2356)</f>
        <v>300</v>
      </c>
      <c r="P2356" s="60">
        <f t="shared" si="36"/>
        <v>337.5</v>
      </c>
      <c r="Q2356" s="62"/>
    </row>
    <row r="2357" spans="1:17" x14ac:dyDescent="0.3">
      <c r="A2357" s="1" t="s">
        <v>277</v>
      </c>
      <c r="B2357" t="s">
        <v>16</v>
      </c>
      <c r="C2357" t="s">
        <v>16</v>
      </c>
      <c r="D2357" s="63">
        <v>33</v>
      </c>
      <c r="E2357" s="5">
        <v>1</v>
      </c>
      <c r="F2357" s="5" t="s">
        <v>17</v>
      </c>
      <c r="G2357" s="64">
        <v>12.5</v>
      </c>
      <c r="H2357" s="64">
        <v>0</v>
      </c>
      <c r="I2357" t="s">
        <v>14</v>
      </c>
      <c r="J2357" t="s">
        <v>14</v>
      </c>
      <c r="K2357" t="s">
        <v>15</v>
      </c>
      <c r="N2357" s="1">
        <v>300</v>
      </c>
      <c r="O2357" s="60">
        <f>IF(B2357="DEPARTAMENTO",N2357*(100%-VLOOKUP(A2357,'Condiciones Comerciales'!B:M,4,FALSE)),N2357)</f>
        <v>300</v>
      </c>
      <c r="P2357" s="60">
        <f t="shared" si="36"/>
        <v>337.5</v>
      </c>
      <c r="Q2357" s="62"/>
    </row>
    <row r="2358" spans="1:17" x14ac:dyDescent="0.3">
      <c r="A2358" s="1" t="s">
        <v>277</v>
      </c>
      <c r="B2358" t="s">
        <v>16</v>
      </c>
      <c r="C2358" t="s">
        <v>16</v>
      </c>
      <c r="D2358" s="63">
        <v>34</v>
      </c>
      <c r="E2358" s="5">
        <v>1</v>
      </c>
      <c r="F2358" s="5" t="s">
        <v>17</v>
      </c>
      <c r="G2358" s="64">
        <v>12.5</v>
      </c>
      <c r="H2358" s="64">
        <v>0</v>
      </c>
      <c r="I2358" t="s">
        <v>14</v>
      </c>
      <c r="J2358" t="s">
        <v>14</v>
      </c>
      <c r="K2358" t="s">
        <v>15</v>
      </c>
      <c r="N2358" s="1">
        <v>300</v>
      </c>
      <c r="O2358" s="60">
        <f>IF(B2358="DEPARTAMENTO",N2358*(100%-VLOOKUP(A2358,'Condiciones Comerciales'!B:M,4,FALSE)),N2358)</f>
        <v>300</v>
      </c>
      <c r="P2358" s="60">
        <f t="shared" si="36"/>
        <v>337.5</v>
      </c>
      <c r="Q2358" s="62"/>
    </row>
    <row r="2359" spans="1:17" x14ac:dyDescent="0.3">
      <c r="A2359" s="1" t="s">
        <v>277</v>
      </c>
      <c r="B2359" t="s">
        <v>16</v>
      </c>
      <c r="C2359" t="s">
        <v>16</v>
      </c>
      <c r="D2359" s="63">
        <v>35</v>
      </c>
      <c r="E2359" s="5">
        <v>1</v>
      </c>
      <c r="F2359" s="5" t="s">
        <v>17</v>
      </c>
      <c r="G2359" s="64">
        <v>12.5</v>
      </c>
      <c r="H2359" s="64">
        <v>0</v>
      </c>
      <c r="I2359" t="s">
        <v>14</v>
      </c>
      <c r="J2359" t="s">
        <v>14</v>
      </c>
      <c r="K2359" t="s">
        <v>15</v>
      </c>
      <c r="N2359" s="1">
        <v>300</v>
      </c>
      <c r="O2359" s="60">
        <f>IF(B2359="DEPARTAMENTO",N2359*(100%-VLOOKUP(A2359,'Condiciones Comerciales'!B:M,4,FALSE)),N2359)</f>
        <v>300</v>
      </c>
      <c r="P2359" s="60">
        <f t="shared" si="36"/>
        <v>337.5</v>
      </c>
      <c r="Q2359" s="62"/>
    </row>
    <row r="2360" spans="1:17" x14ac:dyDescent="0.3">
      <c r="A2360" s="1" t="s">
        <v>277</v>
      </c>
      <c r="B2360" t="s">
        <v>16</v>
      </c>
      <c r="C2360" t="s">
        <v>16</v>
      </c>
      <c r="D2360" s="63">
        <v>36</v>
      </c>
      <c r="E2360" s="5">
        <v>1</v>
      </c>
      <c r="F2360" s="5" t="s">
        <v>17</v>
      </c>
      <c r="G2360" s="64">
        <v>12.5</v>
      </c>
      <c r="H2360" s="64">
        <v>0</v>
      </c>
      <c r="I2360" t="s">
        <v>14</v>
      </c>
      <c r="J2360" t="s">
        <v>14</v>
      </c>
      <c r="K2360" t="s">
        <v>15</v>
      </c>
      <c r="N2360" s="1">
        <v>300</v>
      </c>
      <c r="O2360" s="60">
        <f>IF(B2360="DEPARTAMENTO",N2360*(100%-VLOOKUP(A2360,'Condiciones Comerciales'!B:M,4,FALSE)),N2360)</f>
        <v>300</v>
      </c>
      <c r="P2360" s="60">
        <f t="shared" si="36"/>
        <v>337.5</v>
      </c>
      <c r="Q2360" s="62"/>
    </row>
    <row r="2361" spans="1:17" x14ac:dyDescent="0.3">
      <c r="A2361" s="1" t="s">
        <v>277</v>
      </c>
      <c r="B2361" t="s">
        <v>16</v>
      </c>
      <c r="C2361" t="s">
        <v>16</v>
      </c>
      <c r="D2361" s="63">
        <v>37</v>
      </c>
      <c r="E2361" s="5">
        <v>1</v>
      </c>
      <c r="F2361" s="5" t="s">
        <v>17</v>
      </c>
      <c r="G2361" s="64">
        <v>12.5</v>
      </c>
      <c r="H2361" s="64">
        <v>0</v>
      </c>
      <c r="I2361" t="s">
        <v>14</v>
      </c>
      <c r="J2361" t="s">
        <v>14</v>
      </c>
      <c r="K2361" t="s">
        <v>15</v>
      </c>
      <c r="N2361" s="1">
        <v>300</v>
      </c>
      <c r="O2361" s="60">
        <f>IF(B2361="DEPARTAMENTO",N2361*(100%-VLOOKUP(A2361,'Condiciones Comerciales'!B:M,4,FALSE)),N2361)</f>
        <v>300</v>
      </c>
      <c r="P2361" s="60">
        <f t="shared" si="36"/>
        <v>337.5</v>
      </c>
      <c r="Q2361" s="62"/>
    </row>
    <row r="2362" spans="1:17" x14ac:dyDescent="0.3">
      <c r="A2362" s="1" t="s">
        <v>277</v>
      </c>
      <c r="B2362" t="s">
        <v>16</v>
      </c>
      <c r="C2362" t="s">
        <v>16</v>
      </c>
      <c r="D2362" s="63">
        <v>38</v>
      </c>
      <c r="E2362" s="5">
        <v>1</v>
      </c>
      <c r="F2362" s="5" t="s">
        <v>17</v>
      </c>
      <c r="G2362" s="64">
        <v>12.5</v>
      </c>
      <c r="H2362" s="64">
        <v>0</v>
      </c>
      <c r="I2362" t="s">
        <v>14</v>
      </c>
      <c r="J2362" t="s">
        <v>14</v>
      </c>
      <c r="K2362" t="s">
        <v>15</v>
      </c>
      <c r="N2362" s="1">
        <v>300</v>
      </c>
      <c r="O2362" s="60">
        <f>IF(B2362="DEPARTAMENTO",N2362*(100%-VLOOKUP(A2362,'Condiciones Comerciales'!B:M,4,FALSE)),N2362)</f>
        <v>300</v>
      </c>
      <c r="P2362" s="60">
        <f t="shared" si="36"/>
        <v>337.5</v>
      </c>
      <c r="Q2362" s="62"/>
    </row>
    <row r="2363" spans="1:17" x14ac:dyDescent="0.3">
      <c r="A2363" s="1" t="s">
        <v>277</v>
      </c>
      <c r="B2363" t="s">
        <v>16</v>
      </c>
      <c r="C2363" t="s">
        <v>16</v>
      </c>
      <c r="D2363" s="63">
        <v>39</v>
      </c>
      <c r="E2363" s="5">
        <v>1</v>
      </c>
      <c r="F2363" s="5" t="s">
        <v>17</v>
      </c>
      <c r="G2363" s="64">
        <v>12.5</v>
      </c>
      <c r="H2363" s="64">
        <v>0</v>
      </c>
      <c r="I2363" t="s">
        <v>14</v>
      </c>
      <c r="J2363" t="s">
        <v>14</v>
      </c>
      <c r="K2363" t="s">
        <v>15</v>
      </c>
      <c r="N2363" s="1">
        <v>300</v>
      </c>
      <c r="O2363" s="60">
        <f>IF(B2363="DEPARTAMENTO",N2363*(100%-VLOOKUP(A2363,'Condiciones Comerciales'!B:M,4,FALSE)),N2363)</f>
        <v>300</v>
      </c>
      <c r="P2363" s="60">
        <f t="shared" si="36"/>
        <v>337.5</v>
      </c>
      <c r="Q2363" s="62"/>
    </row>
    <row r="2364" spans="1:17" x14ac:dyDescent="0.3">
      <c r="A2364" s="1" t="s">
        <v>277</v>
      </c>
      <c r="B2364" t="s">
        <v>16</v>
      </c>
      <c r="C2364" t="s">
        <v>16</v>
      </c>
      <c r="D2364" s="63">
        <v>40</v>
      </c>
      <c r="E2364" s="5">
        <v>1</v>
      </c>
      <c r="F2364" s="5" t="s">
        <v>17</v>
      </c>
      <c r="G2364" s="64">
        <v>12.5</v>
      </c>
      <c r="H2364" s="64">
        <v>0</v>
      </c>
      <c r="I2364" t="s">
        <v>14</v>
      </c>
      <c r="J2364" t="s">
        <v>14</v>
      </c>
      <c r="K2364" t="s">
        <v>15</v>
      </c>
      <c r="N2364" s="1">
        <v>300</v>
      </c>
      <c r="O2364" s="60">
        <f>IF(B2364="DEPARTAMENTO",N2364*(100%-VLOOKUP(A2364,'Condiciones Comerciales'!B:M,4,FALSE)),N2364)</f>
        <v>300</v>
      </c>
      <c r="P2364" s="60">
        <f t="shared" si="36"/>
        <v>337.5</v>
      </c>
      <c r="Q2364" s="62"/>
    </row>
    <row r="2365" spans="1:17" x14ac:dyDescent="0.3">
      <c r="A2365" s="1" t="s">
        <v>277</v>
      </c>
      <c r="B2365" t="s">
        <v>16</v>
      </c>
      <c r="C2365" t="s">
        <v>16</v>
      </c>
      <c r="D2365" s="63">
        <v>42</v>
      </c>
      <c r="E2365" s="5">
        <v>1</v>
      </c>
      <c r="F2365" s="5" t="s">
        <v>17</v>
      </c>
      <c r="G2365" s="64">
        <v>12.5</v>
      </c>
      <c r="H2365" s="64">
        <v>0</v>
      </c>
      <c r="I2365" t="s">
        <v>14</v>
      </c>
      <c r="J2365" t="s">
        <v>14</v>
      </c>
      <c r="K2365" t="s">
        <v>15</v>
      </c>
      <c r="N2365" s="1">
        <v>300</v>
      </c>
      <c r="O2365" s="60">
        <f>IF(B2365="DEPARTAMENTO",N2365*(100%-VLOOKUP(A2365,'Condiciones Comerciales'!B:M,4,FALSE)),N2365)</f>
        <v>300</v>
      </c>
      <c r="P2365" s="60">
        <f t="shared" si="36"/>
        <v>337.5</v>
      </c>
      <c r="Q2365" s="62"/>
    </row>
    <row r="2366" spans="1:17" x14ac:dyDescent="0.3">
      <c r="A2366" s="1" t="s">
        <v>277</v>
      </c>
      <c r="B2366" t="s">
        <v>16</v>
      </c>
      <c r="C2366" t="s">
        <v>16</v>
      </c>
      <c r="D2366" s="63">
        <v>49</v>
      </c>
      <c r="E2366" s="5">
        <v>1</v>
      </c>
      <c r="F2366" s="5" t="s">
        <v>17</v>
      </c>
      <c r="G2366" s="64">
        <v>12.5</v>
      </c>
      <c r="H2366" s="64">
        <v>0</v>
      </c>
      <c r="I2366" t="s">
        <v>14</v>
      </c>
      <c r="J2366" t="s">
        <v>14</v>
      </c>
      <c r="K2366" t="s">
        <v>15</v>
      </c>
      <c r="N2366" s="1">
        <v>300</v>
      </c>
      <c r="O2366" s="60">
        <f>IF(B2366="DEPARTAMENTO",N2366*(100%-VLOOKUP(A2366,'Condiciones Comerciales'!B:M,4,FALSE)),N2366)</f>
        <v>300</v>
      </c>
      <c r="P2366" s="60">
        <f t="shared" si="36"/>
        <v>337.5</v>
      </c>
      <c r="Q2366" s="62"/>
    </row>
    <row r="2367" spans="1:17" x14ac:dyDescent="0.3">
      <c r="A2367" s="1" t="s">
        <v>277</v>
      </c>
      <c r="B2367" t="s">
        <v>16</v>
      </c>
      <c r="C2367" t="s">
        <v>16</v>
      </c>
      <c r="D2367" s="63">
        <v>50</v>
      </c>
      <c r="E2367" s="5">
        <v>1</v>
      </c>
      <c r="F2367" s="5" t="s">
        <v>17</v>
      </c>
      <c r="G2367" s="64">
        <v>12.5</v>
      </c>
      <c r="H2367" s="64">
        <v>0</v>
      </c>
      <c r="I2367" t="s">
        <v>14</v>
      </c>
      <c r="J2367" t="s">
        <v>14</v>
      </c>
      <c r="K2367" t="s">
        <v>15</v>
      </c>
      <c r="N2367" s="1">
        <v>300</v>
      </c>
      <c r="O2367" s="60">
        <f>IF(B2367="DEPARTAMENTO",N2367*(100%-VLOOKUP(A2367,'Condiciones Comerciales'!B:M,4,FALSE)),N2367)</f>
        <v>300</v>
      </c>
      <c r="P2367" s="60">
        <f t="shared" si="36"/>
        <v>337.5</v>
      </c>
      <c r="Q2367" s="62"/>
    </row>
    <row r="2368" spans="1:17" x14ac:dyDescent="0.3">
      <c r="A2368" s="1" t="s">
        <v>277</v>
      </c>
      <c r="B2368" t="s">
        <v>16</v>
      </c>
      <c r="C2368" t="s">
        <v>16</v>
      </c>
      <c r="D2368" s="63">
        <v>51</v>
      </c>
      <c r="E2368" s="5">
        <v>1</v>
      </c>
      <c r="F2368" s="5" t="s">
        <v>17</v>
      </c>
      <c r="G2368" s="64">
        <v>12.5</v>
      </c>
      <c r="H2368" s="64">
        <v>0</v>
      </c>
      <c r="I2368" t="s">
        <v>14</v>
      </c>
      <c r="J2368" t="s">
        <v>14</v>
      </c>
      <c r="K2368" t="s">
        <v>15</v>
      </c>
      <c r="N2368" s="1">
        <v>300</v>
      </c>
      <c r="O2368" s="60">
        <f>IF(B2368="DEPARTAMENTO",N2368*(100%-VLOOKUP(A2368,'Condiciones Comerciales'!B:M,4,FALSE)),N2368)</f>
        <v>300</v>
      </c>
      <c r="P2368" s="60">
        <f t="shared" si="36"/>
        <v>337.5</v>
      </c>
      <c r="Q2368" s="62"/>
    </row>
    <row r="2369" spans="1:17" x14ac:dyDescent="0.3">
      <c r="A2369" s="1" t="s">
        <v>277</v>
      </c>
      <c r="B2369" t="s">
        <v>16</v>
      </c>
      <c r="C2369" t="s">
        <v>16</v>
      </c>
      <c r="D2369" s="63">
        <v>52</v>
      </c>
      <c r="E2369" s="5">
        <v>1</v>
      </c>
      <c r="F2369" s="5" t="s">
        <v>17</v>
      </c>
      <c r="G2369" s="64">
        <v>12.5</v>
      </c>
      <c r="H2369" s="64">
        <v>0</v>
      </c>
      <c r="I2369" t="s">
        <v>14</v>
      </c>
      <c r="J2369" t="s">
        <v>14</v>
      </c>
      <c r="K2369" t="s">
        <v>15</v>
      </c>
      <c r="N2369" s="1">
        <v>300</v>
      </c>
      <c r="O2369" s="60">
        <f>IF(B2369="DEPARTAMENTO",N2369*(100%-VLOOKUP(A2369,'Condiciones Comerciales'!B:M,4,FALSE)),N2369)</f>
        <v>300</v>
      </c>
      <c r="P2369" s="60">
        <f t="shared" si="36"/>
        <v>337.5</v>
      </c>
      <c r="Q2369" s="62"/>
    </row>
    <row r="2370" spans="1:17" x14ac:dyDescent="0.3">
      <c r="A2370" s="1" t="s">
        <v>277</v>
      </c>
      <c r="B2370" t="s">
        <v>16</v>
      </c>
      <c r="C2370" t="s">
        <v>16</v>
      </c>
      <c r="D2370" s="63">
        <v>53</v>
      </c>
      <c r="E2370" s="5">
        <v>1</v>
      </c>
      <c r="F2370" s="5" t="s">
        <v>17</v>
      </c>
      <c r="G2370" s="64">
        <v>12.5</v>
      </c>
      <c r="H2370" s="64">
        <v>0</v>
      </c>
      <c r="I2370" t="s">
        <v>14</v>
      </c>
      <c r="J2370" t="s">
        <v>14</v>
      </c>
      <c r="K2370" t="s">
        <v>15</v>
      </c>
      <c r="N2370" s="1">
        <v>300</v>
      </c>
      <c r="O2370" s="60">
        <f>IF(B2370="DEPARTAMENTO",N2370*(100%-VLOOKUP(A2370,'Condiciones Comerciales'!B:M,4,FALSE)),N2370)</f>
        <v>300</v>
      </c>
      <c r="P2370" s="60">
        <f t="shared" ref="P2370:P2433" si="37">(O2370-10%*O2370)/80%</f>
        <v>337.5</v>
      </c>
      <c r="Q2370" s="62"/>
    </row>
    <row r="2371" spans="1:17" x14ac:dyDescent="0.3">
      <c r="A2371" s="1" t="s">
        <v>277</v>
      </c>
      <c r="B2371" t="s">
        <v>16</v>
      </c>
      <c r="C2371" t="s">
        <v>16</v>
      </c>
      <c r="D2371" s="63">
        <v>54</v>
      </c>
      <c r="E2371" s="5">
        <v>1</v>
      </c>
      <c r="F2371" s="5" t="s">
        <v>17</v>
      </c>
      <c r="G2371" s="64">
        <v>12.5</v>
      </c>
      <c r="H2371" s="64">
        <v>0</v>
      </c>
      <c r="I2371" t="s">
        <v>14</v>
      </c>
      <c r="J2371" t="s">
        <v>14</v>
      </c>
      <c r="K2371" t="s">
        <v>15</v>
      </c>
      <c r="N2371" s="1">
        <v>300</v>
      </c>
      <c r="O2371" s="60">
        <f>IF(B2371="DEPARTAMENTO",N2371*(100%-VLOOKUP(A2371,'Condiciones Comerciales'!B:M,4,FALSE)),N2371)</f>
        <v>300</v>
      </c>
      <c r="P2371" s="60">
        <f t="shared" si="37"/>
        <v>337.5</v>
      </c>
      <c r="Q2371" s="62"/>
    </row>
    <row r="2372" spans="1:17" x14ac:dyDescent="0.3">
      <c r="A2372" s="1" t="s">
        <v>277</v>
      </c>
      <c r="B2372" t="s">
        <v>16</v>
      </c>
      <c r="C2372" t="s">
        <v>16</v>
      </c>
      <c r="D2372" s="63">
        <v>55</v>
      </c>
      <c r="E2372" s="5">
        <v>1</v>
      </c>
      <c r="F2372" s="5" t="s">
        <v>17</v>
      </c>
      <c r="G2372" s="64">
        <v>12.5</v>
      </c>
      <c r="H2372" s="64">
        <v>0</v>
      </c>
      <c r="I2372" t="s">
        <v>14</v>
      </c>
      <c r="J2372" t="s">
        <v>14</v>
      </c>
      <c r="K2372" t="s">
        <v>15</v>
      </c>
      <c r="N2372" s="1">
        <v>300</v>
      </c>
      <c r="O2372" s="60">
        <f>IF(B2372="DEPARTAMENTO",N2372*(100%-VLOOKUP(A2372,'Condiciones Comerciales'!B:M,4,FALSE)),N2372)</f>
        <v>300</v>
      </c>
      <c r="P2372" s="60">
        <f t="shared" si="37"/>
        <v>337.5</v>
      </c>
      <c r="Q2372" s="62"/>
    </row>
    <row r="2373" spans="1:17" x14ac:dyDescent="0.3">
      <c r="A2373" s="1" t="s">
        <v>277</v>
      </c>
      <c r="B2373" t="s">
        <v>16</v>
      </c>
      <c r="C2373" t="s">
        <v>16</v>
      </c>
      <c r="D2373" s="63">
        <v>56</v>
      </c>
      <c r="E2373" s="5">
        <v>1</v>
      </c>
      <c r="F2373" s="5" t="s">
        <v>17</v>
      </c>
      <c r="G2373" s="64">
        <v>12.5</v>
      </c>
      <c r="H2373" s="64">
        <v>0</v>
      </c>
      <c r="I2373" t="s">
        <v>14</v>
      </c>
      <c r="J2373" t="s">
        <v>14</v>
      </c>
      <c r="K2373" t="s">
        <v>15</v>
      </c>
      <c r="L2373" t="s">
        <v>311</v>
      </c>
      <c r="N2373" s="1">
        <v>300</v>
      </c>
      <c r="O2373" s="60">
        <f>IF(B2373="DEPARTAMENTO",N2373*(100%-VLOOKUP(A2373,'Condiciones Comerciales'!B:M,4,FALSE)),N2373)</f>
        <v>300</v>
      </c>
      <c r="P2373" s="60">
        <f t="shared" si="37"/>
        <v>337.5</v>
      </c>
      <c r="Q2373" s="62"/>
    </row>
    <row r="2374" spans="1:17" x14ac:dyDescent="0.3">
      <c r="A2374" s="1" t="s">
        <v>277</v>
      </c>
      <c r="B2374" t="s">
        <v>16</v>
      </c>
      <c r="C2374" t="s">
        <v>16</v>
      </c>
      <c r="D2374" s="63">
        <v>57</v>
      </c>
      <c r="E2374" s="5">
        <v>1</v>
      </c>
      <c r="F2374" s="5" t="s">
        <v>17</v>
      </c>
      <c r="G2374" s="64">
        <v>12.5</v>
      </c>
      <c r="H2374" s="64">
        <v>0</v>
      </c>
      <c r="I2374" t="s">
        <v>14</v>
      </c>
      <c r="J2374" t="s">
        <v>14</v>
      </c>
      <c r="K2374" t="s">
        <v>15</v>
      </c>
      <c r="L2374" t="s">
        <v>293</v>
      </c>
      <c r="N2374" s="1">
        <v>300</v>
      </c>
      <c r="O2374" s="60">
        <f>IF(B2374="DEPARTAMENTO",N2374*(100%-VLOOKUP(A2374,'Condiciones Comerciales'!B:M,4,FALSE)),N2374)</f>
        <v>300</v>
      </c>
      <c r="P2374" s="60">
        <f t="shared" si="37"/>
        <v>337.5</v>
      </c>
      <c r="Q2374" s="62"/>
    </row>
    <row r="2375" spans="1:17" x14ac:dyDescent="0.3">
      <c r="A2375" s="1" t="s">
        <v>277</v>
      </c>
      <c r="B2375" t="s">
        <v>16</v>
      </c>
      <c r="C2375" t="s">
        <v>16</v>
      </c>
      <c r="D2375" s="63">
        <v>58</v>
      </c>
      <c r="E2375" s="5">
        <v>1</v>
      </c>
      <c r="F2375" s="5" t="s">
        <v>17</v>
      </c>
      <c r="G2375" s="64">
        <v>12.5</v>
      </c>
      <c r="H2375" s="64">
        <v>0</v>
      </c>
      <c r="I2375" t="s">
        <v>14</v>
      </c>
      <c r="J2375" t="s">
        <v>14</v>
      </c>
      <c r="K2375" t="s">
        <v>15</v>
      </c>
      <c r="N2375" s="1">
        <v>300</v>
      </c>
      <c r="O2375" s="60">
        <f>IF(B2375="DEPARTAMENTO",N2375*(100%-VLOOKUP(A2375,'Condiciones Comerciales'!B:M,4,FALSE)),N2375)</f>
        <v>300</v>
      </c>
      <c r="P2375" s="60">
        <f t="shared" si="37"/>
        <v>337.5</v>
      </c>
      <c r="Q2375" s="62"/>
    </row>
    <row r="2376" spans="1:17" x14ac:dyDescent="0.3">
      <c r="A2376" s="1" t="s">
        <v>277</v>
      </c>
      <c r="B2376" t="s">
        <v>16</v>
      </c>
      <c r="C2376" t="s">
        <v>16</v>
      </c>
      <c r="D2376" s="63">
        <v>59</v>
      </c>
      <c r="E2376" s="5">
        <v>1</v>
      </c>
      <c r="F2376" s="5" t="s">
        <v>17</v>
      </c>
      <c r="G2376" s="64">
        <v>12.5</v>
      </c>
      <c r="H2376" s="64">
        <v>0</v>
      </c>
      <c r="I2376" t="s">
        <v>14</v>
      </c>
      <c r="J2376" t="s">
        <v>14</v>
      </c>
      <c r="K2376" t="s">
        <v>15</v>
      </c>
      <c r="N2376" s="1">
        <v>300</v>
      </c>
      <c r="O2376" s="60">
        <f>IF(B2376="DEPARTAMENTO",N2376*(100%-VLOOKUP(A2376,'Condiciones Comerciales'!B:M,4,FALSE)),N2376)</f>
        <v>300</v>
      </c>
      <c r="P2376" s="60">
        <f t="shared" si="37"/>
        <v>337.5</v>
      </c>
      <c r="Q2376" s="62"/>
    </row>
    <row r="2377" spans="1:17" x14ac:dyDescent="0.3">
      <c r="A2377" s="1" t="s">
        <v>277</v>
      </c>
      <c r="B2377" t="s">
        <v>16</v>
      </c>
      <c r="C2377" t="s">
        <v>16</v>
      </c>
      <c r="D2377" s="63">
        <v>60</v>
      </c>
      <c r="E2377" s="5">
        <v>1</v>
      </c>
      <c r="F2377" s="5" t="s">
        <v>17</v>
      </c>
      <c r="G2377" s="64">
        <v>12.5</v>
      </c>
      <c r="H2377" s="64">
        <v>0</v>
      </c>
      <c r="I2377" t="s">
        <v>14</v>
      </c>
      <c r="J2377" t="s">
        <v>14</v>
      </c>
      <c r="K2377" t="s">
        <v>15</v>
      </c>
      <c r="L2377" t="s">
        <v>301</v>
      </c>
      <c r="N2377" s="1">
        <v>300</v>
      </c>
      <c r="O2377" s="60">
        <f>IF(B2377="DEPARTAMENTO",N2377*(100%-VLOOKUP(A2377,'Condiciones Comerciales'!B:M,4,FALSE)),N2377)</f>
        <v>300</v>
      </c>
      <c r="P2377" s="60">
        <f t="shared" si="37"/>
        <v>337.5</v>
      </c>
      <c r="Q2377" s="62"/>
    </row>
    <row r="2378" spans="1:17" x14ac:dyDescent="0.3">
      <c r="A2378" s="1" t="s">
        <v>277</v>
      </c>
      <c r="B2378" t="s">
        <v>16</v>
      </c>
      <c r="C2378" t="s">
        <v>16</v>
      </c>
      <c r="D2378" s="63">
        <v>61</v>
      </c>
      <c r="E2378" s="5">
        <v>1</v>
      </c>
      <c r="F2378" s="5" t="s">
        <v>17</v>
      </c>
      <c r="G2378" s="64">
        <v>12.5</v>
      </c>
      <c r="H2378" s="64">
        <v>0</v>
      </c>
      <c r="I2378" t="s">
        <v>14</v>
      </c>
      <c r="J2378" t="s">
        <v>14</v>
      </c>
      <c r="K2378" t="s">
        <v>15</v>
      </c>
      <c r="N2378" s="1">
        <v>300</v>
      </c>
      <c r="O2378" s="60">
        <f>IF(B2378="DEPARTAMENTO",N2378*(100%-VLOOKUP(A2378,'Condiciones Comerciales'!B:M,4,FALSE)),N2378)</f>
        <v>300</v>
      </c>
      <c r="P2378" s="60">
        <f t="shared" si="37"/>
        <v>337.5</v>
      </c>
      <c r="Q2378" s="62"/>
    </row>
    <row r="2379" spans="1:17" x14ac:dyDescent="0.3">
      <c r="A2379" s="1" t="s">
        <v>277</v>
      </c>
      <c r="B2379" t="s">
        <v>16</v>
      </c>
      <c r="C2379" t="s">
        <v>16</v>
      </c>
      <c r="D2379" s="63">
        <v>62</v>
      </c>
      <c r="E2379" s="5">
        <v>1</v>
      </c>
      <c r="F2379" s="5" t="s">
        <v>17</v>
      </c>
      <c r="G2379" s="64">
        <v>12.5</v>
      </c>
      <c r="H2379" s="64">
        <v>0</v>
      </c>
      <c r="I2379" t="s">
        <v>14</v>
      </c>
      <c r="J2379" t="s">
        <v>14</v>
      </c>
      <c r="K2379" t="s">
        <v>15</v>
      </c>
      <c r="L2379" t="s">
        <v>305</v>
      </c>
      <c r="N2379" s="1">
        <v>300</v>
      </c>
      <c r="O2379" s="60">
        <f>IF(B2379="DEPARTAMENTO",N2379*(100%-VLOOKUP(A2379,'Condiciones Comerciales'!B:M,4,FALSE)),N2379)</f>
        <v>300</v>
      </c>
      <c r="P2379" s="60">
        <f t="shared" si="37"/>
        <v>337.5</v>
      </c>
      <c r="Q2379" s="62"/>
    </row>
    <row r="2380" spans="1:17" x14ac:dyDescent="0.3">
      <c r="A2380" s="1" t="s">
        <v>277</v>
      </c>
      <c r="B2380" t="s">
        <v>16</v>
      </c>
      <c r="C2380" t="s">
        <v>16</v>
      </c>
      <c r="D2380" s="63">
        <v>63</v>
      </c>
      <c r="E2380" s="5">
        <v>1</v>
      </c>
      <c r="F2380" s="5" t="s">
        <v>17</v>
      </c>
      <c r="G2380" s="64">
        <v>12.5</v>
      </c>
      <c r="H2380" s="64">
        <v>0</v>
      </c>
      <c r="I2380" t="s">
        <v>14</v>
      </c>
      <c r="J2380" t="s">
        <v>14</v>
      </c>
      <c r="K2380" t="s">
        <v>15</v>
      </c>
      <c r="N2380" s="1">
        <v>300</v>
      </c>
      <c r="O2380" s="60">
        <f>IF(B2380="DEPARTAMENTO",N2380*(100%-VLOOKUP(A2380,'Condiciones Comerciales'!B:M,4,FALSE)),N2380)</f>
        <v>300</v>
      </c>
      <c r="P2380" s="60">
        <f t="shared" si="37"/>
        <v>337.5</v>
      </c>
      <c r="Q2380" s="62"/>
    </row>
    <row r="2381" spans="1:17" x14ac:dyDescent="0.3">
      <c r="A2381" s="1" t="s">
        <v>277</v>
      </c>
      <c r="B2381" t="s">
        <v>16</v>
      </c>
      <c r="C2381" t="s">
        <v>16</v>
      </c>
      <c r="D2381" s="63">
        <v>64</v>
      </c>
      <c r="E2381" s="5">
        <v>1</v>
      </c>
      <c r="F2381" s="5" t="s">
        <v>17</v>
      </c>
      <c r="G2381" s="64">
        <v>12.5</v>
      </c>
      <c r="H2381" s="64">
        <v>0</v>
      </c>
      <c r="I2381" t="s">
        <v>14</v>
      </c>
      <c r="J2381" t="s">
        <v>14</v>
      </c>
      <c r="K2381" t="s">
        <v>15</v>
      </c>
      <c r="L2381" t="s">
        <v>287</v>
      </c>
      <c r="N2381" s="1">
        <v>300</v>
      </c>
      <c r="O2381" s="60">
        <f>IF(B2381="DEPARTAMENTO",N2381*(100%-VLOOKUP(A2381,'Condiciones Comerciales'!B:M,4,FALSE)),N2381)</f>
        <v>300</v>
      </c>
      <c r="P2381" s="60">
        <f t="shared" si="37"/>
        <v>337.5</v>
      </c>
      <c r="Q2381" s="62"/>
    </row>
    <row r="2382" spans="1:17" x14ac:dyDescent="0.3">
      <c r="A2382" s="1" t="s">
        <v>277</v>
      </c>
      <c r="B2382" t="s">
        <v>16</v>
      </c>
      <c r="C2382" t="s">
        <v>16</v>
      </c>
      <c r="D2382" s="63">
        <v>65</v>
      </c>
      <c r="E2382" s="5">
        <v>1</v>
      </c>
      <c r="F2382" s="5" t="s">
        <v>17</v>
      </c>
      <c r="G2382" s="64">
        <v>12.5</v>
      </c>
      <c r="H2382" s="64">
        <v>0</v>
      </c>
      <c r="I2382" t="s">
        <v>14</v>
      </c>
      <c r="J2382" t="s">
        <v>14</v>
      </c>
      <c r="K2382" t="s">
        <v>15</v>
      </c>
      <c r="L2382" t="s">
        <v>175</v>
      </c>
      <c r="N2382" s="1">
        <v>300</v>
      </c>
      <c r="O2382" s="60">
        <f>IF(B2382="DEPARTAMENTO",N2382*(100%-VLOOKUP(A2382,'Condiciones Comerciales'!B:M,4,FALSE)),N2382)</f>
        <v>300</v>
      </c>
      <c r="P2382" s="60">
        <f t="shared" si="37"/>
        <v>337.5</v>
      </c>
      <c r="Q2382" s="62"/>
    </row>
    <row r="2383" spans="1:17" x14ac:dyDescent="0.3">
      <c r="A2383" s="1" t="s">
        <v>277</v>
      </c>
      <c r="B2383" t="s">
        <v>16</v>
      </c>
      <c r="C2383" t="s">
        <v>16</v>
      </c>
      <c r="D2383" s="63">
        <v>66</v>
      </c>
      <c r="E2383" s="5">
        <v>1</v>
      </c>
      <c r="F2383" s="5" t="s">
        <v>17</v>
      </c>
      <c r="G2383" s="64">
        <v>12.5</v>
      </c>
      <c r="H2383" s="64">
        <v>0</v>
      </c>
      <c r="I2383" t="s">
        <v>14</v>
      </c>
      <c r="J2383" t="s">
        <v>14</v>
      </c>
      <c r="K2383" t="s">
        <v>15</v>
      </c>
      <c r="L2383" t="s">
        <v>302</v>
      </c>
      <c r="N2383" s="1">
        <v>300</v>
      </c>
      <c r="O2383" s="60">
        <f>IF(B2383="DEPARTAMENTO",N2383*(100%-VLOOKUP(A2383,'Condiciones Comerciales'!B:M,4,FALSE)),N2383)</f>
        <v>300</v>
      </c>
      <c r="P2383" s="60">
        <f t="shared" si="37"/>
        <v>337.5</v>
      </c>
      <c r="Q2383" s="62"/>
    </row>
    <row r="2384" spans="1:17" x14ac:dyDescent="0.3">
      <c r="A2384" s="1" t="s">
        <v>277</v>
      </c>
      <c r="B2384" t="s">
        <v>16</v>
      </c>
      <c r="C2384" t="s">
        <v>16</v>
      </c>
      <c r="D2384" s="63">
        <v>67</v>
      </c>
      <c r="E2384" s="5">
        <v>1</v>
      </c>
      <c r="F2384" s="5" t="s">
        <v>17</v>
      </c>
      <c r="G2384" s="64">
        <v>12.5</v>
      </c>
      <c r="H2384" s="64">
        <v>0</v>
      </c>
      <c r="I2384" t="s">
        <v>14</v>
      </c>
      <c r="J2384" t="s">
        <v>14</v>
      </c>
      <c r="K2384" t="s">
        <v>15</v>
      </c>
      <c r="L2384" t="s">
        <v>288</v>
      </c>
      <c r="N2384" s="1">
        <v>300</v>
      </c>
      <c r="O2384" s="60">
        <f>IF(B2384="DEPARTAMENTO",N2384*(100%-VLOOKUP(A2384,'Condiciones Comerciales'!B:M,4,FALSE)),N2384)</f>
        <v>300</v>
      </c>
      <c r="P2384" s="60">
        <f t="shared" si="37"/>
        <v>337.5</v>
      </c>
      <c r="Q2384" s="62"/>
    </row>
    <row r="2385" spans="1:17" x14ac:dyDescent="0.3">
      <c r="A2385" s="1" t="s">
        <v>277</v>
      </c>
      <c r="B2385" t="s">
        <v>16</v>
      </c>
      <c r="C2385" t="s">
        <v>16</v>
      </c>
      <c r="D2385" s="63">
        <v>69</v>
      </c>
      <c r="E2385" s="5">
        <v>1</v>
      </c>
      <c r="F2385" s="5" t="s">
        <v>17</v>
      </c>
      <c r="G2385" s="64">
        <v>12.5</v>
      </c>
      <c r="H2385" s="64">
        <v>0</v>
      </c>
      <c r="I2385" t="s">
        <v>14</v>
      </c>
      <c r="J2385" t="s">
        <v>14</v>
      </c>
      <c r="K2385" t="s">
        <v>15</v>
      </c>
      <c r="L2385" t="s">
        <v>283</v>
      </c>
      <c r="N2385" s="1">
        <v>300</v>
      </c>
      <c r="O2385" s="60">
        <f>IF(B2385="DEPARTAMENTO",N2385*(100%-VLOOKUP(A2385,'Condiciones Comerciales'!B:M,4,FALSE)),N2385)</f>
        <v>300</v>
      </c>
      <c r="P2385" s="60">
        <f t="shared" si="37"/>
        <v>337.5</v>
      </c>
      <c r="Q2385" s="62"/>
    </row>
    <row r="2386" spans="1:17" x14ac:dyDescent="0.3">
      <c r="A2386" s="1" t="s">
        <v>277</v>
      </c>
      <c r="B2386" t="s">
        <v>16</v>
      </c>
      <c r="C2386" t="s">
        <v>16</v>
      </c>
      <c r="D2386" s="63">
        <v>70</v>
      </c>
      <c r="E2386" s="5">
        <v>1</v>
      </c>
      <c r="F2386" s="5" t="s">
        <v>17</v>
      </c>
      <c r="G2386" s="64">
        <v>12.5</v>
      </c>
      <c r="H2386" s="64">
        <v>0</v>
      </c>
      <c r="I2386" t="s">
        <v>14</v>
      </c>
      <c r="J2386" t="s">
        <v>14</v>
      </c>
      <c r="K2386" t="s">
        <v>15</v>
      </c>
      <c r="N2386" s="1">
        <v>300</v>
      </c>
      <c r="O2386" s="60">
        <f>IF(B2386="DEPARTAMENTO",N2386*(100%-VLOOKUP(A2386,'Condiciones Comerciales'!B:M,4,FALSE)),N2386)</f>
        <v>300</v>
      </c>
      <c r="P2386" s="60">
        <f t="shared" si="37"/>
        <v>337.5</v>
      </c>
      <c r="Q2386" s="62"/>
    </row>
    <row r="2387" spans="1:17" x14ac:dyDescent="0.3">
      <c r="A2387" s="1" t="s">
        <v>277</v>
      </c>
      <c r="B2387" t="s">
        <v>16</v>
      </c>
      <c r="C2387" t="s">
        <v>16</v>
      </c>
      <c r="D2387" s="63">
        <v>72</v>
      </c>
      <c r="E2387" s="5">
        <v>1</v>
      </c>
      <c r="F2387" s="5" t="s">
        <v>17</v>
      </c>
      <c r="G2387" s="64">
        <v>12.5</v>
      </c>
      <c r="H2387" s="64">
        <v>0</v>
      </c>
      <c r="I2387" t="s">
        <v>14</v>
      </c>
      <c r="J2387" t="s">
        <v>14</v>
      </c>
      <c r="K2387" t="s">
        <v>15</v>
      </c>
      <c r="L2387" t="s">
        <v>284</v>
      </c>
      <c r="N2387" s="1">
        <v>300</v>
      </c>
      <c r="O2387" s="60">
        <f>IF(B2387="DEPARTAMENTO",N2387*(100%-VLOOKUP(A2387,'Condiciones Comerciales'!B:M,4,FALSE)),N2387)</f>
        <v>300</v>
      </c>
      <c r="P2387" s="60">
        <f t="shared" si="37"/>
        <v>337.5</v>
      </c>
      <c r="Q2387" s="62"/>
    </row>
    <row r="2388" spans="1:17" x14ac:dyDescent="0.3">
      <c r="A2388" s="1" t="s">
        <v>277</v>
      </c>
      <c r="B2388" t="s">
        <v>16</v>
      </c>
      <c r="C2388" t="s">
        <v>16</v>
      </c>
      <c r="D2388" s="63">
        <v>73</v>
      </c>
      <c r="E2388" s="5">
        <v>1</v>
      </c>
      <c r="F2388" s="5" t="s">
        <v>17</v>
      </c>
      <c r="G2388" s="64">
        <v>12.5</v>
      </c>
      <c r="H2388" s="64">
        <v>0</v>
      </c>
      <c r="I2388" t="s">
        <v>14</v>
      </c>
      <c r="J2388" t="s">
        <v>14</v>
      </c>
      <c r="K2388" t="s">
        <v>15</v>
      </c>
      <c r="N2388" s="1">
        <v>300</v>
      </c>
      <c r="O2388" s="60">
        <f>IF(B2388="DEPARTAMENTO",N2388*(100%-VLOOKUP(A2388,'Condiciones Comerciales'!B:M,4,FALSE)),N2388)</f>
        <v>300</v>
      </c>
      <c r="P2388" s="60">
        <f t="shared" si="37"/>
        <v>337.5</v>
      </c>
      <c r="Q2388" s="62"/>
    </row>
    <row r="2389" spans="1:17" x14ac:dyDescent="0.3">
      <c r="A2389" s="1" t="s">
        <v>277</v>
      </c>
      <c r="B2389" t="s">
        <v>16</v>
      </c>
      <c r="C2389" t="s">
        <v>16</v>
      </c>
      <c r="D2389" s="63">
        <v>75</v>
      </c>
      <c r="E2389" s="5">
        <v>1</v>
      </c>
      <c r="F2389" s="5" t="s">
        <v>17</v>
      </c>
      <c r="G2389" s="64">
        <v>12.5</v>
      </c>
      <c r="H2389" s="64">
        <v>0</v>
      </c>
      <c r="I2389" t="s">
        <v>14</v>
      </c>
      <c r="J2389" t="s">
        <v>14</v>
      </c>
      <c r="K2389" t="s">
        <v>15</v>
      </c>
      <c r="N2389" s="1">
        <v>300</v>
      </c>
      <c r="O2389" s="60">
        <f>IF(B2389="DEPARTAMENTO",N2389*(100%-VLOOKUP(A2389,'Condiciones Comerciales'!B:M,4,FALSE)),N2389)</f>
        <v>300</v>
      </c>
      <c r="P2389" s="60">
        <f t="shared" si="37"/>
        <v>337.5</v>
      </c>
      <c r="Q2389" s="62"/>
    </row>
    <row r="2390" spans="1:17" x14ac:dyDescent="0.3">
      <c r="A2390" s="1" t="s">
        <v>277</v>
      </c>
      <c r="B2390" t="s">
        <v>16</v>
      </c>
      <c r="C2390" t="s">
        <v>16</v>
      </c>
      <c r="D2390" s="63">
        <v>76</v>
      </c>
      <c r="E2390" s="5">
        <v>1</v>
      </c>
      <c r="F2390" s="5" t="s">
        <v>17</v>
      </c>
      <c r="G2390" s="64">
        <v>12.5</v>
      </c>
      <c r="H2390" s="64">
        <v>0</v>
      </c>
      <c r="I2390" t="s">
        <v>14</v>
      </c>
      <c r="J2390" t="s">
        <v>14</v>
      </c>
      <c r="K2390" t="s">
        <v>15</v>
      </c>
      <c r="N2390" s="1">
        <v>300</v>
      </c>
      <c r="O2390" s="60">
        <f>IF(B2390="DEPARTAMENTO",N2390*(100%-VLOOKUP(A2390,'Condiciones Comerciales'!B:M,4,FALSE)),N2390)</f>
        <v>300</v>
      </c>
      <c r="P2390" s="60">
        <f t="shared" si="37"/>
        <v>337.5</v>
      </c>
      <c r="Q2390" s="62"/>
    </row>
    <row r="2391" spans="1:17" x14ac:dyDescent="0.3">
      <c r="A2391" s="1" t="s">
        <v>277</v>
      </c>
      <c r="B2391" t="s">
        <v>16</v>
      </c>
      <c r="C2391" t="s">
        <v>16</v>
      </c>
      <c r="D2391" s="63">
        <v>77</v>
      </c>
      <c r="E2391" s="5">
        <v>1</v>
      </c>
      <c r="F2391" s="5" t="s">
        <v>17</v>
      </c>
      <c r="G2391" s="64">
        <v>12.5</v>
      </c>
      <c r="H2391" s="64">
        <v>0</v>
      </c>
      <c r="I2391" t="s">
        <v>14</v>
      </c>
      <c r="J2391" t="s">
        <v>14</v>
      </c>
      <c r="K2391" t="s">
        <v>15</v>
      </c>
      <c r="N2391" s="1">
        <v>300</v>
      </c>
      <c r="O2391" s="60">
        <f>IF(B2391="DEPARTAMENTO",N2391*(100%-VLOOKUP(A2391,'Condiciones Comerciales'!B:M,4,FALSE)),N2391)</f>
        <v>300</v>
      </c>
      <c r="P2391" s="60">
        <f t="shared" si="37"/>
        <v>337.5</v>
      </c>
      <c r="Q2391" s="62"/>
    </row>
    <row r="2392" spans="1:17" x14ac:dyDescent="0.3">
      <c r="A2392" s="1" t="s">
        <v>277</v>
      </c>
      <c r="B2392" t="s">
        <v>16</v>
      </c>
      <c r="C2392" t="s">
        <v>16</v>
      </c>
      <c r="D2392" s="63">
        <v>78</v>
      </c>
      <c r="E2392" s="5">
        <v>1</v>
      </c>
      <c r="F2392" s="5" t="s">
        <v>17</v>
      </c>
      <c r="G2392" s="64">
        <v>12.5</v>
      </c>
      <c r="H2392" s="64">
        <v>0</v>
      </c>
      <c r="I2392" t="s">
        <v>14</v>
      </c>
      <c r="J2392" t="s">
        <v>14</v>
      </c>
      <c r="K2392" t="s">
        <v>15</v>
      </c>
      <c r="N2392" s="1">
        <v>300</v>
      </c>
      <c r="O2392" s="60">
        <f>IF(B2392="DEPARTAMENTO",N2392*(100%-VLOOKUP(A2392,'Condiciones Comerciales'!B:M,4,FALSE)),N2392)</f>
        <v>300</v>
      </c>
      <c r="P2392" s="60">
        <f t="shared" si="37"/>
        <v>337.5</v>
      </c>
      <c r="Q2392" s="62"/>
    </row>
    <row r="2393" spans="1:17" x14ac:dyDescent="0.3">
      <c r="A2393" s="1" t="s">
        <v>277</v>
      </c>
      <c r="B2393" t="s">
        <v>16</v>
      </c>
      <c r="C2393" t="s">
        <v>16</v>
      </c>
      <c r="D2393" s="63">
        <v>79</v>
      </c>
      <c r="E2393" s="5">
        <v>1</v>
      </c>
      <c r="F2393" s="5" t="s">
        <v>17</v>
      </c>
      <c r="G2393" s="64">
        <v>12.5</v>
      </c>
      <c r="H2393" s="64">
        <v>0</v>
      </c>
      <c r="I2393" t="s">
        <v>14</v>
      </c>
      <c r="J2393" t="s">
        <v>14</v>
      </c>
      <c r="K2393" t="s">
        <v>15</v>
      </c>
      <c r="N2393" s="1">
        <v>300</v>
      </c>
      <c r="O2393" s="60">
        <f>IF(B2393="DEPARTAMENTO",N2393*(100%-VLOOKUP(A2393,'Condiciones Comerciales'!B:M,4,FALSE)),N2393)</f>
        <v>300</v>
      </c>
      <c r="P2393" s="60">
        <f t="shared" si="37"/>
        <v>337.5</v>
      </c>
      <c r="Q2393" s="62"/>
    </row>
    <row r="2394" spans="1:17" x14ac:dyDescent="0.3">
      <c r="A2394" s="1" t="s">
        <v>277</v>
      </c>
      <c r="B2394" t="s">
        <v>16</v>
      </c>
      <c r="C2394" t="s">
        <v>16</v>
      </c>
      <c r="D2394" s="63">
        <v>80</v>
      </c>
      <c r="E2394" s="5">
        <v>1</v>
      </c>
      <c r="F2394" s="5" t="s">
        <v>17</v>
      </c>
      <c r="G2394" s="64">
        <v>12.5</v>
      </c>
      <c r="H2394" s="64">
        <v>0</v>
      </c>
      <c r="I2394" t="s">
        <v>14</v>
      </c>
      <c r="J2394" t="s">
        <v>14</v>
      </c>
      <c r="K2394" t="s">
        <v>15</v>
      </c>
      <c r="N2394" s="1">
        <v>300</v>
      </c>
      <c r="O2394" s="60">
        <f>IF(B2394="DEPARTAMENTO",N2394*(100%-VLOOKUP(A2394,'Condiciones Comerciales'!B:M,4,FALSE)),N2394)</f>
        <v>300</v>
      </c>
      <c r="P2394" s="60">
        <f t="shared" si="37"/>
        <v>337.5</v>
      </c>
      <c r="Q2394" s="62"/>
    </row>
    <row r="2395" spans="1:17" x14ac:dyDescent="0.3">
      <c r="A2395" s="1" t="s">
        <v>277</v>
      </c>
      <c r="B2395" t="s">
        <v>16</v>
      </c>
      <c r="C2395" t="s">
        <v>16</v>
      </c>
      <c r="D2395" s="63">
        <v>81</v>
      </c>
      <c r="E2395" s="5">
        <v>1</v>
      </c>
      <c r="F2395" s="5" t="s">
        <v>17</v>
      </c>
      <c r="G2395" s="64">
        <v>12.5</v>
      </c>
      <c r="H2395" s="64">
        <v>0</v>
      </c>
      <c r="I2395" t="s">
        <v>14</v>
      </c>
      <c r="J2395" t="s">
        <v>14</v>
      </c>
      <c r="K2395" t="s">
        <v>15</v>
      </c>
      <c r="L2395" t="s">
        <v>292</v>
      </c>
      <c r="N2395" s="1">
        <v>300</v>
      </c>
      <c r="O2395" s="60">
        <f>IF(B2395="DEPARTAMENTO",N2395*(100%-VLOOKUP(A2395,'Condiciones Comerciales'!B:M,4,FALSE)),N2395)</f>
        <v>300</v>
      </c>
      <c r="P2395" s="60">
        <f t="shared" si="37"/>
        <v>337.5</v>
      </c>
      <c r="Q2395" s="62"/>
    </row>
    <row r="2396" spans="1:17" x14ac:dyDescent="0.3">
      <c r="A2396" s="1" t="s">
        <v>277</v>
      </c>
      <c r="B2396" t="s">
        <v>16</v>
      </c>
      <c r="C2396" t="s">
        <v>16</v>
      </c>
      <c r="D2396" s="63">
        <v>82</v>
      </c>
      <c r="E2396" s="5">
        <v>1</v>
      </c>
      <c r="F2396" s="5" t="s">
        <v>17</v>
      </c>
      <c r="G2396" s="64">
        <v>12.5</v>
      </c>
      <c r="H2396" s="64">
        <v>0</v>
      </c>
      <c r="I2396" t="s">
        <v>14</v>
      </c>
      <c r="J2396" t="s">
        <v>14</v>
      </c>
      <c r="K2396" t="s">
        <v>15</v>
      </c>
      <c r="L2396" t="s">
        <v>314</v>
      </c>
      <c r="N2396" s="1">
        <v>300</v>
      </c>
      <c r="O2396" s="60">
        <f>IF(B2396="DEPARTAMENTO",N2396*(100%-VLOOKUP(A2396,'Condiciones Comerciales'!B:M,4,FALSE)),N2396)</f>
        <v>300</v>
      </c>
      <c r="P2396" s="60">
        <f t="shared" si="37"/>
        <v>337.5</v>
      </c>
      <c r="Q2396" s="62"/>
    </row>
    <row r="2397" spans="1:17" x14ac:dyDescent="0.3">
      <c r="A2397" s="1" t="s">
        <v>277</v>
      </c>
      <c r="B2397" t="s">
        <v>16</v>
      </c>
      <c r="C2397" t="s">
        <v>16</v>
      </c>
      <c r="D2397" s="63">
        <v>83</v>
      </c>
      <c r="E2397" s="5">
        <v>1</v>
      </c>
      <c r="F2397" s="5" t="s">
        <v>17</v>
      </c>
      <c r="G2397" s="64">
        <v>12.5</v>
      </c>
      <c r="H2397" s="64">
        <v>0</v>
      </c>
      <c r="I2397" t="s">
        <v>14</v>
      </c>
      <c r="J2397" t="s">
        <v>14</v>
      </c>
      <c r="K2397" t="s">
        <v>15</v>
      </c>
      <c r="N2397" s="1">
        <v>300</v>
      </c>
      <c r="O2397" s="60">
        <f>IF(B2397="DEPARTAMENTO",N2397*(100%-VLOOKUP(A2397,'Condiciones Comerciales'!B:M,4,FALSE)),N2397)</f>
        <v>300</v>
      </c>
      <c r="P2397" s="60">
        <f t="shared" si="37"/>
        <v>337.5</v>
      </c>
      <c r="Q2397" s="62"/>
    </row>
    <row r="2398" spans="1:17" x14ac:dyDescent="0.3">
      <c r="A2398" s="1" t="s">
        <v>277</v>
      </c>
      <c r="B2398" t="s">
        <v>16</v>
      </c>
      <c r="C2398" t="s">
        <v>16</v>
      </c>
      <c r="D2398" s="63">
        <v>84</v>
      </c>
      <c r="E2398" s="5">
        <v>1</v>
      </c>
      <c r="F2398" s="5" t="s">
        <v>17</v>
      </c>
      <c r="G2398" s="64">
        <v>12.5</v>
      </c>
      <c r="H2398" s="64">
        <v>0</v>
      </c>
      <c r="I2398" t="s">
        <v>14</v>
      </c>
      <c r="J2398" t="s">
        <v>14</v>
      </c>
      <c r="K2398" t="s">
        <v>15</v>
      </c>
      <c r="N2398" s="1">
        <v>300</v>
      </c>
      <c r="O2398" s="60">
        <f>IF(B2398="DEPARTAMENTO",N2398*(100%-VLOOKUP(A2398,'Condiciones Comerciales'!B:M,4,FALSE)),N2398)</f>
        <v>300</v>
      </c>
      <c r="P2398" s="60">
        <f t="shared" si="37"/>
        <v>337.5</v>
      </c>
      <c r="Q2398" s="62"/>
    </row>
    <row r="2399" spans="1:17" x14ac:dyDescent="0.3">
      <c r="A2399" s="1" t="s">
        <v>277</v>
      </c>
      <c r="B2399" t="s">
        <v>16</v>
      </c>
      <c r="C2399" t="s">
        <v>16</v>
      </c>
      <c r="D2399" s="63">
        <v>85</v>
      </c>
      <c r="E2399" s="5">
        <v>1</v>
      </c>
      <c r="F2399" s="5" t="s">
        <v>17</v>
      </c>
      <c r="G2399" s="64">
        <v>12.5</v>
      </c>
      <c r="H2399" s="64">
        <v>0</v>
      </c>
      <c r="I2399" t="s">
        <v>14</v>
      </c>
      <c r="J2399" t="s">
        <v>14</v>
      </c>
      <c r="K2399" t="s">
        <v>15</v>
      </c>
      <c r="N2399" s="1">
        <v>300</v>
      </c>
      <c r="O2399" s="60">
        <f>IF(B2399="DEPARTAMENTO",N2399*(100%-VLOOKUP(A2399,'Condiciones Comerciales'!B:M,4,FALSE)),N2399)</f>
        <v>300</v>
      </c>
      <c r="P2399" s="60">
        <f t="shared" si="37"/>
        <v>337.5</v>
      </c>
      <c r="Q2399" s="62"/>
    </row>
    <row r="2400" spans="1:17" x14ac:dyDescent="0.3">
      <c r="A2400" s="1" t="s">
        <v>277</v>
      </c>
      <c r="B2400" t="s">
        <v>16</v>
      </c>
      <c r="C2400" t="s">
        <v>16</v>
      </c>
      <c r="D2400" s="63">
        <v>86</v>
      </c>
      <c r="E2400" s="5">
        <v>1</v>
      </c>
      <c r="F2400" s="5" t="s">
        <v>17</v>
      </c>
      <c r="G2400" s="64">
        <v>12.5</v>
      </c>
      <c r="H2400" s="64">
        <v>0</v>
      </c>
      <c r="I2400" t="s">
        <v>14</v>
      </c>
      <c r="J2400" t="s">
        <v>14</v>
      </c>
      <c r="K2400" t="s">
        <v>15</v>
      </c>
      <c r="N2400" s="1">
        <v>300</v>
      </c>
      <c r="O2400" s="60">
        <f>IF(B2400="DEPARTAMENTO",N2400*(100%-VLOOKUP(A2400,'Condiciones Comerciales'!B:M,4,FALSE)),N2400)</f>
        <v>300</v>
      </c>
      <c r="P2400" s="60">
        <f t="shared" si="37"/>
        <v>337.5</v>
      </c>
      <c r="Q2400" s="62"/>
    </row>
    <row r="2401" spans="1:17" x14ac:dyDescent="0.3">
      <c r="A2401" s="1" t="s">
        <v>277</v>
      </c>
      <c r="B2401" t="s">
        <v>16</v>
      </c>
      <c r="C2401" t="s">
        <v>16</v>
      </c>
      <c r="D2401" s="63">
        <v>87</v>
      </c>
      <c r="E2401" s="5">
        <v>1</v>
      </c>
      <c r="F2401" s="5" t="s">
        <v>17</v>
      </c>
      <c r="G2401" s="64">
        <v>12.5</v>
      </c>
      <c r="H2401" s="64">
        <v>0</v>
      </c>
      <c r="I2401" t="s">
        <v>14</v>
      </c>
      <c r="J2401" t="s">
        <v>14</v>
      </c>
      <c r="K2401" t="s">
        <v>15</v>
      </c>
      <c r="N2401" s="1">
        <v>300</v>
      </c>
      <c r="O2401" s="60">
        <f>IF(B2401="DEPARTAMENTO",N2401*(100%-VLOOKUP(A2401,'Condiciones Comerciales'!B:M,4,FALSE)),N2401)</f>
        <v>300</v>
      </c>
      <c r="P2401" s="60">
        <f t="shared" si="37"/>
        <v>337.5</v>
      </c>
      <c r="Q2401" s="62"/>
    </row>
    <row r="2402" spans="1:17" x14ac:dyDescent="0.3">
      <c r="A2402" s="1" t="s">
        <v>277</v>
      </c>
      <c r="B2402" t="s">
        <v>16</v>
      </c>
      <c r="C2402" t="s">
        <v>16</v>
      </c>
      <c r="D2402" s="63">
        <v>88</v>
      </c>
      <c r="E2402" s="5">
        <v>1</v>
      </c>
      <c r="F2402" s="5" t="s">
        <v>17</v>
      </c>
      <c r="G2402" s="64">
        <v>12.5</v>
      </c>
      <c r="H2402" s="64">
        <v>0</v>
      </c>
      <c r="I2402" t="s">
        <v>14</v>
      </c>
      <c r="J2402" t="s">
        <v>14</v>
      </c>
      <c r="K2402" t="s">
        <v>15</v>
      </c>
      <c r="N2402" s="1">
        <v>300</v>
      </c>
      <c r="O2402" s="60">
        <f>IF(B2402="DEPARTAMENTO",N2402*(100%-VLOOKUP(A2402,'Condiciones Comerciales'!B:M,4,FALSE)),N2402)</f>
        <v>300</v>
      </c>
      <c r="P2402" s="60">
        <f t="shared" si="37"/>
        <v>337.5</v>
      </c>
      <c r="Q2402" s="62"/>
    </row>
    <row r="2403" spans="1:17" x14ac:dyDescent="0.3">
      <c r="A2403" s="1" t="s">
        <v>277</v>
      </c>
      <c r="B2403" t="s">
        <v>16</v>
      </c>
      <c r="C2403" t="s">
        <v>16</v>
      </c>
      <c r="D2403" s="63">
        <v>89</v>
      </c>
      <c r="E2403" s="5">
        <v>1</v>
      </c>
      <c r="F2403" s="5" t="s">
        <v>17</v>
      </c>
      <c r="G2403" s="64">
        <v>12.5</v>
      </c>
      <c r="H2403" s="64">
        <v>0</v>
      </c>
      <c r="I2403" t="s">
        <v>14</v>
      </c>
      <c r="J2403" t="s">
        <v>14</v>
      </c>
      <c r="K2403" t="s">
        <v>15</v>
      </c>
      <c r="N2403" s="1">
        <v>300</v>
      </c>
      <c r="O2403" s="60">
        <f>IF(B2403="DEPARTAMENTO",N2403*(100%-VLOOKUP(A2403,'Condiciones Comerciales'!B:M,4,FALSE)),N2403)</f>
        <v>300</v>
      </c>
      <c r="P2403" s="60">
        <f t="shared" si="37"/>
        <v>337.5</v>
      </c>
      <c r="Q2403" s="62"/>
    </row>
    <row r="2404" spans="1:17" x14ac:dyDescent="0.3">
      <c r="A2404" s="1" t="s">
        <v>277</v>
      </c>
      <c r="B2404" t="s">
        <v>16</v>
      </c>
      <c r="C2404" t="s">
        <v>16</v>
      </c>
      <c r="D2404" s="63">
        <v>90</v>
      </c>
      <c r="E2404" s="5">
        <v>1</v>
      </c>
      <c r="F2404" s="5" t="s">
        <v>17</v>
      </c>
      <c r="G2404" s="64">
        <v>12.5</v>
      </c>
      <c r="H2404" s="64">
        <v>0</v>
      </c>
      <c r="I2404" t="s">
        <v>14</v>
      </c>
      <c r="J2404" t="s">
        <v>14</v>
      </c>
      <c r="K2404" t="s">
        <v>15</v>
      </c>
      <c r="N2404" s="1">
        <v>300</v>
      </c>
      <c r="O2404" s="60">
        <f>IF(B2404="DEPARTAMENTO",N2404*(100%-VLOOKUP(A2404,'Condiciones Comerciales'!B:M,4,FALSE)),N2404)</f>
        <v>300</v>
      </c>
      <c r="P2404" s="60">
        <f t="shared" si="37"/>
        <v>337.5</v>
      </c>
      <c r="Q2404" s="62"/>
    </row>
    <row r="2405" spans="1:17" x14ac:dyDescent="0.3">
      <c r="A2405" s="1" t="s">
        <v>277</v>
      </c>
      <c r="B2405" t="s">
        <v>16</v>
      </c>
      <c r="C2405" t="s">
        <v>16</v>
      </c>
      <c r="D2405" s="63">
        <v>91</v>
      </c>
      <c r="E2405" s="5">
        <v>1</v>
      </c>
      <c r="F2405" s="5" t="s">
        <v>17</v>
      </c>
      <c r="G2405" s="64">
        <v>12.5</v>
      </c>
      <c r="H2405" s="64">
        <v>0</v>
      </c>
      <c r="I2405" t="s">
        <v>14</v>
      </c>
      <c r="J2405" t="s">
        <v>14</v>
      </c>
      <c r="K2405" t="s">
        <v>15</v>
      </c>
      <c r="L2405" t="s">
        <v>320</v>
      </c>
      <c r="N2405" s="1">
        <v>300</v>
      </c>
      <c r="O2405" s="60">
        <f>IF(B2405="DEPARTAMENTO",N2405*(100%-VLOOKUP(A2405,'Condiciones Comerciales'!B:M,4,FALSE)),N2405)</f>
        <v>300</v>
      </c>
      <c r="P2405" s="60">
        <f t="shared" si="37"/>
        <v>337.5</v>
      </c>
      <c r="Q2405" s="62"/>
    </row>
    <row r="2406" spans="1:17" x14ac:dyDescent="0.3">
      <c r="A2406" s="1" t="s">
        <v>277</v>
      </c>
      <c r="B2406" t="s">
        <v>16</v>
      </c>
      <c r="C2406" t="s">
        <v>16</v>
      </c>
      <c r="D2406" s="63">
        <v>92</v>
      </c>
      <c r="E2406" s="5">
        <v>-1</v>
      </c>
      <c r="F2406" s="5" t="s">
        <v>17</v>
      </c>
      <c r="G2406" s="64">
        <v>12.5</v>
      </c>
      <c r="H2406" s="64">
        <v>0</v>
      </c>
      <c r="I2406" t="s">
        <v>14</v>
      </c>
      <c r="J2406" t="s">
        <v>14</v>
      </c>
      <c r="K2406" t="s">
        <v>15</v>
      </c>
      <c r="L2406" t="s">
        <v>312</v>
      </c>
      <c r="N2406" s="1">
        <v>300</v>
      </c>
      <c r="O2406" s="60">
        <f>IF(B2406="DEPARTAMENTO",N2406*(100%-VLOOKUP(A2406,'Condiciones Comerciales'!B:M,4,FALSE)),N2406)</f>
        <v>300</v>
      </c>
      <c r="P2406" s="60">
        <f t="shared" si="37"/>
        <v>337.5</v>
      </c>
      <c r="Q2406" s="62"/>
    </row>
    <row r="2407" spans="1:17" x14ac:dyDescent="0.3">
      <c r="A2407" s="1" t="s">
        <v>277</v>
      </c>
      <c r="B2407" t="s">
        <v>16</v>
      </c>
      <c r="C2407" t="s">
        <v>16</v>
      </c>
      <c r="D2407" s="63">
        <v>95</v>
      </c>
      <c r="E2407" s="5">
        <v>-1</v>
      </c>
      <c r="F2407" s="5" t="s">
        <v>17</v>
      </c>
      <c r="G2407" s="64">
        <v>12.5</v>
      </c>
      <c r="H2407" s="64">
        <v>0</v>
      </c>
      <c r="I2407" t="s">
        <v>14</v>
      </c>
      <c r="J2407" t="s">
        <v>14</v>
      </c>
      <c r="K2407" t="s">
        <v>15</v>
      </c>
      <c r="N2407" s="1">
        <v>300</v>
      </c>
      <c r="O2407" s="60">
        <f>IF(B2407="DEPARTAMENTO",N2407*(100%-VLOOKUP(A2407,'Condiciones Comerciales'!B:M,4,FALSE)),N2407)</f>
        <v>300</v>
      </c>
      <c r="P2407" s="60">
        <f t="shared" si="37"/>
        <v>337.5</v>
      </c>
      <c r="Q2407" s="62"/>
    </row>
    <row r="2408" spans="1:17" x14ac:dyDescent="0.3">
      <c r="A2408" s="1" t="s">
        <v>277</v>
      </c>
      <c r="B2408" t="s">
        <v>16</v>
      </c>
      <c r="C2408" t="s">
        <v>16</v>
      </c>
      <c r="D2408" s="63">
        <v>96</v>
      </c>
      <c r="E2408" s="5">
        <v>-1</v>
      </c>
      <c r="F2408" s="5" t="s">
        <v>17</v>
      </c>
      <c r="G2408" s="64">
        <v>12.5</v>
      </c>
      <c r="H2408" s="64">
        <v>0</v>
      </c>
      <c r="I2408" t="s">
        <v>14</v>
      </c>
      <c r="J2408" t="s">
        <v>14</v>
      </c>
      <c r="K2408" t="s">
        <v>15</v>
      </c>
      <c r="L2408" t="s">
        <v>294</v>
      </c>
      <c r="N2408" s="1">
        <v>300</v>
      </c>
      <c r="O2408" s="60">
        <f>IF(B2408="DEPARTAMENTO",N2408*(100%-VLOOKUP(A2408,'Condiciones Comerciales'!B:M,4,FALSE)),N2408)</f>
        <v>300</v>
      </c>
      <c r="P2408" s="60">
        <f t="shared" si="37"/>
        <v>337.5</v>
      </c>
      <c r="Q2408" s="62"/>
    </row>
    <row r="2409" spans="1:17" x14ac:dyDescent="0.3">
      <c r="A2409" s="1" t="s">
        <v>277</v>
      </c>
      <c r="B2409" t="s">
        <v>16</v>
      </c>
      <c r="C2409" t="s">
        <v>16</v>
      </c>
      <c r="D2409" s="63">
        <v>97</v>
      </c>
      <c r="E2409" s="5">
        <v>-1</v>
      </c>
      <c r="F2409" s="5" t="s">
        <v>17</v>
      </c>
      <c r="G2409" s="64">
        <v>12.5</v>
      </c>
      <c r="H2409" s="64">
        <v>0</v>
      </c>
      <c r="I2409" t="s">
        <v>14</v>
      </c>
      <c r="J2409" t="s">
        <v>14</v>
      </c>
      <c r="K2409" t="s">
        <v>15</v>
      </c>
      <c r="N2409" s="1">
        <v>300</v>
      </c>
      <c r="O2409" s="60">
        <f>IF(B2409="DEPARTAMENTO",N2409*(100%-VLOOKUP(A2409,'Condiciones Comerciales'!B:M,4,FALSE)),N2409)</f>
        <v>300</v>
      </c>
      <c r="P2409" s="60">
        <f t="shared" si="37"/>
        <v>337.5</v>
      </c>
      <c r="Q2409" s="62"/>
    </row>
    <row r="2410" spans="1:17" x14ac:dyDescent="0.3">
      <c r="A2410" s="1" t="s">
        <v>277</v>
      </c>
      <c r="B2410" t="s">
        <v>16</v>
      </c>
      <c r="C2410" t="s">
        <v>16</v>
      </c>
      <c r="D2410" s="63">
        <v>98</v>
      </c>
      <c r="E2410" s="5">
        <v>-1</v>
      </c>
      <c r="F2410" s="5" t="s">
        <v>17</v>
      </c>
      <c r="G2410" s="64">
        <v>12.5</v>
      </c>
      <c r="H2410" s="64">
        <v>0</v>
      </c>
      <c r="I2410" t="s">
        <v>14</v>
      </c>
      <c r="J2410" t="s">
        <v>14</v>
      </c>
      <c r="K2410" t="s">
        <v>15</v>
      </c>
      <c r="L2410" t="s">
        <v>306</v>
      </c>
      <c r="N2410" s="1">
        <v>300</v>
      </c>
      <c r="O2410" s="60">
        <f>IF(B2410="DEPARTAMENTO",N2410*(100%-VLOOKUP(A2410,'Condiciones Comerciales'!B:M,4,FALSE)),N2410)</f>
        <v>300</v>
      </c>
      <c r="P2410" s="60">
        <f t="shared" si="37"/>
        <v>337.5</v>
      </c>
      <c r="Q2410" s="62"/>
    </row>
    <row r="2411" spans="1:17" x14ac:dyDescent="0.3">
      <c r="A2411" s="1" t="s">
        <v>277</v>
      </c>
      <c r="B2411" t="s">
        <v>16</v>
      </c>
      <c r="C2411" t="s">
        <v>16</v>
      </c>
      <c r="D2411" s="63">
        <v>101</v>
      </c>
      <c r="E2411" s="5">
        <v>-1</v>
      </c>
      <c r="F2411" s="5" t="s">
        <v>17</v>
      </c>
      <c r="G2411" s="64">
        <v>12.5</v>
      </c>
      <c r="H2411" s="64">
        <v>0</v>
      </c>
      <c r="I2411" t="s">
        <v>14</v>
      </c>
      <c r="J2411" t="s">
        <v>14</v>
      </c>
      <c r="K2411" t="s">
        <v>15</v>
      </c>
      <c r="L2411" t="s">
        <v>318</v>
      </c>
      <c r="N2411" s="1">
        <v>300</v>
      </c>
      <c r="O2411" s="60">
        <f>IF(B2411="DEPARTAMENTO",N2411*(100%-VLOOKUP(A2411,'Condiciones Comerciales'!B:M,4,FALSE)),N2411)</f>
        <v>300</v>
      </c>
      <c r="P2411" s="60">
        <f t="shared" si="37"/>
        <v>337.5</v>
      </c>
      <c r="Q2411" s="62"/>
    </row>
    <row r="2412" spans="1:17" x14ac:dyDescent="0.3">
      <c r="A2412" s="1" t="s">
        <v>277</v>
      </c>
      <c r="B2412" t="s">
        <v>16</v>
      </c>
      <c r="C2412" t="s">
        <v>16</v>
      </c>
      <c r="D2412" s="63">
        <v>102</v>
      </c>
      <c r="E2412" s="5">
        <v>-1</v>
      </c>
      <c r="F2412" s="5" t="s">
        <v>17</v>
      </c>
      <c r="G2412" s="64">
        <v>12.5</v>
      </c>
      <c r="H2412" s="64">
        <v>0</v>
      </c>
      <c r="I2412" t="s">
        <v>14</v>
      </c>
      <c r="J2412" t="s">
        <v>14</v>
      </c>
      <c r="K2412" t="s">
        <v>15</v>
      </c>
      <c r="L2412" t="s">
        <v>303</v>
      </c>
      <c r="N2412" s="1">
        <v>300</v>
      </c>
      <c r="O2412" s="60">
        <f>IF(B2412="DEPARTAMENTO",N2412*(100%-VLOOKUP(A2412,'Condiciones Comerciales'!B:M,4,FALSE)),N2412)</f>
        <v>300</v>
      </c>
      <c r="P2412" s="60">
        <f t="shared" si="37"/>
        <v>337.5</v>
      </c>
      <c r="Q2412" s="62"/>
    </row>
    <row r="2413" spans="1:17" x14ac:dyDescent="0.3">
      <c r="A2413" s="1" t="s">
        <v>277</v>
      </c>
      <c r="B2413" t="s">
        <v>16</v>
      </c>
      <c r="C2413" t="s">
        <v>16</v>
      </c>
      <c r="D2413" s="63">
        <v>104</v>
      </c>
      <c r="E2413" s="5">
        <v>-1</v>
      </c>
      <c r="F2413" s="5" t="s">
        <v>17</v>
      </c>
      <c r="G2413" s="64">
        <v>12.5</v>
      </c>
      <c r="H2413" s="64">
        <v>0</v>
      </c>
      <c r="I2413" t="s">
        <v>14</v>
      </c>
      <c r="J2413" t="s">
        <v>14</v>
      </c>
      <c r="K2413" t="s">
        <v>15</v>
      </c>
      <c r="N2413" s="1">
        <v>300</v>
      </c>
      <c r="O2413" s="60">
        <f>IF(B2413="DEPARTAMENTO",N2413*(100%-VLOOKUP(A2413,'Condiciones Comerciales'!B:M,4,FALSE)),N2413)</f>
        <v>300</v>
      </c>
      <c r="P2413" s="60">
        <f t="shared" si="37"/>
        <v>337.5</v>
      </c>
      <c r="Q2413" s="62"/>
    </row>
    <row r="2414" spans="1:17" x14ac:dyDescent="0.3">
      <c r="A2414" s="1" t="s">
        <v>277</v>
      </c>
      <c r="B2414" t="s">
        <v>16</v>
      </c>
      <c r="C2414" t="s">
        <v>16</v>
      </c>
      <c r="D2414" s="63">
        <v>105</v>
      </c>
      <c r="E2414" s="5">
        <v>-1</v>
      </c>
      <c r="F2414" s="5" t="s">
        <v>17</v>
      </c>
      <c r="G2414" s="64">
        <v>12.5</v>
      </c>
      <c r="H2414" s="64">
        <v>0</v>
      </c>
      <c r="I2414" t="s">
        <v>14</v>
      </c>
      <c r="J2414" t="s">
        <v>14</v>
      </c>
      <c r="K2414" t="s">
        <v>15</v>
      </c>
      <c r="L2414" t="s">
        <v>645</v>
      </c>
      <c r="N2414" s="1">
        <v>300</v>
      </c>
      <c r="O2414" s="60">
        <f>IF(B2414="DEPARTAMENTO",N2414*(100%-VLOOKUP(A2414,'Condiciones Comerciales'!B:M,4,FALSE)),N2414)</f>
        <v>300</v>
      </c>
      <c r="P2414" s="60">
        <f t="shared" si="37"/>
        <v>337.5</v>
      </c>
      <c r="Q2414" s="62"/>
    </row>
    <row r="2415" spans="1:17" x14ac:dyDescent="0.3">
      <c r="A2415" s="1" t="s">
        <v>277</v>
      </c>
      <c r="B2415" t="s">
        <v>16</v>
      </c>
      <c r="C2415" t="s">
        <v>16</v>
      </c>
      <c r="D2415" s="63">
        <v>106</v>
      </c>
      <c r="E2415" s="5">
        <v>-1</v>
      </c>
      <c r="F2415" s="5" t="s">
        <v>17</v>
      </c>
      <c r="G2415" s="64">
        <v>12.5</v>
      </c>
      <c r="H2415" s="64">
        <v>0</v>
      </c>
      <c r="I2415" t="s">
        <v>14</v>
      </c>
      <c r="J2415" t="s">
        <v>14</v>
      </c>
      <c r="K2415" t="s">
        <v>15</v>
      </c>
      <c r="N2415" s="1">
        <v>300</v>
      </c>
      <c r="O2415" s="60">
        <f>IF(B2415="DEPARTAMENTO",N2415*(100%-VLOOKUP(A2415,'Condiciones Comerciales'!B:M,4,FALSE)),N2415)</f>
        <v>300</v>
      </c>
      <c r="P2415" s="60">
        <f t="shared" si="37"/>
        <v>337.5</v>
      </c>
      <c r="Q2415" s="62"/>
    </row>
    <row r="2416" spans="1:17" x14ac:dyDescent="0.3">
      <c r="A2416" s="1" t="s">
        <v>277</v>
      </c>
      <c r="B2416" t="s">
        <v>16</v>
      </c>
      <c r="C2416" t="s">
        <v>16</v>
      </c>
      <c r="D2416" s="63">
        <v>107</v>
      </c>
      <c r="E2416" s="5">
        <v>-1</v>
      </c>
      <c r="F2416" s="5" t="s">
        <v>17</v>
      </c>
      <c r="G2416" s="64">
        <v>12.5</v>
      </c>
      <c r="H2416" s="64">
        <v>0</v>
      </c>
      <c r="I2416" t="s">
        <v>14</v>
      </c>
      <c r="J2416" t="s">
        <v>14</v>
      </c>
      <c r="K2416" t="s">
        <v>15</v>
      </c>
      <c r="N2416" s="1">
        <v>300</v>
      </c>
      <c r="O2416" s="60">
        <f>IF(B2416="DEPARTAMENTO",N2416*(100%-VLOOKUP(A2416,'Condiciones Comerciales'!B:M,4,FALSE)),N2416)</f>
        <v>300</v>
      </c>
      <c r="P2416" s="60">
        <f t="shared" si="37"/>
        <v>337.5</v>
      </c>
      <c r="Q2416" s="62"/>
    </row>
    <row r="2417" spans="1:17" x14ac:dyDescent="0.3">
      <c r="A2417" s="1" t="s">
        <v>277</v>
      </c>
      <c r="B2417" t="s">
        <v>16</v>
      </c>
      <c r="C2417" t="s">
        <v>16</v>
      </c>
      <c r="D2417" s="63">
        <v>108</v>
      </c>
      <c r="E2417" s="5">
        <v>-1</v>
      </c>
      <c r="F2417" s="5" t="s">
        <v>17</v>
      </c>
      <c r="G2417" s="64">
        <v>12.5</v>
      </c>
      <c r="H2417" s="64">
        <v>0</v>
      </c>
      <c r="I2417" t="s">
        <v>14</v>
      </c>
      <c r="J2417" t="s">
        <v>14</v>
      </c>
      <c r="K2417" t="s">
        <v>15</v>
      </c>
      <c r="L2417" t="s">
        <v>646</v>
      </c>
      <c r="N2417" s="1">
        <v>300</v>
      </c>
      <c r="O2417" s="60">
        <f>IF(B2417="DEPARTAMENTO",N2417*(100%-VLOOKUP(A2417,'Condiciones Comerciales'!B:M,4,FALSE)),N2417)</f>
        <v>300</v>
      </c>
      <c r="P2417" s="60">
        <f t="shared" si="37"/>
        <v>337.5</v>
      </c>
      <c r="Q2417" s="62"/>
    </row>
    <row r="2418" spans="1:17" x14ac:dyDescent="0.3">
      <c r="A2418" s="1" t="s">
        <v>277</v>
      </c>
      <c r="B2418" t="s">
        <v>16</v>
      </c>
      <c r="C2418" t="s">
        <v>16</v>
      </c>
      <c r="D2418" s="63">
        <v>109</v>
      </c>
      <c r="E2418" s="5">
        <v>-1</v>
      </c>
      <c r="F2418" s="5" t="s">
        <v>17</v>
      </c>
      <c r="G2418" s="64">
        <v>12.5</v>
      </c>
      <c r="H2418" s="64">
        <v>0</v>
      </c>
      <c r="I2418" t="s">
        <v>14</v>
      </c>
      <c r="J2418" t="s">
        <v>14</v>
      </c>
      <c r="K2418" t="s">
        <v>15</v>
      </c>
      <c r="N2418" s="1">
        <v>300</v>
      </c>
      <c r="O2418" s="60">
        <f>IF(B2418="DEPARTAMENTO",N2418*(100%-VLOOKUP(A2418,'Condiciones Comerciales'!B:M,4,FALSE)),N2418)</f>
        <v>300</v>
      </c>
      <c r="P2418" s="60">
        <f t="shared" si="37"/>
        <v>337.5</v>
      </c>
      <c r="Q2418" s="62"/>
    </row>
    <row r="2419" spans="1:17" x14ac:dyDescent="0.3">
      <c r="A2419" s="1" t="s">
        <v>277</v>
      </c>
      <c r="B2419" t="s">
        <v>16</v>
      </c>
      <c r="C2419" t="s">
        <v>16</v>
      </c>
      <c r="D2419" s="63">
        <v>113</v>
      </c>
      <c r="E2419" s="5">
        <v>-1</v>
      </c>
      <c r="F2419" s="5" t="s">
        <v>17</v>
      </c>
      <c r="G2419" s="64">
        <v>12.5</v>
      </c>
      <c r="H2419" s="64">
        <v>0</v>
      </c>
      <c r="I2419" t="s">
        <v>14</v>
      </c>
      <c r="J2419" t="s">
        <v>14</v>
      </c>
      <c r="K2419" t="s">
        <v>15</v>
      </c>
      <c r="N2419" s="1">
        <v>300</v>
      </c>
      <c r="O2419" s="60">
        <f>IF(B2419="DEPARTAMENTO",N2419*(100%-VLOOKUP(A2419,'Condiciones Comerciales'!B:M,4,FALSE)),N2419)</f>
        <v>300</v>
      </c>
      <c r="P2419" s="60">
        <f t="shared" si="37"/>
        <v>337.5</v>
      </c>
      <c r="Q2419" s="62"/>
    </row>
    <row r="2420" spans="1:17" x14ac:dyDescent="0.3">
      <c r="A2420" s="1" t="s">
        <v>277</v>
      </c>
      <c r="B2420" t="s">
        <v>16</v>
      </c>
      <c r="C2420" t="s">
        <v>16</v>
      </c>
      <c r="D2420" s="63">
        <v>114</v>
      </c>
      <c r="E2420" s="5">
        <v>-1</v>
      </c>
      <c r="F2420" s="5" t="s">
        <v>17</v>
      </c>
      <c r="G2420" s="64">
        <v>12.5</v>
      </c>
      <c r="H2420" s="64">
        <v>0</v>
      </c>
      <c r="I2420" t="s">
        <v>14</v>
      </c>
      <c r="J2420" t="s">
        <v>14</v>
      </c>
      <c r="K2420" t="s">
        <v>15</v>
      </c>
      <c r="N2420" s="1">
        <v>300</v>
      </c>
      <c r="O2420" s="60">
        <f>IF(B2420="DEPARTAMENTO",N2420*(100%-VLOOKUP(A2420,'Condiciones Comerciales'!B:M,4,FALSE)),N2420)</f>
        <v>300</v>
      </c>
      <c r="P2420" s="60">
        <f t="shared" si="37"/>
        <v>337.5</v>
      </c>
      <c r="Q2420" s="62"/>
    </row>
    <row r="2421" spans="1:17" x14ac:dyDescent="0.3">
      <c r="A2421" s="1" t="s">
        <v>277</v>
      </c>
      <c r="B2421" t="s">
        <v>16</v>
      </c>
      <c r="C2421" t="s">
        <v>16</v>
      </c>
      <c r="D2421" s="63">
        <v>119</v>
      </c>
      <c r="E2421" s="5">
        <v>-1</v>
      </c>
      <c r="F2421" s="5" t="s">
        <v>17</v>
      </c>
      <c r="G2421" s="64">
        <v>12.5</v>
      </c>
      <c r="H2421" s="64">
        <v>0</v>
      </c>
      <c r="I2421" t="s">
        <v>14</v>
      </c>
      <c r="J2421" t="s">
        <v>14</v>
      </c>
      <c r="K2421" t="s">
        <v>15</v>
      </c>
      <c r="N2421" s="1">
        <v>300</v>
      </c>
      <c r="O2421" s="60">
        <f>IF(B2421="DEPARTAMENTO",N2421*(100%-VLOOKUP(A2421,'Condiciones Comerciales'!B:M,4,FALSE)),N2421)</f>
        <v>300</v>
      </c>
      <c r="P2421" s="60">
        <f t="shared" si="37"/>
        <v>337.5</v>
      </c>
      <c r="Q2421" s="62"/>
    </row>
    <row r="2422" spans="1:17" x14ac:dyDescent="0.3">
      <c r="A2422" s="1" t="s">
        <v>277</v>
      </c>
      <c r="B2422" t="s">
        <v>16</v>
      </c>
      <c r="C2422" t="s">
        <v>16</v>
      </c>
      <c r="D2422" s="63">
        <v>120</v>
      </c>
      <c r="E2422" s="5">
        <v>-1</v>
      </c>
      <c r="F2422" s="5" t="s">
        <v>17</v>
      </c>
      <c r="G2422" s="64">
        <v>12.5</v>
      </c>
      <c r="H2422" s="64">
        <v>0</v>
      </c>
      <c r="I2422" t="s">
        <v>14</v>
      </c>
      <c r="J2422" t="s">
        <v>14</v>
      </c>
      <c r="K2422" t="s">
        <v>15</v>
      </c>
      <c r="N2422" s="1">
        <v>300</v>
      </c>
      <c r="O2422" s="60">
        <f>IF(B2422="DEPARTAMENTO",N2422*(100%-VLOOKUP(A2422,'Condiciones Comerciales'!B:M,4,FALSE)),N2422)</f>
        <v>300</v>
      </c>
      <c r="P2422" s="60">
        <f t="shared" si="37"/>
        <v>337.5</v>
      </c>
      <c r="Q2422" s="62"/>
    </row>
    <row r="2423" spans="1:17" x14ac:dyDescent="0.3">
      <c r="A2423" s="1" t="s">
        <v>277</v>
      </c>
      <c r="B2423" t="s">
        <v>16</v>
      </c>
      <c r="C2423" t="s">
        <v>16</v>
      </c>
      <c r="D2423" s="63">
        <v>121</v>
      </c>
      <c r="E2423" s="5">
        <v>-1</v>
      </c>
      <c r="F2423" s="5" t="s">
        <v>17</v>
      </c>
      <c r="G2423" s="64">
        <v>12.5</v>
      </c>
      <c r="H2423" s="64">
        <v>0</v>
      </c>
      <c r="I2423" t="s">
        <v>14</v>
      </c>
      <c r="J2423" t="s">
        <v>14</v>
      </c>
      <c r="K2423" t="s">
        <v>15</v>
      </c>
      <c r="N2423" s="1">
        <v>300</v>
      </c>
      <c r="O2423" s="60">
        <f>IF(B2423="DEPARTAMENTO",N2423*(100%-VLOOKUP(A2423,'Condiciones Comerciales'!B:M,4,FALSE)),N2423)</f>
        <v>300</v>
      </c>
      <c r="P2423" s="60">
        <f t="shared" si="37"/>
        <v>337.5</v>
      </c>
      <c r="Q2423" s="62"/>
    </row>
    <row r="2424" spans="1:17" x14ac:dyDescent="0.3">
      <c r="A2424" s="1" t="s">
        <v>277</v>
      </c>
      <c r="B2424" t="s">
        <v>16</v>
      </c>
      <c r="C2424" t="s">
        <v>16</v>
      </c>
      <c r="D2424" s="63">
        <v>122</v>
      </c>
      <c r="E2424" s="5">
        <v>-1</v>
      </c>
      <c r="F2424" s="5" t="s">
        <v>17</v>
      </c>
      <c r="G2424" s="64">
        <v>12.5</v>
      </c>
      <c r="H2424" s="64">
        <v>0</v>
      </c>
      <c r="I2424" t="s">
        <v>14</v>
      </c>
      <c r="J2424" t="s">
        <v>14</v>
      </c>
      <c r="K2424" t="s">
        <v>15</v>
      </c>
      <c r="N2424" s="1">
        <v>300</v>
      </c>
      <c r="O2424" s="60">
        <f>IF(B2424="DEPARTAMENTO",N2424*(100%-VLOOKUP(A2424,'Condiciones Comerciales'!B:M,4,FALSE)),N2424)</f>
        <v>300</v>
      </c>
      <c r="P2424" s="60">
        <f t="shared" si="37"/>
        <v>337.5</v>
      </c>
      <c r="Q2424" s="62"/>
    </row>
    <row r="2425" spans="1:17" x14ac:dyDescent="0.3">
      <c r="A2425" s="1" t="s">
        <v>277</v>
      </c>
      <c r="B2425" t="s">
        <v>16</v>
      </c>
      <c r="C2425" t="s">
        <v>16</v>
      </c>
      <c r="D2425" s="63">
        <v>124</v>
      </c>
      <c r="E2425" s="5">
        <v>-1</v>
      </c>
      <c r="F2425" s="5" t="s">
        <v>17</v>
      </c>
      <c r="G2425" s="64">
        <v>12.5</v>
      </c>
      <c r="H2425" s="64">
        <v>0</v>
      </c>
      <c r="I2425" t="s">
        <v>14</v>
      </c>
      <c r="J2425" t="s">
        <v>14</v>
      </c>
      <c r="K2425" t="s">
        <v>15</v>
      </c>
      <c r="N2425" s="1">
        <v>300</v>
      </c>
      <c r="O2425" s="60">
        <f>IF(B2425="DEPARTAMENTO",N2425*(100%-VLOOKUP(A2425,'Condiciones Comerciales'!B:M,4,FALSE)),N2425)</f>
        <v>300</v>
      </c>
      <c r="P2425" s="60">
        <f t="shared" si="37"/>
        <v>337.5</v>
      </c>
      <c r="Q2425" s="62"/>
    </row>
    <row r="2426" spans="1:17" x14ac:dyDescent="0.3">
      <c r="A2426" s="1" t="s">
        <v>277</v>
      </c>
      <c r="B2426" t="s">
        <v>16</v>
      </c>
      <c r="C2426" t="s">
        <v>16</v>
      </c>
      <c r="D2426" s="63">
        <v>125</v>
      </c>
      <c r="E2426" s="5">
        <v>-1</v>
      </c>
      <c r="F2426" s="5" t="s">
        <v>17</v>
      </c>
      <c r="G2426" s="64">
        <v>12.5</v>
      </c>
      <c r="H2426" s="64">
        <v>0</v>
      </c>
      <c r="I2426" t="s">
        <v>14</v>
      </c>
      <c r="J2426" t="s">
        <v>14</v>
      </c>
      <c r="K2426" t="s">
        <v>15</v>
      </c>
      <c r="N2426" s="1">
        <v>300</v>
      </c>
      <c r="O2426" s="60">
        <f>IF(B2426="DEPARTAMENTO",N2426*(100%-VLOOKUP(A2426,'Condiciones Comerciales'!B:M,4,FALSE)),N2426)</f>
        <v>300</v>
      </c>
      <c r="P2426" s="60">
        <f t="shared" si="37"/>
        <v>337.5</v>
      </c>
      <c r="Q2426" s="62"/>
    </row>
    <row r="2427" spans="1:17" x14ac:dyDescent="0.3">
      <c r="A2427" s="1" t="s">
        <v>277</v>
      </c>
      <c r="B2427" t="s">
        <v>16</v>
      </c>
      <c r="C2427" t="s">
        <v>16</v>
      </c>
      <c r="D2427" s="63">
        <v>126</v>
      </c>
      <c r="E2427" s="5">
        <v>-1</v>
      </c>
      <c r="F2427" s="5" t="s">
        <v>17</v>
      </c>
      <c r="G2427" s="64">
        <v>12.5</v>
      </c>
      <c r="H2427" s="64">
        <v>0</v>
      </c>
      <c r="I2427" t="s">
        <v>14</v>
      </c>
      <c r="J2427" t="s">
        <v>14</v>
      </c>
      <c r="K2427" t="s">
        <v>15</v>
      </c>
      <c r="N2427" s="1">
        <v>300</v>
      </c>
      <c r="O2427" s="60">
        <f>IF(B2427="DEPARTAMENTO",N2427*(100%-VLOOKUP(A2427,'Condiciones Comerciales'!B:M,4,FALSE)),N2427)</f>
        <v>300</v>
      </c>
      <c r="P2427" s="60">
        <f t="shared" si="37"/>
        <v>337.5</v>
      </c>
      <c r="Q2427" s="62"/>
    </row>
    <row r="2428" spans="1:17" x14ac:dyDescent="0.3">
      <c r="A2428" s="1" t="s">
        <v>277</v>
      </c>
      <c r="B2428" t="s">
        <v>16</v>
      </c>
      <c r="C2428" t="s">
        <v>16</v>
      </c>
      <c r="D2428" s="63">
        <v>127</v>
      </c>
      <c r="E2428" s="5">
        <v>-1</v>
      </c>
      <c r="F2428" s="5" t="s">
        <v>17</v>
      </c>
      <c r="G2428" s="64">
        <v>12.5</v>
      </c>
      <c r="H2428" s="64">
        <v>0</v>
      </c>
      <c r="I2428" t="s">
        <v>14</v>
      </c>
      <c r="J2428" t="s">
        <v>14</v>
      </c>
      <c r="K2428" t="s">
        <v>15</v>
      </c>
      <c r="L2428" t="s">
        <v>323</v>
      </c>
      <c r="N2428" s="1">
        <v>300</v>
      </c>
      <c r="O2428" s="60">
        <f>IF(B2428="DEPARTAMENTO",N2428*(100%-VLOOKUP(A2428,'Condiciones Comerciales'!B:M,4,FALSE)),N2428)</f>
        <v>300</v>
      </c>
      <c r="P2428" s="60">
        <f t="shared" si="37"/>
        <v>337.5</v>
      </c>
      <c r="Q2428" s="62"/>
    </row>
    <row r="2429" spans="1:17" x14ac:dyDescent="0.3">
      <c r="A2429" s="1" t="s">
        <v>277</v>
      </c>
      <c r="B2429" t="s">
        <v>16</v>
      </c>
      <c r="C2429" t="s">
        <v>16</v>
      </c>
      <c r="D2429" s="63">
        <v>128</v>
      </c>
      <c r="E2429" s="5">
        <v>-1</v>
      </c>
      <c r="F2429" s="5" t="s">
        <v>17</v>
      </c>
      <c r="G2429" s="64">
        <v>12.5</v>
      </c>
      <c r="H2429" s="64">
        <v>0</v>
      </c>
      <c r="I2429" t="s">
        <v>14</v>
      </c>
      <c r="J2429" t="s">
        <v>14</v>
      </c>
      <c r="K2429" t="s">
        <v>15</v>
      </c>
      <c r="L2429" t="s">
        <v>304</v>
      </c>
      <c r="N2429" s="1">
        <v>300</v>
      </c>
      <c r="O2429" s="60">
        <f>IF(B2429="DEPARTAMENTO",N2429*(100%-VLOOKUP(A2429,'Condiciones Comerciales'!B:M,4,FALSE)),N2429)</f>
        <v>300</v>
      </c>
      <c r="P2429" s="60">
        <f t="shared" si="37"/>
        <v>337.5</v>
      </c>
      <c r="Q2429" s="62"/>
    </row>
    <row r="2430" spans="1:17" x14ac:dyDescent="0.3">
      <c r="A2430" s="1" t="s">
        <v>277</v>
      </c>
      <c r="B2430" t="s">
        <v>16</v>
      </c>
      <c r="C2430" t="s">
        <v>16</v>
      </c>
      <c r="D2430" s="63">
        <v>129</v>
      </c>
      <c r="E2430" s="5">
        <v>-1</v>
      </c>
      <c r="F2430" s="5" t="s">
        <v>17</v>
      </c>
      <c r="G2430" s="64">
        <v>12.5</v>
      </c>
      <c r="H2430" s="64">
        <v>0</v>
      </c>
      <c r="I2430" t="s">
        <v>14</v>
      </c>
      <c r="J2430" t="s">
        <v>14</v>
      </c>
      <c r="K2430" t="s">
        <v>15</v>
      </c>
      <c r="L2430" t="s">
        <v>289</v>
      </c>
      <c r="N2430" s="1">
        <v>300</v>
      </c>
      <c r="O2430" s="60">
        <f>IF(B2430="DEPARTAMENTO",N2430*(100%-VLOOKUP(A2430,'Condiciones Comerciales'!B:M,4,FALSE)),N2430)</f>
        <v>300</v>
      </c>
      <c r="P2430" s="60">
        <f t="shared" si="37"/>
        <v>337.5</v>
      </c>
      <c r="Q2430" s="62"/>
    </row>
    <row r="2431" spans="1:17" x14ac:dyDescent="0.3">
      <c r="A2431" s="1" t="s">
        <v>277</v>
      </c>
      <c r="B2431" t="s">
        <v>16</v>
      </c>
      <c r="C2431" t="s">
        <v>16</v>
      </c>
      <c r="D2431" s="63">
        <v>132</v>
      </c>
      <c r="E2431" s="5">
        <v>-1</v>
      </c>
      <c r="F2431" s="5" t="s">
        <v>17</v>
      </c>
      <c r="G2431" s="64">
        <v>12.5</v>
      </c>
      <c r="H2431" s="64">
        <v>0</v>
      </c>
      <c r="I2431" t="s">
        <v>14</v>
      </c>
      <c r="J2431" t="s">
        <v>14</v>
      </c>
      <c r="K2431" t="s">
        <v>15</v>
      </c>
      <c r="N2431" s="1">
        <v>300</v>
      </c>
      <c r="O2431" s="60">
        <f>IF(B2431="DEPARTAMENTO",N2431*(100%-VLOOKUP(A2431,'Condiciones Comerciales'!B:M,4,FALSE)),N2431)</f>
        <v>300</v>
      </c>
      <c r="P2431" s="60">
        <f t="shared" si="37"/>
        <v>337.5</v>
      </c>
      <c r="Q2431" s="62"/>
    </row>
    <row r="2432" spans="1:17" x14ac:dyDescent="0.3">
      <c r="A2432" s="1" t="s">
        <v>277</v>
      </c>
      <c r="B2432" t="s">
        <v>16</v>
      </c>
      <c r="C2432" t="s">
        <v>16</v>
      </c>
      <c r="D2432" s="63">
        <v>133</v>
      </c>
      <c r="E2432" s="5">
        <v>-1</v>
      </c>
      <c r="F2432" s="5" t="s">
        <v>17</v>
      </c>
      <c r="G2432" s="64">
        <v>12.5</v>
      </c>
      <c r="H2432" s="64">
        <v>0</v>
      </c>
      <c r="I2432" t="s">
        <v>14</v>
      </c>
      <c r="J2432" t="s">
        <v>14</v>
      </c>
      <c r="K2432" t="s">
        <v>15</v>
      </c>
      <c r="N2432" s="1">
        <v>300</v>
      </c>
      <c r="O2432" s="60">
        <f>IF(B2432="DEPARTAMENTO",N2432*(100%-VLOOKUP(A2432,'Condiciones Comerciales'!B:M,4,FALSE)),N2432)</f>
        <v>300</v>
      </c>
      <c r="P2432" s="60">
        <f t="shared" si="37"/>
        <v>337.5</v>
      </c>
      <c r="Q2432" s="62"/>
    </row>
    <row r="2433" spans="1:17" x14ac:dyDescent="0.3">
      <c r="A2433" s="1" t="s">
        <v>277</v>
      </c>
      <c r="B2433" t="s">
        <v>16</v>
      </c>
      <c r="C2433" t="s">
        <v>16</v>
      </c>
      <c r="D2433" s="63">
        <v>134</v>
      </c>
      <c r="E2433" s="5">
        <v>-1</v>
      </c>
      <c r="F2433" s="5" t="s">
        <v>17</v>
      </c>
      <c r="G2433" s="64">
        <v>12.5</v>
      </c>
      <c r="H2433" s="64">
        <v>0</v>
      </c>
      <c r="I2433" t="s">
        <v>14</v>
      </c>
      <c r="J2433" t="s">
        <v>14</v>
      </c>
      <c r="K2433" t="s">
        <v>15</v>
      </c>
      <c r="N2433" s="1">
        <v>300</v>
      </c>
      <c r="O2433" s="60">
        <f>IF(B2433="DEPARTAMENTO",N2433*(100%-VLOOKUP(A2433,'Condiciones Comerciales'!B:M,4,FALSE)),N2433)</f>
        <v>300</v>
      </c>
      <c r="P2433" s="60">
        <f t="shared" si="37"/>
        <v>337.5</v>
      </c>
      <c r="Q2433" s="62"/>
    </row>
    <row r="2434" spans="1:17" x14ac:dyDescent="0.3">
      <c r="A2434" s="1" t="s">
        <v>277</v>
      </c>
      <c r="B2434" t="s">
        <v>16</v>
      </c>
      <c r="C2434" t="s">
        <v>16</v>
      </c>
      <c r="D2434" s="63">
        <v>135</v>
      </c>
      <c r="E2434" s="5">
        <v>-1</v>
      </c>
      <c r="F2434" s="5" t="s">
        <v>17</v>
      </c>
      <c r="G2434" s="64">
        <v>12.5</v>
      </c>
      <c r="H2434" s="64">
        <v>0</v>
      </c>
      <c r="I2434" t="s">
        <v>14</v>
      </c>
      <c r="J2434" t="s">
        <v>14</v>
      </c>
      <c r="K2434" t="s">
        <v>15</v>
      </c>
      <c r="N2434" s="1">
        <v>300</v>
      </c>
      <c r="O2434" s="60">
        <f>IF(B2434="DEPARTAMENTO",N2434*(100%-VLOOKUP(A2434,'Condiciones Comerciales'!B:M,4,FALSE)),N2434)</f>
        <v>300</v>
      </c>
      <c r="P2434" s="60">
        <f t="shared" ref="P2434:P2497" si="38">(O2434-10%*O2434)/80%</f>
        <v>337.5</v>
      </c>
      <c r="Q2434" s="62"/>
    </row>
    <row r="2435" spans="1:17" x14ac:dyDescent="0.3">
      <c r="A2435" s="1" t="s">
        <v>277</v>
      </c>
      <c r="B2435" t="s">
        <v>16</v>
      </c>
      <c r="C2435" t="s">
        <v>16</v>
      </c>
      <c r="D2435" s="63">
        <v>136</v>
      </c>
      <c r="E2435" s="5">
        <v>-1</v>
      </c>
      <c r="F2435" s="5" t="s">
        <v>17</v>
      </c>
      <c r="G2435" s="64">
        <v>12.5</v>
      </c>
      <c r="H2435" s="64">
        <v>0</v>
      </c>
      <c r="I2435" t="s">
        <v>14</v>
      </c>
      <c r="J2435" t="s">
        <v>14</v>
      </c>
      <c r="K2435" t="s">
        <v>15</v>
      </c>
      <c r="N2435" s="1">
        <v>300</v>
      </c>
      <c r="O2435" s="60">
        <f>IF(B2435="DEPARTAMENTO",N2435*(100%-VLOOKUP(A2435,'Condiciones Comerciales'!B:M,4,FALSE)),N2435)</f>
        <v>300</v>
      </c>
      <c r="P2435" s="60">
        <f t="shared" si="38"/>
        <v>337.5</v>
      </c>
      <c r="Q2435" s="62"/>
    </row>
    <row r="2436" spans="1:17" x14ac:dyDescent="0.3">
      <c r="A2436" s="1" t="s">
        <v>277</v>
      </c>
      <c r="B2436" t="s">
        <v>16</v>
      </c>
      <c r="C2436" t="s">
        <v>16</v>
      </c>
      <c r="D2436" s="63">
        <v>137</v>
      </c>
      <c r="E2436" s="5">
        <v>-1</v>
      </c>
      <c r="F2436" s="5" t="s">
        <v>17</v>
      </c>
      <c r="G2436" s="64">
        <v>12.5</v>
      </c>
      <c r="H2436" s="64">
        <v>0</v>
      </c>
      <c r="I2436" t="s">
        <v>14</v>
      </c>
      <c r="J2436" t="s">
        <v>14</v>
      </c>
      <c r="K2436" t="s">
        <v>15</v>
      </c>
      <c r="N2436" s="1">
        <v>300</v>
      </c>
      <c r="O2436" s="60">
        <f>IF(B2436="DEPARTAMENTO",N2436*(100%-VLOOKUP(A2436,'Condiciones Comerciales'!B:M,4,FALSE)),N2436)</f>
        <v>300</v>
      </c>
      <c r="P2436" s="60">
        <f t="shared" si="38"/>
        <v>337.5</v>
      </c>
      <c r="Q2436" s="62"/>
    </row>
    <row r="2437" spans="1:17" x14ac:dyDescent="0.3">
      <c r="A2437" s="1" t="s">
        <v>277</v>
      </c>
      <c r="B2437" t="s">
        <v>16</v>
      </c>
      <c r="C2437" t="s">
        <v>16</v>
      </c>
      <c r="D2437" s="63">
        <v>138</v>
      </c>
      <c r="E2437" s="5">
        <v>-1</v>
      </c>
      <c r="F2437" s="5" t="s">
        <v>17</v>
      </c>
      <c r="G2437" s="64">
        <v>12.5</v>
      </c>
      <c r="H2437" s="64">
        <v>0</v>
      </c>
      <c r="I2437" t="s">
        <v>14</v>
      </c>
      <c r="J2437" t="s">
        <v>14</v>
      </c>
      <c r="K2437" t="s">
        <v>15</v>
      </c>
      <c r="N2437" s="1">
        <v>300</v>
      </c>
      <c r="O2437" s="60">
        <f>IF(B2437="DEPARTAMENTO",N2437*(100%-VLOOKUP(A2437,'Condiciones Comerciales'!B:M,4,FALSE)),N2437)</f>
        <v>300</v>
      </c>
      <c r="P2437" s="60">
        <f t="shared" si="38"/>
        <v>337.5</v>
      </c>
      <c r="Q2437" s="62"/>
    </row>
    <row r="2438" spans="1:17" x14ac:dyDescent="0.3">
      <c r="A2438" s="1" t="s">
        <v>277</v>
      </c>
      <c r="B2438" t="s">
        <v>16</v>
      </c>
      <c r="C2438" t="s">
        <v>16</v>
      </c>
      <c r="D2438" s="63">
        <v>139</v>
      </c>
      <c r="E2438" s="5">
        <v>-1</v>
      </c>
      <c r="F2438" s="5" t="s">
        <v>17</v>
      </c>
      <c r="G2438" s="64">
        <v>12.5</v>
      </c>
      <c r="H2438" s="64">
        <v>0</v>
      </c>
      <c r="I2438" t="s">
        <v>14</v>
      </c>
      <c r="J2438" t="s">
        <v>14</v>
      </c>
      <c r="K2438" t="s">
        <v>15</v>
      </c>
      <c r="N2438" s="1">
        <v>300</v>
      </c>
      <c r="O2438" s="60">
        <f>IF(B2438="DEPARTAMENTO",N2438*(100%-VLOOKUP(A2438,'Condiciones Comerciales'!B:M,4,FALSE)),N2438)</f>
        <v>300</v>
      </c>
      <c r="P2438" s="60">
        <f t="shared" si="38"/>
        <v>337.5</v>
      </c>
      <c r="Q2438" s="62"/>
    </row>
    <row r="2439" spans="1:17" x14ac:dyDescent="0.3">
      <c r="A2439" s="1" t="s">
        <v>277</v>
      </c>
      <c r="B2439" t="s">
        <v>16</v>
      </c>
      <c r="C2439" t="s">
        <v>16</v>
      </c>
      <c r="D2439" s="63">
        <v>140</v>
      </c>
      <c r="E2439" s="5">
        <v>-1</v>
      </c>
      <c r="F2439" s="5" t="s">
        <v>17</v>
      </c>
      <c r="G2439" s="64">
        <v>12.5</v>
      </c>
      <c r="H2439" s="64">
        <v>0</v>
      </c>
      <c r="I2439" t="s">
        <v>14</v>
      </c>
      <c r="J2439" t="s">
        <v>14</v>
      </c>
      <c r="K2439" t="s">
        <v>15</v>
      </c>
      <c r="N2439" s="1">
        <v>300</v>
      </c>
      <c r="O2439" s="60">
        <f>IF(B2439="DEPARTAMENTO",N2439*(100%-VLOOKUP(A2439,'Condiciones Comerciales'!B:M,4,FALSE)),N2439)</f>
        <v>300</v>
      </c>
      <c r="P2439" s="60">
        <f t="shared" si="38"/>
        <v>337.5</v>
      </c>
      <c r="Q2439" s="62"/>
    </row>
    <row r="2440" spans="1:17" x14ac:dyDescent="0.3">
      <c r="A2440" s="1" t="s">
        <v>277</v>
      </c>
      <c r="B2440" t="s">
        <v>16</v>
      </c>
      <c r="C2440" t="s">
        <v>16</v>
      </c>
      <c r="D2440" s="63">
        <v>141</v>
      </c>
      <c r="E2440" s="5">
        <v>-1</v>
      </c>
      <c r="F2440" s="5" t="s">
        <v>17</v>
      </c>
      <c r="G2440" s="64">
        <v>12.5</v>
      </c>
      <c r="H2440" s="64">
        <v>0</v>
      </c>
      <c r="I2440" t="s">
        <v>14</v>
      </c>
      <c r="J2440" t="s">
        <v>14</v>
      </c>
      <c r="K2440" t="s">
        <v>15</v>
      </c>
      <c r="N2440" s="1">
        <v>300</v>
      </c>
      <c r="O2440" s="60">
        <f>IF(B2440="DEPARTAMENTO",N2440*(100%-VLOOKUP(A2440,'Condiciones Comerciales'!B:M,4,FALSE)),N2440)</f>
        <v>300</v>
      </c>
      <c r="P2440" s="60">
        <f t="shared" si="38"/>
        <v>337.5</v>
      </c>
      <c r="Q2440" s="62"/>
    </row>
    <row r="2441" spans="1:17" x14ac:dyDescent="0.3">
      <c r="A2441" s="1" t="s">
        <v>277</v>
      </c>
      <c r="B2441" t="s">
        <v>16</v>
      </c>
      <c r="C2441" t="s">
        <v>16</v>
      </c>
      <c r="D2441" s="63">
        <v>142</v>
      </c>
      <c r="E2441" s="5">
        <v>-1</v>
      </c>
      <c r="F2441" s="5" t="s">
        <v>17</v>
      </c>
      <c r="G2441" s="64">
        <v>12.5</v>
      </c>
      <c r="H2441" s="64">
        <v>0</v>
      </c>
      <c r="I2441" t="s">
        <v>14</v>
      </c>
      <c r="J2441" t="s">
        <v>14</v>
      </c>
      <c r="K2441" t="s">
        <v>15</v>
      </c>
      <c r="N2441" s="1">
        <v>300</v>
      </c>
      <c r="O2441" s="60">
        <f>IF(B2441="DEPARTAMENTO",N2441*(100%-VLOOKUP(A2441,'Condiciones Comerciales'!B:M,4,FALSE)),N2441)</f>
        <v>300</v>
      </c>
      <c r="P2441" s="60">
        <f t="shared" si="38"/>
        <v>337.5</v>
      </c>
      <c r="Q2441" s="62"/>
    </row>
    <row r="2442" spans="1:17" x14ac:dyDescent="0.3">
      <c r="A2442" s="1" t="s">
        <v>277</v>
      </c>
      <c r="B2442" t="s">
        <v>16</v>
      </c>
      <c r="C2442" t="s">
        <v>16</v>
      </c>
      <c r="D2442" s="63">
        <v>143</v>
      </c>
      <c r="E2442" s="5">
        <v>-1</v>
      </c>
      <c r="F2442" s="5" t="s">
        <v>17</v>
      </c>
      <c r="G2442" s="64">
        <v>12.5</v>
      </c>
      <c r="H2442" s="64">
        <v>0</v>
      </c>
      <c r="I2442" t="s">
        <v>14</v>
      </c>
      <c r="J2442" t="s">
        <v>14</v>
      </c>
      <c r="K2442" t="s">
        <v>15</v>
      </c>
      <c r="N2442" s="1">
        <v>300</v>
      </c>
      <c r="O2442" s="60">
        <f>IF(B2442="DEPARTAMENTO",N2442*(100%-VLOOKUP(A2442,'Condiciones Comerciales'!B:M,4,FALSE)),N2442)</f>
        <v>300</v>
      </c>
      <c r="P2442" s="60">
        <f t="shared" si="38"/>
        <v>337.5</v>
      </c>
      <c r="Q2442" s="62"/>
    </row>
    <row r="2443" spans="1:17" x14ac:dyDescent="0.3">
      <c r="A2443" s="1" t="s">
        <v>277</v>
      </c>
      <c r="B2443" t="s">
        <v>16</v>
      </c>
      <c r="C2443" t="s">
        <v>16</v>
      </c>
      <c r="D2443" s="63">
        <v>144</v>
      </c>
      <c r="E2443" s="5">
        <v>-1</v>
      </c>
      <c r="F2443" s="5" t="s">
        <v>17</v>
      </c>
      <c r="G2443" s="64">
        <v>12.5</v>
      </c>
      <c r="H2443" s="64">
        <v>0</v>
      </c>
      <c r="I2443" t="s">
        <v>14</v>
      </c>
      <c r="J2443" t="s">
        <v>14</v>
      </c>
      <c r="K2443" t="s">
        <v>15</v>
      </c>
      <c r="N2443" s="1">
        <v>300</v>
      </c>
      <c r="O2443" s="60">
        <f>IF(B2443="DEPARTAMENTO",N2443*(100%-VLOOKUP(A2443,'Condiciones Comerciales'!B:M,4,FALSE)),N2443)</f>
        <v>300</v>
      </c>
      <c r="P2443" s="60">
        <f t="shared" si="38"/>
        <v>337.5</v>
      </c>
      <c r="Q2443" s="62"/>
    </row>
    <row r="2444" spans="1:17" x14ac:dyDescent="0.3">
      <c r="A2444" s="1" t="s">
        <v>277</v>
      </c>
      <c r="B2444" t="s">
        <v>16</v>
      </c>
      <c r="C2444" t="s">
        <v>16</v>
      </c>
      <c r="D2444" s="63">
        <v>145</v>
      </c>
      <c r="E2444" s="5">
        <v>-1</v>
      </c>
      <c r="F2444" s="5" t="s">
        <v>17</v>
      </c>
      <c r="G2444" s="64">
        <v>12.5</v>
      </c>
      <c r="H2444" s="64">
        <v>0</v>
      </c>
      <c r="I2444" t="s">
        <v>14</v>
      </c>
      <c r="J2444" t="s">
        <v>14</v>
      </c>
      <c r="K2444" t="s">
        <v>15</v>
      </c>
      <c r="N2444" s="1">
        <v>300</v>
      </c>
      <c r="O2444" s="60">
        <f>IF(B2444="DEPARTAMENTO",N2444*(100%-VLOOKUP(A2444,'Condiciones Comerciales'!B:M,4,FALSE)),N2444)</f>
        <v>300</v>
      </c>
      <c r="P2444" s="60">
        <f t="shared" si="38"/>
        <v>337.5</v>
      </c>
      <c r="Q2444" s="62"/>
    </row>
    <row r="2445" spans="1:17" x14ac:dyDescent="0.3">
      <c r="A2445" s="1" t="s">
        <v>277</v>
      </c>
      <c r="B2445" t="s">
        <v>16</v>
      </c>
      <c r="C2445" t="s">
        <v>16</v>
      </c>
      <c r="D2445" s="63">
        <v>146</v>
      </c>
      <c r="E2445" s="5">
        <v>-1</v>
      </c>
      <c r="F2445" s="5" t="s">
        <v>17</v>
      </c>
      <c r="G2445" s="64">
        <v>12.5</v>
      </c>
      <c r="H2445" s="64">
        <v>0</v>
      </c>
      <c r="I2445" t="s">
        <v>14</v>
      </c>
      <c r="J2445" t="s">
        <v>14</v>
      </c>
      <c r="K2445" t="s">
        <v>15</v>
      </c>
      <c r="N2445" s="1">
        <v>300</v>
      </c>
      <c r="O2445" s="60">
        <f>IF(B2445="DEPARTAMENTO",N2445*(100%-VLOOKUP(A2445,'Condiciones Comerciales'!B:M,4,FALSE)),N2445)</f>
        <v>300</v>
      </c>
      <c r="P2445" s="60">
        <f t="shared" si="38"/>
        <v>337.5</v>
      </c>
      <c r="Q2445" s="62"/>
    </row>
    <row r="2446" spans="1:17" x14ac:dyDescent="0.3">
      <c r="A2446" s="1" t="s">
        <v>277</v>
      </c>
      <c r="B2446" t="s">
        <v>16</v>
      </c>
      <c r="C2446" t="s">
        <v>16</v>
      </c>
      <c r="D2446" s="63">
        <v>147</v>
      </c>
      <c r="E2446" s="5">
        <v>-1</v>
      </c>
      <c r="F2446" s="5" t="s">
        <v>17</v>
      </c>
      <c r="G2446" s="64">
        <v>12.5</v>
      </c>
      <c r="H2446" s="64">
        <v>0</v>
      </c>
      <c r="I2446" t="s">
        <v>14</v>
      </c>
      <c r="J2446" t="s">
        <v>14</v>
      </c>
      <c r="K2446" t="s">
        <v>15</v>
      </c>
      <c r="N2446" s="1">
        <v>300</v>
      </c>
      <c r="O2446" s="60">
        <f>IF(B2446="DEPARTAMENTO",N2446*(100%-VLOOKUP(A2446,'Condiciones Comerciales'!B:M,4,FALSE)),N2446)</f>
        <v>300</v>
      </c>
      <c r="P2446" s="60">
        <f t="shared" si="38"/>
        <v>337.5</v>
      </c>
      <c r="Q2446" s="62"/>
    </row>
    <row r="2447" spans="1:17" x14ac:dyDescent="0.3">
      <c r="A2447" s="1" t="s">
        <v>277</v>
      </c>
      <c r="B2447" t="s">
        <v>16</v>
      </c>
      <c r="C2447" t="s">
        <v>16</v>
      </c>
      <c r="D2447" s="63">
        <v>148</v>
      </c>
      <c r="E2447" s="5">
        <v>-1</v>
      </c>
      <c r="F2447" s="5" t="s">
        <v>17</v>
      </c>
      <c r="G2447" s="64">
        <v>12.5</v>
      </c>
      <c r="H2447" s="64">
        <v>0</v>
      </c>
      <c r="I2447" t="s">
        <v>14</v>
      </c>
      <c r="J2447" t="s">
        <v>14</v>
      </c>
      <c r="K2447" t="s">
        <v>15</v>
      </c>
      <c r="N2447" s="1">
        <v>300</v>
      </c>
      <c r="O2447" s="60">
        <f>IF(B2447="DEPARTAMENTO",N2447*(100%-VLOOKUP(A2447,'Condiciones Comerciales'!B:M,4,FALSE)),N2447)</f>
        <v>300</v>
      </c>
      <c r="P2447" s="60">
        <f t="shared" si="38"/>
        <v>337.5</v>
      </c>
      <c r="Q2447" s="62"/>
    </row>
    <row r="2448" spans="1:17" x14ac:dyDescent="0.3">
      <c r="A2448" s="1" t="s">
        <v>277</v>
      </c>
      <c r="B2448" t="s">
        <v>16</v>
      </c>
      <c r="C2448" t="s">
        <v>16</v>
      </c>
      <c r="D2448" s="63">
        <v>149</v>
      </c>
      <c r="E2448" s="5">
        <v>-1</v>
      </c>
      <c r="F2448" s="5" t="s">
        <v>17</v>
      </c>
      <c r="G2448" s="64">
        <v>12.5</v>
      </c>
      <c r="H2448" s="64">
        <v>0</v>
      </c>
      <c r="I2448" t="s">
        <v>14</v>
      </c>
      <c r="J2448" t="s">
        <v>14</v>
      </c>
      <c r="K2448" t="s">
        <v>15</v>
      </c>
      <c r="N2448" s="1">
        <v>300</v>
      </c>
      <c r="O2448" s="60">
        <f>IF(B2448="DEPARTAMENTO",N2448*(100%-VLOOKUP(A2448,'Condiciones Comerciales'!B:M,4,FALSE)),N2448)</f>
        <v>300</v>
      </c>
      <c r="P2448" s="60">
        <f t="shared" si="38"/>
        <v>337.5</v>
      </c>
      <c r="Q2448" s="62"/>
    </row>
    <row r="2449" spans="1:17" x14ac:dyDescent="0.3">
      <c r="A2449" s="1" t="s">
        <v>277</v>
      </c>
      <c r="B2449" t="s">
        <v>16</v>
      </c>
      <c r="C2449" t="s">
        <v>16</v>
      </c>
      <c r="D2449" s="63">
        <v>150</v>
      </c>
      <c r="E2449" s="5">
        <v>-1</v>
      </c>
      <c r="F2449" s="5" t="s">
        <v>17</v>
      </c>
      <c r="G2449" s="64">
        <v>12.5</v>
      </c>
      <c r="H2449" s="64">
        <v>0</v>
      </c>
      <c r="I2449" t="s">
        <v>14</v>
      </c>
      <c r="J2449" t="s">
        <v>14</v>
      </c>
      <c r="K2449" t="s">
        <v>15</v>
      </c>
      <c r="N2449" s="1">
        <v>300</v>
      </c>
      <c r="O2449" s="60">
        <f>IF(B2449="DEPARTAMENTO",N2449*(100%-VLOOKUP(A2449,'Condiciones Comerciales'!B:M,4,FALSE)),N2449)</f>
        <v>300</v>
      </c>
      <c r="P2449" s="60">
        <f t="shared" si="38"/>
        <v>337.5</v>
      </c>
      <c r="Q2449" s="62"/>
    </row>
    <row r="2450" spans="1:17" x14ac:dyDescent="0.3">
      <c r="A2450" s="1" t="s">
        <v>277</v>
      </c>
      <c r="B2450" t="s">
        <v>16</v>
      </c>
      <c r="C2450" t="s">
        <v>16</v>
      </c>
      <c r="D2450" s="63">
        <v>151</v>
      </c>
      <c r="E2450" s="5">
        <v>-1</v>
      </c>
      <c r="F2450" s="5" t="s">
        <v>17</v>
      </c>
      <c r="G2450" s="64">
        <v>12.5</v>
      </c>
      <c r="H2450" s="64">
        <v>0</v>
      </c>
      <c r="I2450" t="s">
        <v>14</v>
      </c>
      <c r="J2450" t="s">
        <v>14</v>
      </c>
      <c r="K2450" t="s">
        <v>15</v>
      </c>
      <c r="N2450" s="1">
        <v>300</v>
      </c>
      <c r="O2450" s="60">
        <f>IF(B2450="DEPARTAMENTO",N2450*(100%-VLOOKUP(A2450,'Condiciones Comerciales'!B:M,4,FALSE)),N2450)</f>
        <v>300</v>
      </c>
      <c r="P2450" s="60">
        <f t="shared" si="38"/>
        <v>337.5</v>
      </c>
      <c r="Q2450" s="62"/>
    </row>
    <row r="2451" spans="1:17" x14ac:dyDescent="0.3">
      <c r="A2451" s="1" t="s">
        <v>277</v>
      </c>
      <c r="B2451" t="s">
        <v>16</v>
      </c>
      <c r="C2451" t="s">
        <v>16</v>
      </c>
      <c r="D2451" s="63">
        <v>152</v>
      </c>
      <c r="E2451" s="5">
        <v>-1</v>
      </c>
      <c r="F2451" s="5" t="s">
        <v>17</v>
      </c>
      <c r="G2451" s="64">
        <v>12.5</v>
      </c>
      <c r="H2451" s="64">
        <v>0</v>
      </c>
      <c r="I2451" t="s">
        <v>14</v>
      </c>
      <c r="J2451" t="s">
        <v>14</v>
      </c>
      <c r="K2451" t="s">
        <v>15</v>
      </c>
      <c r="N2451" s="1">
        <v>300</v>
      </c>
      <c r="O2451" s="60">
        <f>IF(B2451="DEPARTAMENTO",N2451*(100%-VLOOKUP(A2451,'Condiciones Comerciales'!B:M,4,FALSE)),N2451)</f>
        <v>300</v>
      </c>
      <c r="P2451" s="60">
        <f t="shared" si="38"/>
        <v>337.5</v>
      </c>
      <c r="Q2451" s="62"/>
    </row>
    <row r="2452" spans="1:17" x14ac:dyDescent="0.3">
      <c r="A2452" s="1" t="s">
        <v>277</v>
      </c>
      <c r="B2452" t="s">
        <v>16</v>
      </c>
      <c r="C2452" t="s">
        <v>16</v>
      </c>
      <c r="D2452" s="63">
        <v>153</v>
      </c>
      <c r="E2452" s="5">
        <v>-1</v>
      </c>
      <c r="F2452" s="5" t="s">
        <v>17</v>
      </c>
      <c r="G2452" s="64">
        <v>12.5</v>
      </c>
      <c r="H2452" s="64">
        <v>0</v>
      </c>
      <c r="I2452" t="s">
        <v>14</v>
      </c>
      <c r="J2452" t="s">
        <v>14</v>
      </c>
      <c r="K2452" t="s">
        <v>15</v>
      </c>
      <c r="N2452" s="1">
        <v>300</v>
      </c>
      <c r="O2452" s="60">
        <f>IF(B2452="DEPARTAMENTO",N2452*(100%-VLOOKUP(A2452,'Condiciones Comerciales'!B:M,4,FALSE)),N2452)</f>
        <v>300</v>
      </c>
      <c r="P2452" s="60">
        <f t="shared" si="38"/>
        <v>337.5</v>
      </c>
      <c r="Q2452" s="62"/>
    </row>
    <row r="2453" spans="1:17" x14ac:dyDescent="0.3">
      <c r="A2453" s="1" t="s">
        <v>277</v>
      </c>
      <c r="B2453" t="s">
        <v>16</v>
      </c>
      <c r="C2453" t="s">
        <v>16</v>
      </c>
      <c r="D2453" s="63">
        <v>155</v>
      </c>
      <c r="E2453" s="5">
        <v>-1</v>
      </c>
      <c r="F2453" s="5" t="s">
        <v>17</v>
      </c>
      <c r="G2453" s="64">
        <v>12.5</v>
      </c>
      <c r="H2453" s="64">
        <v>0</v>
      </c>
      <c r="I2453" t="s">
        <v>14</v>
      </c>
      <c r="J2453" t="s">
        <v>14</v>
      </c>
      <c r="K2453" t="s">
        <v>15</v>
      </c>
      <c r="N2453" s="1">
        <v>300</v>
      </c>
      <c r="O2453" s="60">
        <f>IF(B2453="DEPARTAMENTO",N2453*(100%-VLOOKUP(A2453,'Condiciones Comerciales'!B:M,4,FALSE)),N2453)</f>
        <v>300</v>
      </c>
      <c r="P2453" s="60">
        <f t="shared" si="38"/>
        <v>337.5</v>
      </c>
      <c r="Q2453" s="62"/>
    </row>
    <row r="2454" spans="1:17" x14ac:dyDescent="0.3">
      <c r="A2454" s="1" t="s">
        <v>277</v>
      </c>
      <c r="B2454" t="s">
        <v>16</v>
      </c>
      <c r="C2454" t="s">
        <v>16</v>
      </c>
      <c r="D2454" s="63">
        <v>156</v>
      </c>
      <c r="E2454" s="5">
        <v>-1</v>
      </c>
      <c r="F2454" s="5" t="s">
        <v>17</v>
      </c>
      <c r="G2454" s="64">
        <v>12.5</v>
      </c>
      <c r="H2454" s="64">
        <v>0</v>
      </c>
      <c r="I2454" t="s">
        <v>14</v>
      </c>
      <c r="J2454" t="s">
        <v>14</v>
      </c>
      <c r="K2454" t="s">
        <v>15</v>
      </c>
      <c r="N2454" s="1">
        <v>300</v>
      </c>
      <c r="O2454" s="60">
        <f>IF(B2454="DEPARTAMENTO",N2454*(100%-VLOOKUP(A2454,'Condiciones Comerciales'!B:M,4,FALSE)),N2454)</f>
        <v>300</v>
      </c>
      <c r="P2454" s="60">
        <f t="shared" si="38"/>
        <v>337.5</v>
      </c>
      <c r="Q2454" s="62"/>
    </row>
    <row r="2455" spans="1:17" x14ac:dyDescent="0.3">
      <c r="A2455" s="1" t="s">
        <v>277</v>
      </c>
      <c r="B2455" t="s">
        <v>16</v>
      </c>
      <c r="C2455" t="s">
        <v>16</v>
      </c>
      <c r="D2455" s="63">
        <v>163</v>
      </c>
      <c r="E2455" s="5">
        <v>-1</v>
      </c>
      <c r="F2455" s="5" t="s">
        <v>17</v>
      </c>
      <c r="G2455" s="64">
        <v>12.5</v>
      </c>
      <c r="H2455" s="64">
        <v>0</v>
      </c>
      <c r="I2455" t="s">
        <v>14</v>
      </c>
      <c r="J2455" t="s">
        <v>14</v>
      </c>
      <c r="K2455" t="s">
        <v>15</v>
      </c>
      <c r="N2455" s="1">
        <v>300</v>
      </c>
      <c r="O2455" s="60">
        <f>IF(B2455="DEPARTAMENTO",N2455*(100%-VLOOKUP(A2455,'Condiciones Comerciales'!B:M,4,FALSE)),N2455)</f>
        <v>300</v>
      </c>
      <c r="P2455" s="60">
        <f t="shared" si="38"/>
        <v>337.5</v>
      </c>
      <c r="Q2455" s="62"/>
    </row>
    <row r="2456" spans="1:17" x14ac:dyDescent="0.3">
      <c r="A2456" s="1" t="s">
        <v>277</v>
      </c>
      <c r="B2456" t="s">
        <v>16</v>
      </c>
      <c r="C2456" t="s">
        <v>16</v>
      </c>
      <c r="D2456" s="63">
        <v>164</v>
      </c>
      <c r="E2456" s="5">
        <v>-1</v>
      </c>
      <c r="F2456" s="5" t="s">
        <v>17</v>
      </c>
      <c r="G2456" s="64">
        <v>12.5</v>
      </c>
      <c r="H2456" s="64">
        <v>0</v>
      </c>
      <c r="I2456" t="s">
        <v>14</v>
      </c>
      <c r="J2456" t="s">
        <v>14</v>
      </c>
      <c r="K2456" t="s">
        <v>15</v>
      </c>
      <c r="N2456" s="1">
        <v>300</v>
      </c>
      <c r="O2456" s="60">
        <f>IF(B2456="DEPARTAMENTO",N2456*(100%-VLOOKUP(A2456,'Condiciones Comerciales'!B:M,4,FALSE)),N2456)</f>
        <v>300</v>
      </c>
      <c r="P2456" s="60">
        <f t="shared" si="38"/>
        <v>337.5</v>
      </c>
      <c r="Q2456" s="62"/>
    </row>
    <row r="2457" spans="1:17" x14ac:dyDescent="0.3">
      <c r="A2457" s="1" t="s">
        <v>277</v>
      </c>
      <c r="B2457" t="s">
        <v>16</v>
      </c>
      <c r="C2457" t="s">
        <v>16</v>
      </c>
      <c r="D2457" s="63">
        <v>165</v>
      </c>
      <c r="E2457" s="5">
        <v>-1</v>
      </c>
      <c r="F2457" s="5" t="s">
        <v>17</v>
      </c>
      <c r="G2457" s="64">
        <v>12.5</v>
      </c>
      <c r="H2457" s="64">
        <v>0</v>
      </c>
      <c r="I2457" t="s">
        <v>14</v>
      </c>
      <c r="J2457" t="s">
        <v>14</v>
      </c>
      <c r="K2457" t="s">
        <v>15</v>
      </c>
      <c r="N2457" s="1">
        <v>300</v>
      </c>
      <c r="O2457" s="60">
        <f>IF(B2457="DEPARTAMENTO",N2457*(100%-VLOOKUP(A2457,'Condiciones Comerciales'!B:M,4,FALSE)),N2457)</f>
        <v>300</v>
      </c>
      <c r="P2457" s="60">
        <f t="shared" si="38"/>
        <v>337.5</v>
      </c>
      <c r="Q2457" s="62"/>
    </row>
    <row r="2458" spans="1:17" x14ac:dyDescent="0.3">
      <c r="A2458" s="1" t="s">
        <v>277</v>
      </c>
      <c r="B2458" t="s">
        <v>16</v>
      </c>
      <c r="C2458" t="s">
        <v>16</v>
      </c>
      <c r="D2458" s="63">
        <v>166</v>
      </c>
      <c r="E2458" s="5">
        <v>-1</v>
      </c>
      <c r="F2458" s="5" t="s">
        <v>17</v>
      </c>
      <c r="G2458" s="64">
        <v>12.5</v>
      </c>
      <c r="H2458" s="64">
        <v>0</v>
      </c>
      <c r="I2458" t="s">
        <v>14</v>
      </c>
      <c r="J2458" t="s">
        <v>14</v>
      </c>
      <c r="K2458" t="s">
        <v>15</v>
      </c>
      <c r="N2458" s="1">
        <v>300</v>
      </c>
      <c r="O2458" s="60">
        <f>IF(B2458="DEPARTAMENTO",N2458*(100%-VLOOKUP(A2458,'Condiciones Comerciales'!B:M,4,FALSE)),N2458)</f>
        <v>300</v>
      </c>
      <c r="P2458" s="60">
        <f t="shared" si="38"/>
        <v>337.5</v>
      </c>
      <c r="Q2458" s="62"/>
    </row>
    <row r="2459" spans="1:17" x14ac:dyDescent="0.3">
      <c r="A2459" s="1" t="s">
        <v>277</v>
      </c>
      <c r="B2459" t="s">
        <v>16</v>
      </c>
      <c r="C2459" t="s">
        <v>16</v>
      </c>
      <c r="D2459" s="63">
        <v>167</v>
      </c>
      <c r="E2459" s="5">
        <v>-1</v>
      </c>
      <c r="F2459" s="5" t="s">
        <v>17</v>
      </c>
      <c r="G2459" s="64">
        <v>12.5</v>
      </c>
      <c r="H2459" s="64">
        <v>0</v>
      </c>
      <c r="I2459" t="s">
        <v>14</v>
      </c>
      <c r="J2459" t="s">
        <v>14</v>
      </c>
      <c r="K2459" t="s">
        <v>15</v>
      </c>
      <c r="N2459" s="1">
        <v>300</v>
      </c>
      <c r="O2459" s="60">
        <f>IF(B2459="DEPARTAMENTO",N2459*(100%-VLOOKUP(A2459,'Condiciones Comerciales'!B:M,4,FALSE)),N2459)</f>
        <v>300</v>
      </c>
      <c r="P2459" s="60">
        <f t="shared" si="38"/>
        <v>337.5</v>
      </c>
      <c r="Q2459" s="62"/>
    </row>
    <row r="2460" spans="1:17" x14ac:dyDescent="0.3">
      <c r="A2460" s="1" t="s">
        <v>277</v>
      </c>
      <c r="B2460" t="s">
        <v>16</v>
      </c>
      <c r="C2460" t="s">
        <v>16</v>
      </c>
      <c r="D2460" s="63">
        <v>171</v>
      </c>
      <c r="E2460" s="5">
        <v>-1</v>
      </c>
      <c r="F2460" s="5" t="s">
        <v>17</v>
      </c>
      <c r="G2460" s="64">
        <v>12.5</v>
      </c>
      <c r="H2460" s="64">
        <v>0</v>
      </c>
      <c r="I2460" t="s">
        <v>14</v>
      </c>
      <c r="J2460" t="s">
        <v>14</v>
      </c>
      <c r="K2460" t="s">
        <v>15</v>
      </c>
      <c r="N2460" s="1">
        <v>300</v>
      </c>
      <c r="O2460" s="60">
        <f>IF(B2460="DEPARTAMENTO",N2460*(100%-VLOOKUP(A2460,'Condiciones Comerciales'!B:M,4,FALSE)),N2460)</f>
        <v>300</v>
      </c>
      <c r="P2460" s="60">
        <f t="shared" si="38"/>
        <v>337.5</v>
      </c>
      <c r="Q2460" s="62"/>
    </row>
    <row r="2461" spans="1:17" x14ac:dyDescent="0.3">
      <c r="A2461" s="1" t="s">
        <v>277</v>
      </c>
      <c r="B2461" t="s">
        <v>16</v>
      </c>
      <c r="C2461" t="s">
        <v>16</v>
      </c>
      <c r="D2461" s="63">
        <v>172</v>
      </c>
      <c r="E2461" s="5">
        <v>-1</v>
      </c>
      <c r="F2461" s="5" t="s">
        <v>17</v>
      </c>
      <c r="G2461" s="64">
        <v>12.5</v>
      </c>
      <c r="H2461" s="64">
        <v>0</v>
      </c>
      <c r="I2461" t="s">
        <v>14</v>
      </c>
      <c r="J2461" t="s">
        <v>14</v>
      </c>
      <c r="K2461" t="s">
        <v>15</v>
      </c>
      <c r="N2461" s="1">
        <v>300</v>
      </c>
      <c r="O2461" s="60">
        <f>IF(B2461="DEPARTAMENTO",N2461*(100%-VLOOKUP(A2461,'Condiciones Comerciales'!B:M,4,FALSE)),N2461)</f>
        <v>300</v>
      </c>
      <c r="P2461" s="60">
        <f t="shared" si="38"/>
        <v>337.5</v>
      </c>
      <c r="Q2461" s="62"/>
    </row>
    <row r="2462" spans="1:17" x14ac:dyDescent="0.3">
      <c r="A2462" s="1" t="s">
        <v>277</v>
      </c>
      <c r="B2462" t="s">
        <v>16</v>
      </c>
      <c r="C2462" t="s">
        <v>16</v>
      </c>
      <c r="D2462" s="63">
        <v>173</v>
      </c>
      <c r="E2462" s="5">
        <v>-1</v>
      </c>
      <c r="F2462" s="5" t="s">
        <v>17</v>
      </c>
      <c r="G2462" s="64">
        <v>12.5</v>
      </c>
      <c r="H2462" s="64">
        <v>0</v>
      </c>
      <c r="I2462" t="s">
        <v>14</v>
      </c>
      <c r="J2462" t="s">
        <v>14</v>
      </c>
      <c r="K2462" t="s">
        <v>15</v>
      </c>
      <c r="N2462" s="1">
        <v>300</v>
      </c>
      <c r="O2462" s="60">
        <f>IF(B2462="DEPARTAMENTO",N2462*(100%-VLOOKUP(A2462,'Condiciones Comerciales'!B:M,4,FALSE)),N2462)</f>
        <v>300</v>
      </c>
      <c r="P2462" s="60">
        <f t="shared" si="38"/>
        <v>337.5</v>
      </c>
      <c r="Q2462" s="62"/>
    </row>
    <row r="2463" spans="1:17" x14ac:dyDescent="0.3">
      <c r="A2463" s="1" t="s">
        <v>277</v>
      </c>
      <c r="B2463" t="s">
        <v>16</v>
      </c>
      <c r="C2463" t="s">
        <v>16</v>
      </c>
      <c r="D2463" s="63">
        <v>174</v>
      </c>
      <c r="E2463" s="5">
        <v>-1</v>
      </c>
      <c r="F2463" s="5" t="s">
        <v>17</v>
      </c>
      <c r="G2463" s="64">
        <v>12.5</v>
      </c>
      <c r="H2463" s="64">
        <v>0</v>
      </c>
      <c r="I2463" t="s">
        <v>14</v>
      </c>
      <c r="J2463" t="s">
        <v>14</v>
      </c>
      <c r="K2463" t="s">
        <v>15</v>
      </c>
      <c r="N2463" s="1">
        <v>300</v>
      </c>
      <c r="O2463" s="60">
        <f>IF(B2463="DEPARTAMENTO",N2463*(100%-VLOOKUP(A2463,'Condiciones Comerciales'!B:M,4,FALSE)),N2463)</f>
        <v>300</v>
      </c>
      <c r="P2463" s="60">
        <f t="shared" si="38"/>
        <v>337.5</v>
      </c>
      <c r="Q2463" s="62"/>
    </row>
    <row r="2464" spans="1:17" x14ac:dyDescent="0.3">
      <c r="A2464" s="1" t="s">
        <v>277</v>
      </c>
      <c r="B2464" t="s">
        <v>16</v>
      </c>
      <c r="C2464" t="s">
        <v>16</v>
      </c>
      <c r="D2464" s="63">
        <v>175</v>
      </c>
      <c r="E2464" s="5">
        <v>-1</v>
      </c>
      <c r="F2464" s="5" t="s">
        <v>17</v>
      </c>
      <c r="G2464" s="64">
        <v>12.5</v>
      </c>
      <c r="H2464" s="64">
        <v>0</v>
      </c>
      <c r="I2464" t="s">
        <v>14</v>
      </c>
      <c r="J2464" t="s">
        <v>14</v>
      </c>
      <c r="K2464" t="s">
        <v>15</v>
      </c>
      <c r="N2464" s="1">
        <v>300</v>
      </c>
      <c r="O2464" s="60">
        <f>IF(B2464="DEPARTAMENTO",N2464*(100%-VLOOKUP(A2464,'Condiciones Comerciales'!B:M,4,FALSE)),N2464)</f>
        <v>300</v>
      </c>
      <c r="P2464" s="60">
        <f t="shared" si="38"/>
        <v>337.5</v>
      </c>
      <c r="Q2464" s="62"/>
    </row>
    <row r="2465" spans="1:17" x14ac:dyDescent="0.3">
      <c r="A2465" s="1" t="s">
        <v>277</v>
      </c>
      <c r="B2465" t="s">
        <v>16</v>
      </c>
      <c r="C2465" t="s">
        <v>16</v>
      </c>
      <c r="D2465" s="63">
        <v>176</v>
      </c>
      <c r="E2465" s="5">
        <v>-1</v>
      </c>
      <c r="F2465" s="5" t="s">
        <v>17</v>
      </c>
      <c r="G2465" s="64">
        <v>12.5</v>
      </c>
      <c r="H2465" s="64">
        <v>0</v>
      </c>
      <c r="I2465" t="s">
        <v>14</v>
      </c>
      <c r="J2465" t="s">
        <v>14</v>
      </c>
      <c r="K2465" t="s">
        <v>15</v>
      </c>
      <c r="N2465" s="1">
        <v>300</v>
      </c>
      <c r="O2465" s="60">
        <f>IF(B2465="DEPARTAMENTO",N2465*(100%-VLOOKUP(A2465,'Condiciones Comerciales'!B:M,4,FALSE)),N2465)</f>
        <v>300</v>
      </c>
      <c r="P2465" s="60">
        <f t="shared" si="38"/>
        <v>337.5</v>
      </c>
      <c r="Q2465" s="62"/>
    </row>
    <row r="2466" spans="1:17" x14ac:dyDescent="0.3">
      <c r="A2466" s="1" t="s">
        <v>277</v>
      </c>
      <c r="B2466" t="s">
        <v>16</v>
      </c>
      <c r="C2466" t="s">
        <v>16</v>
      </c>
      <c r="D2466" s="63">
        <v>177</v>
      </c>
      <c r="E2466" s="5">
        <v>-1</v>
      </c>
      <c r="F2466" s="5" t="s">
        <v>17</v>
      </c>
      <c r="G2466" s="64">
        <v>12.5</v>
      </c>
      <c r="H2466" s="64">
        <v>0</v>
      </c>
      <c r="I2466" t="s">
        <v>14</v>
      </c>
      <c r="J2466" t="s">
        <v>14</v>
      </c>
      <c r="K2466" t="s">
        <v>15</v>
      </c>
      <c r="N2466" s="1">
        <v>300</v>
      </c>
      <c r="O2466" s="60">
        <f>IF(B2466="DEPARTAMENTO",N2466*(100%-VLOOKUP(A2466,'Condiciones Comerciales'!B:M,4,FALSE)),N2466)</f>
        <v>300</v>
      </c>
      <c r="P2466" s="60">
        <f t="shared" si="38"/>
        <v>337.5</v>
      </c>
      <c r="Q2466" s="62"/>
    </row>
    <row r="2467" spans="1:17" x14ac:dyDescent="0.3">
      <c r="A2467" s="1" t="s">
        <v>277</v>
      </c>
      <c r="B2467" t="s">
        <v>16</v>
      </c>
      <c r="C2467" t="s">
        <v>16</v>
      </c>
      <c r="D2467" s="63">
        <v>178</v>
      </c>
      <c r="E2467" s="5">
        <v>-1</v>
      </c>
      <c r="F2467" s="5" t="s">
        <v>17</v>
      </c>
      <c r="G2467" s="64">
        <v>12.5</v>
      </c>
      <c r="H2467" s="64">
        <v>0</v>
      </c>
      <c r="I2467" t="s">
        <v>14</v>
      </c>
      <c r="J2467" t="s">
        <v>14</v>
      </c>
      <c r="K2467" t="s">
        <v>15</v>
      </c>
      <c r="N2467" s="1">
        <v>300</v>
      </c>
      <c r="O2467" s="60">
        <f>IF(B2467="DEPARTAMENTO",N2467*(100%-VLOOKUP(A2467,'Condiciones Comerciales'!B:M,4,FALSE)),N2467)</f>
        <v>300</v>
      </c>
      <c r="P2467" s="60">
        <f t="shared" si="38"/>
        <v>337.5</v>
      </c>
      <c r="Q2467" s="62"/>
    </row>
    <row r="2468" spans="1:17" x14ac:dyDescent="0.3">
      <c r="A2468" s="1" t="s">
        <v>277</v>
      </c>
      <c r="B2468" t="s">
        <v>16</v>
      </c>
      <c r="C2468" t="s">
        <v>16</v>
      </c>
      <c r="D2468" s="63">
        <v>179</v>
      </c>
      <c r="E2468" s="5">
        <v>-1</v>
      </c>
      <c r="F2468" s="5" t="s">
        <v>17</v>
      </c>
      <c r="G2468" s="64">
        <v>12.5</v>
      </c>
      <c r="H2468" s="64">
        <v>0</v>
      </c>
      <c r="I2468" t="s">
        <v>14</v>
      </c>
      <c r="J2468" t="s">
        <v>14</v>
      </c>
      <c r="K2468" t="s">
        <v>15</v>
      </c>
      <c r="N2468" s="1">
        <v>300</v>
      </c>
      <c r="O2468" s="60">
        <f>IF(B2468="DEPARTAMENTO",N2468*(100%-VLOOKUP(A2468,'Condiciones Comerciales'!B:M,4,FALSE)),N2468)</f>
        <v>300</v>
      </c>
      <c r="P2468" s="60">
        <f t="shared" si="38"/>
        <v>337.5</v>
      </c>
      <c r="Q2468" s="62"/>
    </row>
    <row r="2469" spans="1:17" x14ac:dyDescent="0.3">
      <c r="A2469" s="1" t="s">
        <v>277</v>
      </c>
      <c r="B2469" t="s">
        <v>16</v>
      </c>
      <c r="C2469" t="s">
        <v>16</v>
      </c>
      <c r="D2469" s="63">
        <v>180</v>
      </c>
      <c r="E2469" s="5">
        <v>-1</v>
      </c>
      <c r="F2469" s="5" t="s">
        <v>17</v>
      </c>
      <c r="G2469" s="64">
        <v>12.5</v>
      </c>
      <c r="H2469" s="64">
        <v>0</v>
      </c>
      <c r="I2469" t="s">
        <v>14</v>
      </c>
      <c r="J2469" t="s">
        <v>14</v>
      </c>
      <c r="K2469" t="s">
        <v>15</v>
      </c>
      <c r="N2469" s="1">
        <v>300</v>
      </c>
      <c r="O2469" s="60">
        <f>IF(B2469="DEPARTAMENTO",N2469*(100%-VLOOKUP(A2469,'Condiciones Comerciales'!B:M,4,FALSE)),N2469)</f>
        <v>300</v>
      </c>
      <c r="P2469" s="60">
        <f t="shared" si="38"/>
        <v>337.5</v>
      </c>
      <c r="Q2469" s="62"/>
    </row>
    <row r="2470" spans="1:17" x14ac:dyDescent="0.3">
      <c r="A2470" s="1" t="s">
        <v>277</v>
      </c>
      <c r="B2470" t="s">
        <v>16</v>
      </c>
      <c r="C2470" t="s">
        <v>16</v>
      </c>
      <c r="D2470" s="63">
        <v>181</v>
      </c>
      <c r="E2470" s="5">
        <v>-1</v>
      </c>
      <c r="F2470" s="5" t="s">
        <v>17</v>
      </c>
      <c r="G2470" s="64">
        <v>12.5</v>
      </c>
      <c r="H2470" s="64">
        <v>0</v>
      </c>
      <c r="I2470" t="s">
        <v>14</v>
      </c>
      <c r="J2470" t="s">
        <v>14</v>
      </c>
      <c r="K2470" t="s">
        <v>15</v>
      </c>
      <c r="N2470" s="1">
        <v>300</v>
      </c>
      <c r="O2470" s="60">
        <f>IF(B2470="DEPARTAMENTO",N2470*(100%-VLOOKUP(A2470,'Condiciones Comerciales'!B:M,4,FALSE)),N2470)</f>
        <v>300</v>
      </c>
      <c r="P2470" s="60">
        <f t="shared" si="38"/>
        <v>337.5</v>
      </c>
      <c r="Q2470" s="62"/>
    </row>
    <row r="2471" spans="1:17" x14ac:dyDescent="0.3">
      <c r="A2471" s="1" t="s">
        <v>277</v>
      </c>
      <c r="B2471" t="s">
        <v>16</v>
      </c>
      <c r="C2471" t="s">
        <v>16</v>
      </c>
      <c r="D2471" s="63">
        <v>182</v>
      </c>
      <c r="E2471" s="5">
        <v>-1</v>
      </c>
      <c r="F2471" s="5" t="s">
        <v>17</v>
      </c>
      <c r="G2471" s="64">
        <v>12.5</v>
      </c>
      <c r="H2471" s="64">
        <v>0</v>
      </c>
      <c r="I2471" t="s">
        <v>14</v>
      </c>
      <c r="J2471" t="s">
        <v>14</v>
      </c>
      <c r="K2471" t="s">
        <v>15</v>
      </c>
      <c r="N2471" s="1">
        <v>300</v>
      </c>
      <c r="O2471" s="60">
        <f>IF(B2471="DEPARTAMENTO",N2471*(100%-VLOOKUP(A2471,'Condiciones Comerciales'!B:M,4,FALSE)),N2471)</f>
        <v>300</v>
      </c>
      <c r="P2471" s="60">
        <f t="shared" si="38"/>
        <v>337.5</v>
      </c>
      <c r="Q2471" s="62"/>
    </row>
    <row r="2472" spans="1:17" x14ac:dyDescent="0.3">
      <c r="A2472" s="1" t="s">
        <v>277</v>
      </c>
      <c r="B2472" t="s">
        <v>16</v>
      </c>
      <c r="C2472" t="s">
        <v>16</v>
      </c>
      <c r="D2472" s="63">
        <v>183</v>
      </c>
      <c r="E2472" s="5">
        <v>-1</v>
      </c>
      <c r="F2472" s="5" t="s">
        <v>17</v>
      </c>
      <c r="G2472" s="64">
        <v>12.5</v>
      </c>
      <c r="H2472" s="64">
        <v>0</v>
      </c>
      <c r="I2472" t="s">
        <v>14</v>
      </c>
      <c r="J2472" t="s">
        <v>14</v>
      </c>
      <c r="K2472" t="s">
        <v>15</v>
      </c>
      <c r="N2472" s="1">
        <v>300</v>
      </c>
      <c r="O2472" s="60">
        <f>IF(B2472="DEPARTAMENTO",N2472*(100%-VLOOKUP(A2472,'Condiciones Comerciales'!B:M,4,FALSE)),N2472)</f>
        <v>300</v>
      </c>
      <c r="P2472" s="60">
        <f t="shared" si="38"/>
        <v>337.5</v>
      </c>
      <c r="Q2472" s="62"/>
    </row>
    <row r="2473" spans="1:17" x14ac:dyDescent="0.3">
      <c r="A2473" s="1" t="s">
        <v>277</v>
      </c>
      <c r="B2473" t="s">
        <v>16</v>
      </c>
      <c r="C2473" t="s">
        <v>16</v>
      </c>
      <c r="D2473" s="63">
        <v>184</v>
      </c>
      <c r="E2473" s="5">
        <v>-1</v>
      </c>
      <c r="F2473" s="5" t="s">
        <v>17</v>
      </c>
      <c r="G2473" s="64">
        <v>12.5</v>
      </c>
      <c r="H2473" s="64">
        <v>0</v>
      </c>
      <c r="I2473" t="s">
        <v>14</v>
      </c>
      <c r="J2473" t="s">
        <v>14</v>
      </c>
      <c r="K2473" t="s">
        <v>15</v>
      </c>
      <c r="N2473" s="1">
        <v>300</v>
      </c>
      <c r="O2473" s="60">
        <f>IF(B2473="DEPARTAMENTO",N2473*(100%-VLOOKUP(A2473,'Condiciones Comerciales'!B:M,4,FALSE)),N2473)</f>
        <v>300</v>
      </c>
      <c r="P2473" s="60">
        <f t="shared" si="38"/>
        <v>337.5</v>
      </c>
      <c r="Q2473" s="62"/>
    </row>
    <row r="2474" spans="1:17" x14ac:dyDescent="0.3">
      <c r="A2474" s="1" t="s">
        <v>277</v>
      </c>
      <c r="B2474" t="s">
        <v>16</v>
      </c>
      <c r="C2474" t="s">
        <v>16</v>
      </c>
      <c r="D2474" s="63">
        <v>185</v>
      </c>
      <c r="E2474" s="5">
        <v>-1</v>
      </c>
      <c r="F2474" s="5" t="s">
        <v>17</v>
      </c>
      <c r="G2474" s="64">
        <v>12.5</v>
      </c>
      <c r="H2474" s="64">
        <v>0</v>
      </c>
      <c r="I2474" t="s">
        <v>14</v>
      </c>
      <c r="J2474" t="s">
        <v>14</v>
      </c>
      <c r="K2474" t="s">
        <v>15</v>
      </c>
      <c r="N2474" s="1">
        <v>300</v>
      </c>
      <c r="O2474" s="60">
        <f>IF(B2474="DEPARTAMENTO",N2474*(100%-VLOOKUP(A2474,'Condiciones Comerciales'!B:M,4,FALSE)),N2474)</f>
        <v>300</v>
      </c>
      <c r="P2474" s="60">
        <f t="shared" si="38"/>
        <v>337.5</v>
      </c>
      <c r="Q2474" s="62"/>
    </row>
    <row r="2475" spans="1:17" x14ac:dyDescent="0.3">
      <c r="A2475" s="1" t="s">
        <v>277</v>
      </c>
      <c r="B2475" t="s">
        <v>16</v>
      </c>
      <c r="C2475" t="s">
        <v>16</v>
      </c>
      <c r="D2475" s="63">
        <v>186</v>
      </c>
      <c r="E2475" s="5">
        <v>-1</v>
      </c>
      <c r="F2475" s="5" t="s">
        <v>17</v>
      </c>
      <c r="G2475" s="64">
        <v>12.5</v>
      </c>
      <c r="H2475" s="64">
        <v>0</v>
      </c>
      <c r="I2475" t="s">
        <v>14</v>
      </c>
      <c r="J2475" t="s">
        <v>14</v>
      </c>
      <c r="K2475" t="s">
        <v>15</v>
      </c>
      <c r="N2475" s="1">
        <v>300</v>
      </c>
      <c r="O2475" s="60">
        <f>IF(B2475="DEPARTAMENTO",N2475*(100%-VLOOKUP(A2475,'Condiciones Comerciales'!B:M,4,FALSE)),N2475)</f>
        <v>300</v>
      </c>
      <c r="P2475" s="60">
        <f t="shared" si="38"/>
        <v>337.5</v>
      </c>
      <c r="Q2475" s="62"/>
    </row>
    <row r="2476" spans="1:17" x14ac:dyDescent="0.3">
      <c r="A2476" s="1" t="s">
        <v>277</v>
      </c>
      <c r="B2476" t="s">
        <v>16</v>
      </c>
      <c r="C2476" t="s">
        <v>16</v>
      </c>
      <c r="D2476" s="63">
        <v>187</v>
      </c>
      <c r="E2476" s="5">
        <v>-1</v>
      </c>
      <c r="F2476" s="5" t="s">
        <v>17</v>
      </c>
      <c r="G2476" s="64">
        <v>12.5</v>
      </c>
      <c r="H2476" s="64">
        <v>0</v>
      </c>
      <c r="I2476" t="s">
        <v>14</v>
      </c>
      <c r="J2476" t="s">
        <v>14</v>
      </c>
      <c r="K2476" t="s">
        <v>15</v>
      </c>
      <c r="N2476" s="1">
        <v>300</v>
      </c>
      <c r="O2476" s="60">
        <f>IF(B2476="DEPARTAMENTO",N2476*(100%-VLOOKUP(A2476,'Condiciones Comerciales'!B:M,4,FALSE)),N2476)</f>
        <v>300</v>
      </c>
      <c r="P2476" s="60">
        <f t="shared" si="38"/>
        <v>337.5</v>
      </c>
      <c r="Q2476" s="62"/>
    </row>
    <row r="2477" spans="1:17" x14ac:dyDescent="0.3">
      <c r="A2477" s="1" t="s">
        <v>277</v>
      </c>
      <c r="B2477" t="s">
        <v>16</v>
      </c>
      <c r="C2477" t="s">
        <v>16</v>
      </c>
      <c r="D2477" s="63">
        <v>188</v>
      </c>
      <c r="E2477" s="5">
        <v>-1</v>
      </c>
      <c r="F2477" s="5" t="s">
        <v>17</v>
      </c>
      <c r="G2477" s="64">
        <v>12.5</v>
      </c>
      <c r="H2477" s="64">
        <v>0</v>
      </c>
      <c r="I2477" t="s">
        <v>14</v>
      </c>
      <c r="J2477" t="s">
        <v>14</v>
      </c>
      <c r="K2477" t="s">
        <v>15</v>
      </c>
      <c r="N2477" s="1">
        <v>300</v>
      </c>
      <c r="O2477" s="60">
        <f>IF(B2477="DEPARTAMENTO",N2477*(100%-VLOOKUP(A2477,'Condiciones Comerciales'!B:M,4,FALSE)),N2477)</f>
        <v>300</v>
      </c>
      <c r="P2477" s="60">
        <f t="shared" si="38"/>
        <v>337.5</v>
      </c>
      <c r="Q2477" s="62"/>
    </row>
    <row r="2478" spans="1:17" x14ac:dyDescent="0.3">
      <c r="A2478" s="1" t="s">
        <v>277</v>
      </c>
      <c r="B2478" t="s">
        <v>16</v>
      </c>
      <c r="C2478" t="s">
        <v>16</v>
      </c>
      <c r="D2478" s="63">
        <v>189</v>
      </c>
      <c r="E2478" s="5">
        <v>-1</v>
      </c>
      <c r="F2478" s="5" t="s">
        <v>17</v>
      </c>
      <c r="G2478" s="64">
        <v>12.5</v>
      </c>
      <c r="H2478" s="64">
        <v>0</v>
      </c>
      <c r="I2478" t="s">
        <v>14</v>
      </c>
      <c r="J2478" t="s">
        <v>14</v>
      </c>
      <c r="K2478" t="s">
        <v>15</v>
      </c>
      <c r="N2478" s="1">
        <v>300</v>
      </c>
      <c r="O2478" s="60">
        <f>IF(B2478="DEPARTAMENTO",N2478*(100%-VLOOKUP(A2478,'Condiciones Comerciales'!B:M,4,FALSE)),N2478)</f>
        <v>300</v>
      </c>
      <c r="P2478" s="60">
        <f t="shared" si="38"/>
        <v>337.5</v>
      </c>
      <c r="Q2478" s="62"/>
    </row>
    <row r="2479" spans="1:17" x14ac:dyDescent="0.3">
      <c r="A2479" s="1" t="s">
        <v>277</v>
      </c>
      <c r="B2479" t="s">
        <v>16</v>
      </c>
      <c r="C2479" t="s">
        <v>16</v>
      </c>
      <c r="D2479" s="63">
        <v>190</v>
      </c>
      <c r="E2479" s="5">
        <v>-1</v>
      </c>
      <c r="F2479" s="5" t="s">
        <v>17</v>
      </c>
      <c r="G2479" s="64">
        <v>12.5</v>
      </c>
      <c r="H2479" s="64">
        <v>0</v>
      </c>
      <c r="I2479" t="s">
        <v>14</v>
      </c>
      <c r="J2479" t="s">
        <v>14</v>
      </c>
      <c r="K2479" t="s">
        <v>15</v>
      </c>
      <c r="N2479" s="1">
        <v>300</v>
      </c>
      <c r="O2479" s="60">
        <f>IF(B2479="DEPARTAMENTO",N2479*(100%-VLOOKUP(A2479,'Condiciones Comerciales'!B:M,4,FALSE)),N2479)</f>
        <v>300</v>
      </c>
      <c r="P2479" s="60">
        <f t="shared" si="38"/>
        <v>337.5</v>
      </c>
      <c r="Q2479" s="62"/>
    </row>
    <row r="2480" spans="1:17" x14ac:dyDescent="0.3">
      <c r="A2480" s="1" t="s">
        <v>277</v>
      </c>
      <c r="B2480" t="s">
        <v>16</v>
      </c>
      <c r="C2480" t="s">
        <v>16</v>
      </c>
      <c r="D2480" s="63">
        <v>191</v>
      </c>
      <c r="E2480" s="5">
        <v>-1</v>
      </c>
      <c r="F2480" s="5" t="s">
        <v>17</v>
      </c>
      <c r="G2480" s="64">
        <v>12.5</v>
      </c>
      <c r="H2480" s="64">
        <v>0</v>
      </c>
      <c r="I2480" t="s">
        <v>14</v>
      </c>
      <c r="J2480" t="s">
        <v>14</v>
      </c>
      <c r="K2480" t="s">
        <v>15</v>
      </c>
      <c r="N2480" s="1">
        <v>300</v>
      </c>
      <c r="O2480" s="60">
        <f>IF(B2480="DEPARTAMENTO",N2480*(100%-VLOOKUP(A2480,'Condiciones Comerciales'!B:M,4,FALSE)),N2480)</f>
        <v>300</v>
      </c>
      <c r="P2480" s="60">
        <f t="shared" si="38"/>
        <v>337.5</v>
      </c>
      <c r="Q2480" s="62"/>
    </row>
    <row r="2481" spans="1:17" x14ac:dyDescent="0.3">
      <c r="A2481" s="1" t="s">
        <v>277</v>
      </c>
      <c r="B2481" t="s">
        <v>16</v>
      </c>
      <c r="C2481" t="s">
        <v>16</v>
      </c>
      <c r="D2481" s="63">
        <v>192</v>
      </c>
      <c r="E2481" s="5">
        <v>-1</v>
      </c>
      <c r="F2481" s="5" t="s">
        <v>17</v>
      </c>
      <c r="G2481" s="64">
        <v>12.5</v>
      </c>
      <c r="H2481" s="64">
        <v>0</v>
      </c>
      <c r="I2481" t="s">
        <v>14</v>
      </c>
      <c r="J2481" t="s">
        <v>14</v>
      </c>
      <c r="K2481" t="s">
        <v>15</v>
      </c>
      <c r="N2481" s="1">
        <v>300</v>
      </c>
      <c r="O2481" s="60">
        <f>IF(B2481="DEPARTAMENTO",N2481*(100%-VLOOKUP(A2481,'Condiciones Comerciales'!B:M,4,FALSE)),N2481)</f>
        <v>300</v>
      </c>
      <c r="P2481" s="60">
        <f t="shared" si="38"/>
        <v>337.5</v>
      </c>
      <c r="Q2481" s="62"/>
    </row>
    <row r="2482" spans="1:17" x14ac:dyDescent="0.3">
      <c r="A2482" s="1" t="s">
        <v>277</v>
      </c>
      <c r="B2482" t="s">
        <v>16</v>
      </c>
      <c r="C2482" t="s">
        <v>16</v>
      </c>
      <c r="D2482" s="63">
        <v>199</v>
      </c>
      <c r="E2482" s="5">
        <v>-1</v>
      </c>
      <c r="F2482" s="5" t="s">
        <v>17</v>
      </c>
      <c r="G2482" s="64">
        <v>12.5</v>
      </c>
      <c r="H2482" s="64">
        <v>0</v>
      </c>
      <c r="I2482" t="s">
        <v>14</v>
      </c>
      <c r="J2482" t="s">
        <v>14</v>
      </c>
      <c r="K2482" t="s">
        <v>15</v>
      </c>
      <c r="N2482" s="1">
        <v>300</v>
      </c>
      <c r="O2482" s="60">
        <f>IF(B2482="DEPARTAMENTO",N2482*(100%-VLOOKUP(A2482,'Condiciones Comerciales'!B:M,4,FALSE)),N2482)</f>
        <v>300</v>
      </c>
      <c r="P2482" s="60">
        <f t="shared" si="38"/>
        <v>337.5</v>
      </c>
      <c r="Q2482" s="62"/>
    </row>
    <row r="2483" spans="1:17" x14ac:dyDescent="0.3">
      <c r="A2483" s="1" t="s">
        <v>277</v>
      </c>
      <c r="B2483" t="s">
        <v>16</v>
      </c>
      <c r="C2483" t="s">
        <v>16</v>
      </c>
      <c r="D2483" s="63">
        <v>204</v>
      </c>
      <c r="E2483" s="5">
        <v>-1</v>
      </c>
      <c r="F2483" s="5" t="s">
        <v>17</v>
      </c>
      <c r="G2483" s="64">
        <v>12.5</v>
      </c>
      <c r="H2483" s="64">
        <v>0</v>
      </c>
      <c r="I2483" t="s">
        <v>14</v>
      </c>
      <c r="J2483" t="s">
        <v>14</v>
      </c>
      <c r="K2483" t="s">
        <v>15</v>
      </c>
      <c r="N2483" s="1">
        <v>300</v>
      </c>
      <c r="O2483" s="60">
        <f>IF(B2483="DEPARTAMENTO",N2483*(100%-VLOOKUP(A2483,'Condiciones Comerciales'!B:M,4,FALSE)),N2483)</f>
        <v>300</v>
      </c>
      <c r="P2483" s="60">
        <f t="shared" si="38"/>
        <v>337.5</v>
      </c>
      <c r="Q2483" s="62"/>
    </row>
    <row r="2484" spans="1:17" x14ac:dyDescent="0.3">
      <c r="A2484" s="1" t="s">
        <v>12</v>
      </c>
      <c r="B2484" t="s">
        <v>18</v>
      </c>
      <c r="C2484" t="s">
        <v>22</v>
      </c>
      <c r="D2484" s="63">
        <v>1103</v>
      </c>
      <c r="E2484" s="5">
        <v>11</v>
      </c>
      <c r="F2484" s="5" t="s">
        <v>17</v>
      </c>
      <c r="G2484" s="64">
        <v>42.32</v>
      </c>
      <c r="H2484" s="64">
        <v>2.5</v>
      </c>
      <c r="I2484" t="s">
        <v>24</v>
      </c>
      <c r="J2484" t="s">
        <v>14</v>
      </c>
      <c r="K2484" t="s">
        <v>508</v>
      </c>
      <c r="N2484" s="1">
        <v>2558</v>
      </c>
      <c r="O2484" s="60">
        <f>IF(B2484="DEPARTAMENTO",N2484*(100%-VLOOKUP(A2484,'Condiciones Comerciales'!B:M,4,FALSE)),N2484)</f>
        <v>2302.2000000000003</v>
      </c>
      <c r="P2484" s="60">
        <f t="shared" si="38"/>
        <v>2589.9750000000004</v>
      </c>
      <c r="Q2484" s="62"/>
    </row>
    <row r="2485" spans="1:17" x14ac:dyDescent="0.3">
      <c r="A2485" s="1" t="s">
        <v>12</v>
      </c>
      <c r="B2485" t="s">
        <v>18</v>
      </c>
      <c r="C2485" t="s">
        <v>19</v>
      </c>
      <c r="D2485" s="63">
        <v>903</v>
      </c>
      <c r="E2485" s="5">
        <v>9</v>
      </c>
      <c r="F2485" s="5" t="s">
        <v>20</v>
      </c>
      <c r="G2485" s="64">
        <v>43.07</v>
      </c>
      <c r="H2485" s="64">
        <v>2.2799999999999998</v>
      </c>
      <c r="I2485" t="s">
        <v>21</v>
      </c>
      <c r="J2485" t="s">
        <v>14</v>
      </c>
      <c r="K2485" t="s">
        <v>15</v>
      </c>
      <c r="N2485" s="1">
        <v>2595</v>
      </c>
      <c r="O2485" s="60">
        <f>IF(B2485="DEPARTAMENTO",N2485*(100%-VLOOKUP(A2485,'Condiciones Comerciales'!B:M,4,FALSE)),N2485)</f>
        <v>2335.5</v>
      </c>
      <c r="P2485" s="60">
        <f t="shared" si="38"/>
        <v>2627.4374999999995</v>
      </c>
      <c r="Q2485" s="62"/>
    </row>
    <row r="2486" spans="1:17" x14ac:dyDescent="0.3">
      <c r="A2486" s="1" t="s">
        <v>12</v>
      </c>
      <c r="B2486" t="s">
        <v>18</v>
      </c>
      <c r="C2486" t="s">
        <v>19</v>
      </c>
      <c r="D2486" s="63">
        <v>1103</v>
      </c>
      <c r="E2486" s="5">
        <v>11</v>
      </c>
      <c r="F2486" s="5" t="s">
        <v>20</v>
      </c>
      <c r="G2486" s="64">
        <v>43.07</v>
      </c>
      <c r="H2486" s="64">
        <v>2.2799999999999998</v>
      </c>
      <c r="I2486" t="s">
        <v>21</v>
      </c>
      <c r="J2486" t="s">
        <v>14</v>
      </c>
      <c r="K2486" t="s">
        <v>15</v>
      </c>
      <c r="N2486" s="1">
        <v>2613</v>
      </c>
      <c r="O2486" s="60">
        <f>IF(B2486="DEPARTAMENTO",N2486*(100%-VLOOKUP(A2486,'Condiciones Comerciales'!B:M,4,FALSE)),N2486)</f>
        <v>2351.7000000000003</v>
      </c>
      <c r="P2486" s="60">
        <f t="shared" si="38"/>
        <v>2645.6624999999999</v>
      </c>
      <c r="Q2486" s="62"/>
    </row>
    <row r="2487" spans="1:17" x14ac:dyDescent="0.3">
      <c r="A2487" s="1" t="s">
        <v>12</v>
      </c>
      <c r="B2487" t="s">
        <v>13</v>
      </c>
      <c r="C2487" t="s">
        <v>13</v>
      </c>
      <c r="D2487" s="63">
        <v>32</v>
      </c>
      <c r="E2487" s="5">
        <v>-1</v>
      </c>
      <c r="G2487" s="64">
        <v>3.7</v>
      </c>
      <c r="H2487" s="64">
        <v>0</v>
      </c>
      <c r="I2487" t="s">
        <v>14</v>
      </c>
      <c r="J2487" t="s">
        <v>14</v>
      </c>
      <c r="K2487" t="s">
        <v>15</v>
      </c>
      <c r="N2487" s="1">
        <v>70</v>
      </c>
      <c r="O2487" s="60">
        <f>IF(B2487="DEPARTAMENTO",N2487*(100%-VLOOKUP(A2487,'Condiciones Comerciales'!B:M,4,FALSE)),N2487)</f>
        <v>70</v>
      </c>
      <c r="P2487" s="60">
        <f t="shared" si="38"/>
        <v>78.75</v>
      </c>
      <c r="Q2487" s="62"/>
    </row>
    <row r="2488" spans="1:17" x14ac:dyDescent="0.3">
      <c r="A2488" s="1" t="s">
        <v>12</v>
      </c>
      <c r="B2488" t="s">
        <v>13</v>
      </c>
      <c r="C2488" t="s">
        <v>13</v>
      </c>
      <c r="D2488" s="63">
        <v>39</v>
      </c>
      <c r="E2488" s="5">
        <v>-1</v>
      </c>
      <c r="G2488" s="64">
        <v>4.8099999999999996</v>
      </c>
      <c r="H2488" s="64">
        <v>0</v>
      </c>
      <c r="I2488" t="s">
        <v>14</v>
      </c>
      <c r="J2488" t="s">
        <v>14</v>
      </c>
      <c r="K2488" t="s">
        <v>15</v>
      </c>
      <c r="N2488" s="1">
        <v>70</v>
      </c>
      <c r="O2488" s="60">
        <f>IF(B2488="DEPARTAMENTO",N2488*(100%-VLOOKUP(A2488,'Condiciones Comerciales'!B:M,4,FALSE)),N2488)</f>
        <v>70</v>
      </c>
      <c r="P2488" s="60">
        <f t="shared" si="38"/>
        <v>78.75</v>
      </c>
      <c r="Q2488" s="62"/>
    </row>
    <row r="2489" spans="1:17" x14ac:dyDescent="0.3">
      <c r="A2489" s="1" t="s">
        <v>12</v>
      </c>
      <c r="B2489" t="s">
        <v>16</v>
      </c>
      <c r="C2489" t="s">
        <v>16</v>
      </c>
      <c r="D2489" s="63">
        <v>48</v>
      </c>
      <c r="E2489" s="5">
        <v>-1</v>
      </c>
      <c r="G2489" s="64">
        <v>12.5</v>
      </c>
      <c r="H2489" s="64">
        <v>0</v>
      </c>
      <c r="I2489" t="s">
        <v>14</v>
      </c>
      <c r="J2489" t="s">
        <v>14</v>
      </c>
      <c r="K2489" t="s">
        <v>15</v>
      </c>
      <c r="N2489" s="1">
        <v>330</v>
      </c>
      <c r="O2489" s="60">
        <f>IF(B2489="DEPARTAMENTO",N2489*(100%-VLOOKUP(A2489,'Condiciones Comerciales'!B:M,4,FALSE)),N2489)</f>
        <v>330</v>
      </c>
      <c r="P2489" s="60">
        <f t="shared" si="38"/>
        <v>371.25</v>
      </c>
      <c r="Q2489" s="62"/>
    </row>
    <row r="2490" spans="1:17" x14ac:dyDescent="0.3">
      <c r="A2490" s="1" t="s">
        <v>12</v>
      </c>
      <c r="B2490" t="s">
        <v>16</v>
      </c>
      <c r="C2490" t="s">
        <v>16</v>
      </c>
      <c r="D2490" s="63">
        <v>55</v>
      </c>
      <c r="E2490" s="5">
        <v>-1</v>
      </c>
      <c r="G2490" s="64">
        <v>12.5</v>
      </c>
      <c r="H2490" s="64">
        <v>0</v>
      </c>
      <c r="I2490" t="s">
        <v>14</v>
      </c>
      <c r="J2490" t="s">
        <v>14</v>
      </c>
      <c r="K2490" t="s">
        <v>15</v>
      </c>
      <c r="N2490" s="1">
        <v>330</v>
      </c>
      <c r="O2490" s="60">
        <f>IF(B2490="DEPARTAMENTO",N2490*(100%-VLOOKUP(A2490,'Condiciones Comerciales'!B:M,4,FALSE)),N2490)</f>
        <v>330</v>
      </c>
      <c r="P2490" s="60">
        <f t="shared" si="38"/>
        <v>371.25</v>
      </c>
      <c r="Q2490" s="62"/>
    </row>
    <row r="2491" spans="1:17" x14ac:dyDescent="0.3">
      <c r="A2491" s="1" t="s">
        <v>12</v>
      </c>
      <c r="B2491" t="s">
        <v>16</v>
      </c>
      <c r="C2491" t="s">
        <v>16</v>
      </c>
      <c r="D2491" s="63">
        <v>91</v>
      </c>
      <c r="E2491" s="5">
        <v>-1</v>
      </c>
      <c r="G2491" s="64">
        <v>12.5</v>
      </c>
      <c r="H2491" s="64">
        <v>0</v>
      </c>
      <c r="I2491" t="s">
        <v>14</v>
      </c>
      <c r="J2491" t="s">
        <v>14</v>
      </c>
      <c r="K2491" t="s">
        <v>15</v>
      </c>
      <c r="N2491" s="1">
        <v>330</v>
      </c>
      <c r="O2491" s="60">
        <f>IF(B2491="DEPARTAMENTO",N2491*(100%-VLOOKUP(A2491,'Condiciones Comerciales'!B:M,4,FALSE)),N2491)</f>
        <v>330</v>
      </c>
      <c r="P2491" s="60">
        <f t="shared" si="38"/>
        <v>371.25</v>
      </c>
      <c r="Q2491" s="62"/>
    </row>
    <row r="2492" spans="1:17" x14ac:dyDescent="0.3">
      <c r="A2492" s="1" t="s">
        <v>12</v>
      </c>
      <c r="B2492" t="s">
        <v>16</v>
      </c>
      <c r="C2492" t="s">
        <v>16</v>
      </c>
      <c r="D2492" s="63">
        <v>92</v>
      </c>
      <c r="E2492" s="5">
        <v>-1</v>
      </c>
      <c r="G2492" s="64">
        <v>12.5</v>
      </c>
      <c r="H2492" s="64">
        <v>0</v>
      </c>
      <c r="I2492" t="s">
        <v>14</v>
      </c>
      <c r="J2492" t="s">
        <v>14</v>
      </c>
      <c r="K2492" t="s">
        <v>15</v>
      </c>
      <c r="N2492" s="1">
        <v>330</v>
      </c>
      <c r="O2492" s="60">
        <f>IF(B2492="DEPARTAMENTO",N2492*(100%-VLOOKUP(A2492,'Condiciones Comerciales'!B:M,4,FALSE)),N2492)</f>
        <v>330</v>
      </c>
      <c r="P2492" s="60">
        <f t="shared" si="38"/>
        <v>371.25</v>
      </c>
      <c r="Q2492" s="62"/>
    </row>
    <row r="2493" spans="1:17" x14ac:dyDescent="0.3">
      <c r="A2493" s="1" t="s">
        <v>12</v>
      </c>
      <c r="B2493" t="s">
        <v>16</v>
      </c>
      <c r="C2493" t="s">
        <v>16</v>
      </c>
      <c r="D2493" s="63">
        <v>98</v>
      </c>
      <c r="E2493" s="5">
        <v>-1</v>
      </c>
      <c r="G2493" s="64">
        <v>12.5</v>
      </c>
      <c r="H2493" s="64">
        <v>0</v>
      </c>
      <c r="I2493" t="s">
        <v>14</v>
      </c>
      <c r="J2493" t="s">
        <v>14</v>
      </c>
      <c r="K2493" t="s">
        <v>15</v>
      </c>
      <c r="N2493" s="1">
        <v>330</v>
      </c>
      <c r="O2493" s="60">
        <f>IF(B2493="DEPARTAMENTO",N2493*(100%-VLOOKUP(A2493,'Condiciones Comerciales'!B:M,4,FALSE)),N2493)</f>
        <v>330</v>
      </c>
      <c r="P2493" s="60">
        <f t="shared" si="38"/>
        <v>371.25</v>
      </c>
      <c r="Q2493" s="62"/>
    </row>
    <row r="2494" spans="1:17" x14ac:dyDescent="0.3">
      <c r="A2494" s="1" t="s">
        <v>171</v>
      </c>
      <c r="B2494" t="s">
        <v>18</v>
      </c>
      <c r="C2494" t="s">
        <v>33</v>
      </c>
      <c r="D2494" s="63">
        <v>401</v>
      </c>
      <c r="E2494" s="5">
        <v>4</v>
      </c>
      <c r="F2494" s="5" t="s">
        <v>17</v>
      </c>
      <c r="G2494" s="64">
        <v>36.9</v>
      </c>
      <c r="H2494" s="64">
        <v>2.2400000000000002</v>
      </c>
      <c r="I2494" t="s">
        <v>39</v>
      </c>
      <c r="J2494" t="s">
        <v>14</v>
      </c>
      <c r="K2494" t="s">
        <v>15</v>
      </c>
      <c r="N2494" s="1">
        <v>2334</v>
      </c>
      <c r="O2494" s="60">
        <f>IF(B2494="DEPARTAMENTO",N2494*(100%-VLOOKUP(A2494,'Condiciones Comerciales'!B:M,4,FALSE)),N2494)</f>
        <v>2053.92</v>
      </c>
      <c r="P2494" s="60">
        <f t="shared" si="38"/>
        <v>2310.66</v>
      </c>
      <c r="Q2494" s="62"/>
    </row>
    <row r="2495" spans="1:17" x14ac:dyDescent="0.3">
      <c r="A2495" s="1" t="s">
        <v>171</v>
      </c>
      <c r="B2495" t="s">
        <v>18</v>
      </c>
      <c r="C2495" t="s">
        <v>33</v>
      </c>
      <c r="D2495" s="63">
        <v>606</v>
      </c>
      <c r="E2495" s="5">
        <v>6</v>
      </c>
      <c r="F2495" s="5" t="s">
        <v>17</v>
      </c>
      <c r="G2495" s="64">
        <v>36.9</v>
      </c>
      <c r="H2495" s="64">
        <v>2.2400000000000002</v>
      </c>
      <c r="I2495" t="s">
        <v>24</v>
      </c>
      <c r="J2495" t="s">
        <v>14</v>
      </c>
      <c r="K2495" t="s">
        <v>15</v>
      </c>
      <c r="N2495" s="1">
        <v>2334</v>
      </c>
      <c r="O2495" s="60">
        <f>IF(B2495="DEPARTAMENTO",N2495*(100%-VLOOKUP(A2495,'Condiciones Comerciales'!B:M,4,FALSE)),N2495)</f>
        <v>2053.92</v>
      </c>
      <c r="P2495" s="60">
        <f t="shared" si="38"/>
        <v>2310.66</v>
      </c>
      <c r="Q2495" s="62"/>
    </row>
    <row r="2496" spans="1:17" x14ac:dyDescent="0.3">
      <c r="A2496" s="1" t="s">
        <v>171</v>
      </c>
      <c r="B2496" t="s">
        <v>18</v>
      </c>
      <c r="C2496" t="s">
        <v>33</v>
      </c>
      <c r="D2496" s="63">
        <v>701</v>
      </c>
      <c r="E2496" s="5">
        <v>7</v>
      </c>
      <c r="F2496" s="5" t="s">
        <v>20</v>
      </c>
      <c r="G2496" s="64">
        <v>36.9</v>
      </c>
      <c r="H2496" s="64">
        <v>2.27</v>
      </c>
      <c r="I2496" t="s">
        <v>39</v>
      </c>
      <c r="J2496" t="s">
        <v>14</v>
      </c>
      <c r="K2496" t="s">
        <v>15</v>
      </c>
      <c r="N2496" s="1">
        <v>2368</v>
      </c>
      <c r="O2496" s="60">
        <f>IF(B2496="DEPARTAMENTO",N2496*(100%-VLOOKUP(A2496,'Condiciones Comerciales'!B:M,4,FALSE)),N2496)</f>
        <v>2083.84</v>
      </c>
      <c r="P2496" s="60">
        <f t="shared" si="38"/>
        <v>2344.3200000000002</v>
      </c>
      <c r="Q2496" s="62"/>
    </row>
    <row r="2497" spans="1:17" x14ac:dyDescent="0.3">
      <c r="A2497" s="1" t="s">
        <v>171</v>
      </c>
      <c r="B2497" t="s">
        <v>18</v>
      </c>
      <c r="C2497" t="s">
        <v>33</v>
      </c>
      <c r="D2497" s="63">
        <v>701</v>
      </c>
      <c r="E2497" s="5">
        <v>7</v>
      </c>
      <c r="F2497" s="5" t="s">
        <v>17</v>
      </c>
      <c r="G2497" s="64">
        <v>36.9</v>
      </c>
      <c r="H2497" s="64">
        <v>2.2400000000000002</v>
      </c>
      <c r="I2497" t="s">
        <v>39</v>
      </c>
      <c r="J2497" t="s">
        <v>14</v>
      </c>
      <c r="K2497" t="s">
        <v>15</v>
      </c>
      <c r="N2497" s="1">
        <v>2368</v>
      </c>
      <c r="O2497" s="60">
        <f>IF(B2497="DEPARTAMENTO",N2497*(100%-VLOOKUP(A2497,'Condiciones Comerciales'!B:M,4,FALSE)),N2497)</f>
        <v>2083.84</v>
      </c>
      <c r="P2497" s="60">
        <f t="shared" si="38"/>
        <v>2344.3200000000002</v>
      </c>
      <c r="Q2497" s="62"/>
    </row>
    <row r="2498" spans="1:17" x14ac:dyDescent="0.3">
      <c r="A2498" s="1" t="s">
        <v>171</v>
      </c>
      <c r="B2498" t="s">
        <v>18</v>
      </c>
      <c r="C2498" t="s">
        <v>33</v>
      </c>
      <c r="D2498" s="63">
        <v>713</v>
      </c>
      <c r="E2498" s="5">
        <v>7</v>
      </c>
      <c r="F2498" s="5" t="s">
        <v>17</v>
      </c>
      <c r="G2498" s="64">
        <v>36.9</v>
      </c>
      <c r="H2498" s="64">
        <v>2.2400000000000002</v>
      </c>
      <c r="I2498" t="s">
        <v>39</v>
      </c>
      <c r="J2498" t="s">
        <v>14</v>
      </c>
      <c r="K2498" t="s">
        <v>15</v>
      </c>
      <c r="N2498" s="1">
        <v>2368</v>
      </c>
      <c r="O2498" s="60">
        <f>IF(B2498="DEPARTAMENTO",N2498*(100%-VLOOKUP(A2498,'Condiciones Comerciales'!B:M,4,FALSE)),N2498)</f>
        <v>2083.84</v>
      </c>
      <c r="P2498" s="60">
        <f t="shared" ref="P2498:P2561" si="39">(O2498-10%*O2498)/80%</f>
        <v>2344.3200000000002</v>
      </c>
      <c r="Q2498" s="62"/>
    </row>
    <row r="2499" spans="1:17" x14ac:dyDescent="0.3">
      <c r="A2499" s="1" t="s">
        <v>171</v>
      </c>
      <c r="B2499" t="s">
        <v>18</v>
      </c>
      <c r="C2499" t="s">
        <v>33</v>
      </c>
      <c r="D2499" s="63">
        <v>801</v>
      </c>
      <c r="E2499" s="5">
        <v>8</v>
      </c>
      <c r="F2499" s="5" t="s">
        <v>17</v>
      </c>
      <c r="G2499" s="64">
        <v>36.9</v>
      </c>
      <c r="H2499" s="64">
        <v>2.2400000000000002</v>
      </c>
      <c r="I2499" t="s">
        <v>39</v>
      </c>
      <c r="J2499" t="s">
        <v>14</v>
      </c>
      <c r="K2499" t="s">
        <v>15</v>
      </c>
      <c r="N2499" s="1">
        <v>2379</v>
      </c>
      <c r="O2499" s="60">
        <f>IF(B2499="DEPARTAMENTO",N2499*(100%-VLOOKUP(A2499,'Condiciones Comerciales'!B:M,4,FALSE)),N2499)</f>
        <v>2093.52</v>
      </c>
      <c r="P2499" s="60">
        <f t="shared" si="39"/>
        <v>2355.2099999999996</v>
      </c>
      <c r="Q2499" s="62"/>
    </row>
    <row r="2500" spans="1:17" x14ac:dyDescent="0.3">
      <c r="A2500" s="1" t="s">
        <v>171</v>
      </c>
      <c r="B2500" t="s">
        <v>18</v>
      </c>
      <c r="C2500" t="s">
        <v>33</v>
      </c>
      <c r="D2500" s="63">
        <v>808</v>
      </c>
      <c r="E2500" s="5">
        <v>8</v>
      </c>
      <c r="F2500" s="5" t="s">
        <v>17</v>
      </c>
      <c r="G2500" s="64">
        <v>36.9</v>
      </c>
      <c r="H2500" s="64">
        <v>2.2400000000000002</v>
      </c>
      <c r="I2500" t="s">
        <v>24</v>
      </c>
      <c r="J2500" t="s">
        <v>14</v>
      </c>
      <c r="K2500" t="s">
        <v>15</v>
      </c>
      <c r="N2500" s="1">
        <v>2357</v>
      </c>
      <c r="O2500" s="60">
        <f>IF(B2500="DEPARTAMENTO",N2500*(100%-VLOOKUP(A2500,'Condiciones Comerciales'!B:M,4,FALSE)),N2500)</f>
        <v>2074.16</v>
      </c>
      <c r="P2500" s="60">
        <f t="shared" si="39"/>
        <v>2333.4299999999998</v>
      </c>
      <c r="Q2500" s="62"/>
    </row>
    <row r="2501" spans="1:17" x14ac:dyDescent="0.3">
      <c r="A2501" s="1" t="s">
        <v>171</v>
      </c>
      <c r="B2501" t="s">
        <v>18</v>
      </c>
      <c r="C2501" t="s">
        <v>33</v>
      </c>
      <c r="D2501" s="63">
        <v>813</v>
      </c>
      <c r="E2501" s="5">
        <v>8</v>
      </c>
      <c r="F2501" s="5" t="s">
        <v>17</v>
      </c>
      <c r="G2501" s="64">
        <v>36.9</v>
      </c>
      <c r="H2501" s="64">
        <v>2.2400000000000002</v>
      </c>
      <c r="I2501" t="s">
        <v>39</v>
      </c>
      <c r="J2501" t="s">
        <v>14</v>
      </c>
      <c r="K2501" t="s">
        <v>15</v>
      </c>
      <c r="N2501" s="1">
        <v>2379</v>
      </c>
      <c r="O2501" s="60">
        <f>IF(B2501="DEPARTAMENTO",N2501*(100%-VLOOKUP(A2501,'Condiciones Comerciales'!B:M,4,FALSE)),N2501)</f>
        <v>2093.52</v>
      </c>
      <c r="P2501" s="60">
        <f t="shared" si="39"/>
        <v>2355.2099999999996</v>
      </c>
      <c r="Q2501" s="62"/>
    </row>
    <row r="2502" spans="1:17" x14ac:dyDescent="0.3">
      <c r="A2502" s="1" t="s">
        <v>171</v>
      </c>
      <c r="B2502" t="s">
        <v>18</v>
      </c>
      <c r="C2502" t="s">
        <v>33</v>
      </c>
      <c r="D2502" s="63">
        <v>901</v>
      </c>
      <c r="E2502" s="5">
        <v>9</v>
      </c>
      <c r="F2502" s="5" t="s">
        <v>20</v>
      </c>
      <c r="G2502" s="64">
        <v>36.9</v>
      </c>
      <c r="H2502" s="64">
        <v>2.27</v>
      </c>
      <c r="I2502" t="s">
        <v>39</v>
      </c>
      <c r="J2502" t="s">
        <v>14</v>
      </c>
      <c r="K2502" t="s">
        <v>15</v>
      </c>
      <c r="N2502" s="1">
        <v>2391</v>
      </c>
      <c r="O2502" s="60">
        <f>IF(B2502="DEPARTAMENTO",N2502*(100%-VLOOKUP(A2502,'Condiciones Comerciales'!B:M,4,FALSE)),N2502)</f>
        <v>2104.08</v>
      </c>
      <c r="P2502" s="60">
        <f t="shared" si="39"/>
        <v>2367.0899999999997</v>
      </c>
      <c r="Q2502" s="62"/>
    </row>
    <row r="2503" spans="1:17" x14ac:dyDescent="0.3">
      <c r="A2503" s="1" t="s">
        <v>171</v>
      </c>
      <c r="B2503" t="s">
        <v>18</v>
      </c>
      <c r="C2503" t="s">
        <v>33</v>
      </c>
      <c r="D2503" s="63">
        <v>906</v>
      </c>
      <c r="E2503" s="5">
        <v>9</v>
      </c>
      <c r="F2503" s="5" t="s">
        <v>20</v>
      </c>
      <c r="G2503" s="64">
        <v>36.9</v>
      </c>
      <c r="H2503" s="64">
        <v>2.27</v>
      </c>
      <c r="I2503" t="s">
        <v>24</v>
      </c>
      <c r="J2503" t="s">
        <v>14</v>
      </c>
      <c r="K2503" t="s">
        <v>15</v>
      </c>
      <c r="N2503" s="1">
        <v>2368</v>
      </c>
      <c r="O2503" s="60">
        <f>IF(B2503="DEPARTAMENTO",N2503*(100%-VLOOKUP(A2503,'Condiciones Comerciales'!B:M,4,FALSE)),N2503)</f>
        <v>2083.84</v>
      </c>
      <c r="P2503" s="60">
        <f t="shared" si="39"/>
        <v>2344.3200000000002</v>
      </c>
      <c r="Q2503" s="62"/>
    </row>
    <row r="2504" spans="1:17" x14ac:dyDescent="0.3">
      <c r="A2504" s="1" t="s">
        <v>171</v>
      </c>
      <c r="B2504" t="s">
        <v>18</v>
      </c>
      <c r="C2504" t="s">
        <v>33</v>
      </c>
      <c r="D2504" s="63">
        <v>913</v>
      </c>
      <c r="E2504" s="5">
        <v>9</v>
      </c>
      <c r="F2504" s="5" t="s">
        <v>17</v>
      </c>
      <c r="G2504" s="64">
        <v>36.9</v>
      </c>
      <c r="H2504" s="64">
        <v>2.2400000000000002</v>
      </c>
      <c r="I2504" t="s">
        <v>39</v>
      </c>
      <c r="J2504" t="s">
        <v>14</v>
      </c>
      <c r="K2504" t="s">
        <v>15</v>
      </c>
      <c r="N2504" s="1">
        <v>2391</v>
      </c>
      <c r="O2504" s="60">
        <f>IF(B2504="DEPARTAMENTO",N2504*(100%-VLOOKUP(A2504,'Condiciones Comerciales'!B:M,4,FALSE)),N2504)</f>
        <v>2104.08</v>
      </c>
      <c r="P2504" s="60">
        <f t="shared" si="39"/>
        <v>2367.0899999999997</v>
      </c>
      <c r="Q2504" s="62"/>
    </row>
    <row r="2505" spans="1:17" x14ac:dyDescent="0.3">
      <c r="A2505" s="1" t="s">
        <v>171</v>
      </c>
      <c r="B2505" t="s">
        <v>18</v>
      </c>
      <c r="C2505" t="s">
        <v>33</v>
      </c>
      <c r="D2505" s="63">
        <v>1001</v>
      </c>
      <c r="E2505" s="5">
        <v>10</v>
      </c>
      <c r="F2505" s="5" t="s">
        <v>20</v>
      </c>
      <c r="G2505" s="64">
        <v>36.9</v>
      </c>
      <c r="H2505" s="64">
        <v>2.27</v>
      </c>
      <c r="I2505" t="s">
        <v>39</v>
      </c>
      <c r="J2505" t="s">
        <v>14</v>
      </c>
      <c r="K2505" t="s">
        <v>15</v>
      </c>
      <c r="N2505" s="1">
        <v>2402</v>
      </c>
      <c r="O2505" s="60">
        <f>IF(B2505="DEPARTAMENTO",N2505*(100%-VLOOKUP(A2505,'Condiciones Comerciales'!B:M,4,FALSE)),N2505)</f>
        <v>2113.7600000000002</v>
      </c>
      <c r="P2505" s="60">
        <f t="shared" si="39"/>
        <v>2377.98</v>
      </c>
      <c r="Q2505" s="62"/>
    </row>
    <row r="2506" spans="1:17" x14ac:dyDescent="0.3">
      <c r="A2506" s="1" t="s">
        <v>171</v>
      </c>
      <c r="B2506" t="s">
        <v>18</v>
      </c>
      <c r="C2506" t="s">
        <v>33</v>
      </c>
      <c r="D2506" s="63">
        <v>1006</v>
      </c>
      <c r="E2506" s="5">
        <v>10</v>
      </c>
      <c r="F2506" s="5" t="s">
        <v>17</v>
      </c>
      <c r="G2506" s="64">
        <v>36.9</v>
      </c>
      <c r="H2506" s="64">
        <v>2.2400000000000002</v>
      </c>
      <c r="I2506" t="s">
        <v>24</v>
      </c>
      <c r="J2506" t="s">
        <v>14</v>
      </c>
      <c r="K2506" t="s">
        <v>15</v>
      </c>
      <c r="N2506" s="1">
        <v>2379</v>
      </c>
      <c r="O2506" s="60">
        <f>IF(B2506="DEPARTAMENTO",N2506*(100%-VLOOKUP(A2506,'Condiciones Comerciales'!B:M,4,FALSE)),N2506)</f>
        <v>2093.52</v>
      </c>
      <c r="P2506" s="60">
        <f t="shared" si="39"/>
        <v>2355.2099999999996</v>
      </c>
      <c r="Q2506" s="62"/>
    </row>
    <row r="2507" spans="1:17" x14ac:dyDescent="0.3">
      <c r="A2507" s="1" t="s">
        <v>171</v>
      </c>
      <c r="B2507" t="s">
        <v>18</v>
      </c>
      <c r="C2507" t="s">
        <v>37</v>
      </c>
      <c r="D2507" s="63">
        <v>209</v>
      </c>
      <c r="E2507" s="5">
        <v>2</v>
      </c>
      <c r="F2507" s="5" t="s">
        <v>17</v>
      </c>
      <c r="G2507" s="64">
        <v>42.83</v>
      </c>
      <c r="H2507" s="64">
        <v>2.2400000000000002</v>
      </c>
      <c r="I2507" t="s">
        <v>24</v>
      </c>
      <c r="J2507" t="s">
        <v>14</v>
      </c>
      <c r="K2507" t="s">
        <v>15</v>
      </c>
      <c r="N2507" s="1">
        <v>2518</v>
      </c>
      <c r="O2507" s="60">
        <f>IF(B2507="DEPARTAMENTO",N2507*(100%-VLOOKUP(A2507,'Condiciones Comerciales'!B:M,4,FALSE)),N2507)</f>
        <v>2215.84</v>
      </c>
      <c r="P2507" s="60">
        <f t="shared" si="39"/>
        <v>2492.8200000000002</v>
      </c>
      <c r="Q2507" s="62"/>
    </row>
    <row r="2508" spans="1:17" x14ac:dyDescent="0.3">
      <c r="A2508" s="1" t="s">
        <v>171</v>
      </c>
      <c r="B2508" t="s">
        <v>18</v>
      </c>
      <c r="C2508" t="s">
        <v>37</v>
      </c>
      <c r="D2508" s="63">
        <v>1007</v>
      </c>
      <c r="E2508" s="5">
        <v>10</v>
      </c>
      <c r="F2508" s="5" t="s">
        <v>17</v>
      </c>
      <c r="G2508" s="64">
        <v>41.68</v>
      </c>
      <c r="H2508" s="64">
        <v>2.2400000000000002</v>
      </c>
      <c r="I2508" t="s">
        <v>24</v>
      </c>
      <c r="J2508" t="s">
        <v>14</v>
      </c>
      <c r="K2508" t="s">
        <v>15</v>
      </c>
      <c r="N2508" s="1">
        <v>2609</v>
      </c>
      <c r="O2508" s="60">
        <f>IF(B2508="DEPARTAMENTO",N2508*(100%-VLOOKUP(A2508,'Condiciones Comerciales'!B:M,4,FALSE)),N2508)</f>
        <v>2295.92</v>
      </c>
      <c r="P2508" s="60">
        <f t="shared" si="39"/>
        <v>2582.91</v>
      </c>
      <c r="Q2508" s="62"/>
    </row>
    <row r="2509" spans="1:17" x14ac:dyDescent="0.3">
      <c r="A2509" s="1" t="s">
        <v>171</v>
      </c>
      <c r="B2509" t="s">
        <v>13</v>
      </c>
      <c r="C2509" t="s">
        <v>13</v>
      </c>
      <c r="D2509" s="63">
        <v>12</v>
      </c>
      <c r="E2509" s="5">
        <v>-1</v>
      </c>
      <c r="F2509" s="5" t="s">
        <v>17</v>
      </c>
      <c r="G2509" s="64">
        <v>4.28</v>
      </c>
      <c r="H2509" s="64">
        <v>0</v>
      </c>
      <c r="I2509" t="s">
        <v>14</v>
      </c>
      <c r="J2509" t="s">
        <v>14</v>
      </c>
      <c r="K2509" t="s">
        <v>15</v>
      </c>
      <c r="L2509" t="s">
        <v>172</v>
      </c>
      <c r="N2509" s="1">
        <v>50</v>
      </c>
      <c r="O2509" s="60">
        <f>IF(B2509="DEPARTAMENTO",N2509*(100%-VLOOKUP(A2509,'Condiciones Comerciales'!B:M,4,FALSE)),N2509)</f>
        <v>50</v>
      </c>
      <c r="P2509" s="60">
        <f t="shared" si="39"/>
        <v>56.25</v>
      </c>
      <c r="Q2509" s="62"/>
    </row>
    <row r="2510" spans="1:17" x14ac:dyDescent="0.3">
      <c r="A2510" s="1" t="s">
        <v>171</v>
      </c>
      <c r="B2510" t="s">
        <v>16</v>
      </c>
      <c r="C2510" t="s">
        <v>16</v>
      </c>
      <c r="D2510" s="63">
        <v>6</v>
      </c>
      <c r="E2510" s="5">
        <v>1</v>
      </c>
      <c r="F2510" s="5" t="s">
        <v>17</v>
      </c>
      <c r="G2510" s="64">
        <v>12.5</v>
      </c>
      <c r="H2510" s="64">
        <v>0</v>
      </c>
      <c r="I2510" t="s">
        <v>14</v>
      </c>
      <c r="J2510" t="s">
        <v>14</v>
      </c>
      <c r="K2510" t="s">
        <v>15</v>
      </c>
      <c r="N2510" s="1">
        <v>330</v>
      </c>
      <c r="O2510" s="60">
        <f>IF(B2510="DEPARTAMENTO",N2510*(100%-VLOOKUP(A2510,'Condiciones Comerciales'!B:M,4,FALSE)),N2510)</f>
        <v>330</v>
      </c>
      <c r="P2510" s="60">
        <f t="shared" si="39"/>
        <v>371.25</v>
      </c>
      <c r="Q2510" s="62"/>
    </row>
    <row r="2511" spans="1:17" x14ac:dyDescent="0.3">
      <c r="A2511" s="1" t="s">
        <v>171</v>
      </c>
      <c r="B2511" t="s">
        <v>16</v>
      </c>
      <c r="C2511" t="s">
        <v>16</v>
      </c>
      <c r="D2511" s="63">
        <v>12</v>
      </c>
      <c r="E2511" s="5">
        <v>1</v>
      </c>
      <c r="F2511" s="5" t="s">
        <v>17</v>
      </c>
      <c r="G2511" s="64">
        <v>12.5</v>
      </c>
      <c r="H2511" s="64">
        <v>0</v>
      </c>
      <c r="I2511" t="s">
        <v>14</v>
      </c>
      <c r="J2511" t="s">
        <v>14</v>
      </c>
      <c r="K2511" t="s">
        <v>15</v>
      </c>
      <c r="N2511" s="1">
        <v>330</v>
      </c>
      <c r="O2511" s="60">
        <f>IF(B2511="DEPARTAMENTO",N2511*(100%-VLOOKUP(A2511,'Condiciones Comerciales'!B:M,4,FALSE)),N2511)</f>
        <v>330</v>
      </c>
      <c r="P2511" s="60">
        <f t="shared" si="39"/>
        <v>371.25</v>
      </c>
      <c r="Q2511" s="62"/>
    </row>
    <row r="2512" spans="1:17" x14ac:dyDescent="0.3">
      <c r="A2512" s="1" t="s">
        <v>171</v>
      </c>
      <c r="B2512" t="s">
        <v>16</v>
      </c>
      <c r="C2512" t="s">
        <v>16</v>
      </c>
      <c r="D2512" s="63">
        <v>16</v>
      </c>
      <c r="E2512" s="5">
        <v>1</v>
      </c>
      <c r="F2512" s="5" t="s">
        <v>17</v>
      </c>
      <c r="G2512" s="64">
        <v>12.5</v>
      </c>
      <c r="H2512" s="64">
        <v>0</v>
      </c>
      <c r="I2512" t="s">
        <v>14</v>
      </c>
      <c r="J2512" t="s">
        <v>14</v>
      </c>
      <c r="K2512" t="s">
        <v>15</v>
      </c>
      <c r="N2512" s="1">
        <v>330</v>
      </c>
      <c r="O2512" s="60">
        <f>IF(B2512="DEPARTAMENTO",N2512*(100%-VLOOKUP(A2512,'Condiciones Comerciales'!B:M,4,FALSE)),N2512)</f>
        <v>330</v>
      </c>
      <c r="P2512" s="60">
        <f t="shared" si="39"/>
        <v>371.25</v>
      </c>
      <c r="Q2512" s="62"/>
    </row>
    <row r="2513" spans="1:17" x14ac:dyDescent="0.3">
      <c r="A2513" s="1" t="s">
        <v>171</v>
      </c>
      <c r="B2513" t="s">
        <v>16</v>
      </c>
      <c r="C2513" t="s">
        <v>16</v>
      </c>
      <c r="D2513" s="63">
        <v>52</v>
      </c>
      <c r="E2513" s="5">
        <v>1</v>
      </c>
      <c r="F2513" s="5" t="s">
        <v>20</v>
      </c>
      <c r="G2513" s="64">
        <v>12.5</v>
      </c>
      <c r="H2513" s="64">
        <v>0</v>
      </c>
      <c r="I2513" t="s">
        <v>14</v>
      </c>
      <c r="J2513" t="s">
        <v>14</v>
      </c>
      <c r="K2513" t="s">
        <v>15</v>
      </c>
      <c r="N2513" s="1">
        <v>330</v>
      </c>
      <c r="O2513" s="60">
        <f>IF(B2513="DEPARTAMENTO",N2513*(100%-VLOOKUP(A2513,'Condiciones Comerciales'!B:M,4,FALSE)),N2513)</f>
        <v>330</v>
      </c>
      <c r="P2513" s="60">
        <f t="shared" si="39"/>
        <v>371.25</v>
      </c>
      <c r="Q2513" s="62"/>
    </row>
    <row r="2514" spans="1:17" x14ac:dyDescent="0.3">
      <c r="A2514" s="1" t="s">
        <v>171</v>
      </c>
      <c r="B2514" t="s">
        <v>16</v>
      </c>
      <c r="C2514" t="s">
        <v>16</v>
      </c>
      <c r="D2514" s="63">
        <v>62</v>
      </c>
      <c r="E2514" s="5">
        <v>-1</v>
      </c>
      <c r="G2514" s="64">
        <v>12.5</v>
      </c>
      <c r="H2514" s="64">
        <v>0</v>
      </c>
      <c r="I2514" t="s">
        <v>14</v>
      </c>
      <c r="J2514" t="s">
        <v>14</v>
      </c>
      <c r="K2514" t="s">
        <v>15</v>
      </c>
      <c r="N2514" s="1">
        <v>330</v>
      </c>
      <c r="O2514" s="60">
        <f>IF(B2514="DEPARTAMENTO",N2514*(100%-VLOOKUP(A2514,'Condiciones Comerciales'!B:M,4,FALSE)),N2514)</f>
        <v>330</v>
      </c>
      <c r="P2514" s="60">
        <f t="shared" si="39"/>
        <v>371.25</v>
      </c>
      <c r="Q2514" s="62"/>
    </row>
    <row r="2515" spans="1:17" x14ac:dyDescent="0.3">
      <c r="A2515" s="1" t="s">
        <v>171</v>
      </c>
      <c r="B2515" t="s">
        <v>16</v>
      </c>
      <c r="C2515" t="s">
        <v>16</v>
      </c>
      <c r="D2515" s="63">
        <v>63</v>
      </c>
      <c r="E2515" s="5">
        <v>-1</v>
      </c>
      <c r="G2515" s="64">
        <v>12.5</v>
      </c>
      <c r="H2515" s="64">
        <v>0</v>
      </c>
      <c r="I2515" t="s">
        <v>14</v>
      </c>
      <c r="J2515" t="s">
        <v>14</v>
      </c>
      <c r="K2515" t="s">
        <v>15</v>
      </c>
      <c r="N2515" s="1">
        <v>330</v>
      </c>
      <c r="O2515" s="60">
        <f>IF(B2515="DEPARTAMENTO",N2515*(100%-VLOOKUP(A2515,'Condiciones Comerciales'!B:M,4,FALSE)),N2515)</f>
        <v>330</v>
      </c>
      <c r="P2515" s="60">
        <f t="shared" si="39"/>
        <v>371.25</v>
      </c>
      <c r="Q2515" s="62"/>
    </row>
    <row r="2516" spans="1:17" x14ac:dyDescent="0.3">
      <c r="A2516" s="1" t="s">
        <v>171</v>
      </c>
      <c r="B2516" t="s">
        <v>16</v>
      </c>
      <c r="C2516" t="s">
        <v>16</v>
      </c>
      <c r="D2516" s="63">
        <v>69</v>
      </c>
      <c r="E2516" s="5">
        <v>-1</v>
      </c>
      <c r="G2516" s="64">
        <v>12.5</v>
      </c>
      <c r="H2516" s="64">
        <v>0</v>
      </c>
      <c r="I2516" t="s">
        <v>14</v>
      </c>
      <c r="J2516" t="s">
        <v>14</v>
      </c>
      <c r="K2516" t="s">
        <v>15</v>
      </c>
      <c r="N2516" s="1">
        <v>330</v>
      </c>
      <c r="O2516" s="60">
        <f>IF(B2516="DEPARTAMENTO",N2516*(100%-VLOOKUP(A2516,'Condiciones Comerciales'!B:M,4,FALSE)),N2516)</f>
        <v>330</v>
      </c>
      <c r="P2516" s="60">
        <f t="shared" si="39"/>
        <v>371.25</v>
      </c>
      <c r="Q2516" s="62"/>
    </row>
    <row r="2517" spans="1:17" x14ac:dyDescent="0.3">
      <c r="A2517" s="1" t="s">
        <v>171</v>
      </c>
      <c r="B2517" t="s">
        <v>16</v>
      </c>
      <c r="C2517" t="s">
        <v>16</v>
      </c>
      <c r="D2517" s="63">
        <v>70</v>
      </c>
      <c r="E2517" s="5">
        <v>-1</v>
      </c>
      <c r="G2517" s="64">
        <v>12.5</v>
      </c>
      <c r="H2517" s="64">
        <v>0</v>
      </c>
      <c r="I2517" t="s">
        <v>14</v>
      </c>
      <c r="J2517" t="s">
        <v>14</v>
      </c>
      <c r="K2517" t="s">
        <v>15</v>
      </c>
      <c r="N2517" s="1">
        <v>330</v>
      </c>
      <c r="O2517" s="60">
        <f>IF(B2517="DEPARTAMENTO",N2517*(100%-VLOOKUP(A2517,'Condiciones Comerciales'!B:M,4,FALSE)),N2517)</f>
        <v>330</v>
      </c>
      <c r="P2517" s="60">
        <f t="shared" si="39"/>
        <v>371.25</v>
      </c>
      <c r="Q2517" s="62"/>
    </row>
    <row r="2518" spans="1:17" x14ac:dyDescent="0.3">
      <c r="A2518" s="1" t="s">
        <v>171</v>
      </c>
      <c r="B2518" t="s">
        <v>16</v>
      </c>
      <c r="C2518" t="s">
        <v>16</v>
      </c>
      <c r="D2518" s="63">
        <v>74</v>
      </c>
      <c r="E2518" s="5">
        <v>-1</v>
      </c>
      <c r="G2518" s="64">
        <v>12.5</v>
      </c>
      <c r="H2518" s="64">
        <v>0</v>
      </c>
      <c r="I2518" t="s">
        <v>14</v>
      </c>
      <c r="J2518" t="s">
        <v>14</v>
      </c>
      <c r="K2518" t="s">
        <v>15</v>
      </c>
      <c r="N2518" s="1">
        <v>330</v>
      </c>
      <c r="O2518" s="60">
        <f>IF(B2518="DEPARTAMENTO",N2518*(100%-VLOOKUP(A2518,'Condiciones Comerciales'!B:M,4,FALSE)),N2518)</f>
        <v>330</v>
      </c>
      <c r="P2518" s="60">
        <f t="shared" si="39"/>
        <v>371.25</v>
      </c>
      <c r="Q2518" s="62"/>
    </row>
    <row r="2519" spans="1:17" x14ac:dyDescent="0.3">
      <c r="A2519" s="1" t="s">
        <v>171</v>
      </c>
      <c r="B2519" t="s">
        <v>16</v>
      </c>
      <c r="C2519" t="s">
        <v>16</v>
      </c>
      <c r="D2519" s="63">
        <v>82</v>
      </c>
      <c r="E2519" s="5">
        <v>-1</v>
      </c>
      <c r="F2519" s="5">
        <v>-1</v>
      </c>
      <c r="G2519" s="64">
        <v>12.5</v>
      </c>
      <c r="H2519" s="64">
        <v>0</v>
      </c>
      <c r="I2519" t="s">
        <v>14</v>
      </c>
      <c r="J2519" t="s">
        <v>14</v>
      </c>
      <c r="K2519" t="s">
        <v>15</v>
      </c>
      <c r="N2519" s="1">
        <v>330</v>
      </c>
      <c r="O2519" s="60">
        <f>IF(B2519="DEPARTAMENTO",N2519*(100%-VLOOKUP(A2519,'Condiciones Comerciales'!B:M,4,FALSE)),N2519)</f>
        <v>330</v>
      </c>
      <c r="P2519" s="60">
        <f t="shared" si="39"/>
        <v>371.25</v>
      </c>
      <c r="Q2519" s="62"/>
    </row>
    <row r="2520" spans="1:17" x14ac:dyDescent="0.3">
      <c r="A2520" s="1" t="s">
        <v>171</v>
      </c>
      <c r="B2520" t="s">
        <v>16</v>
      </c>
      <c r="C2520" t="s">
        <v>16</v>
      </c>
      <c r="D2520" s="63">
        <v>83</v>
      </c>
      <c r="E2520" s="5">
        <v>-1</v>
      </c>
      <c r="G2520" s="64">
        <v>12.5</v>
      </c>
      <c r="H2520" s="64">
        <v>0</v>
      </c>
      <c r="I2520" t="s">
        <v>14</v>
      </c>
      <c r="J2520" t="s">
        <v>14</v>
      </c>
      <c r="K2520" t="s">
        <v>15</v>
      </c>
      <c r="N2520" s="1">
        <v>330</v>
      </c>
      <c r="O2520" s="60">
        <f>IF(B2520="DEPARTAMENTO",N2520*(100%-VLOOKUP(A2520,'Condiciones Comerciales'!B:M,4,FALSE)),N2520)</f>
        <v>330</v>
      </c>
      <c r="P2520" s="60">
        <f t="shared" si="39"/>
        <v>371.25</v>
      </c>
      <c r="Q2520" s="62"/>
    </row>
    <row r="2521" spans="1:17" x14ac:dyDescent="0.3">
      <c r="A2521" s="1" t="s">
        <v>171</v>
      </c>
      <c r="B2521" t="s">
        <v>16</v>
      </c>
      <c r="C2521" t="s">
        <v>16</v>
      </c>
      <c r="D2521" s="63">
        <v>99</v>
      </c>
      <c r="E2521" s="5">
        <v>-1</v>
      </c>
      <c r="G2521" s="64">
        <v>12.5</v>
      </c>
      <c r="H2521" s="64">
        <v>0</v>
      </c>
      <c r="I2521" t="s">
        <v>14</v>
      </c>
      <c r="J2521" t="s">
        <v>14</v>
      </c>
      <c r="K2521" t="s">
        <v>15</v>
      </c>
      <c r="N2521" s="1">
        <v>330</v>
      </c>
      <c r="O2521" s="60">
        <f>IF(B2521="DEPARTAMENTO",N2521*(100%-VLOOKUP(A2521,'Condiciones Comerciales'!B:M,4,FALSE)),N2521)</f>
        <v>330</v>
      </c>
      <c r="P2521" s="60">
        <f t="shared" si="39"/>
        <v>371.25</v>
      </c>
      <c r="Q2521" s="62"/>
    </row>
    <row r="2522" spans="1:17" x14ac:dyDescent="0.3">
      <c r="A2522" s="1" t="s">
        <v>171</v>
      </c>
      <c r="B2522" t="s">
        <v>16</v>
      </c>
      <c r="C2522" t="s">
        <v>16</v>
      </c>
      <c r="D2522" s="63">
        <v>102</v>
      </c>
      <c r="E2522" s="5">
        <v>-1</v>
      </c>
      <c r="G2522" s="64">
        <v>12.5</v>
      </c>
      <c r="H2522" s="64">
        <v>0</v>
      </c>
      <c r="I2522" t="s">
        <v>14</v>
      </c>
      <c r="J2522" t="s">
        <v>14</v>
      </c>
      <c r="K2522" t="s">
        <v>15</v>
      </c>
      <c r="N2522" s="1">
        <v>330</v>
      </c>
      <c r="O2522" s="60">
        <f>IF(B2522="DEPARTAMENTO",N2522*(100%-VLOOKUP(A2522,'Condiciones Comerciales'!B:M,4,FALSE)),N2522)</f>
        <v>330</v>
      </c>
      <c r="P2522" s="60">
        <f t="shared" si="39"/>
        <v>371.25</v>
      </c>
      <c r="Q2522" s="62"/>
    </row>
    <row r="2523" spans="1:17" x14ac:dyDescent="0.3">
      <c r="A2523" s="1" t="s">
        <v>171</v>
      </c>
      <c r="B2523" t="s">
        <v>16</v>
      </c>
      <c r="C2523" t="s">
        <v>16</v>
      </c>
      <c r="D2523" s="63">
        <v>103</v>
      </c>
      <c r="E2523" s="5">
        <v>-1</v>
      </c>
      <c r="G2523" s="64">
        <v>12.5</v>
      </c>
      <c r="H2523" s="64">
        <v>0</v>
      </c>
      <c r="I2523" t="s">
        <v>14</v>
      </c>
      <c r="J2523" t="s">
        <v>14</v>
      </c>
      <c r="K2523" t="s">
        <v>15</v>
      </c>
      <c r="N2523" s="1">
        <v>330</v>
      </c>
      <c r="O2523" s="60">
        <f>IF(B2523="DEPARTAMENTO",N2523*(100%-VLOOKUP(A2523,'Condiciones Comerciales'!B:M,4,FALSE)),N2523)</f>
        <v>330</v>
      </c>
      <c r="P2523" s="60">
        <f t="shared" si="39"/>
        <v>371.25</v>
      </c>
      <c r="Q2523" s="62"/>
    </row>
    <row r="2524" spans="1:17" x14ac:dyDescent="0.3">
      <c r="A2524" s="1" t="s">
        <v>171</v>
      </c>
      <c r="B2524" t="s">
        <v>16</v>
      </c>
      <c r="C2524" t="s">
        <v>16</v>
      </c>
      <c r="D2524" s="63">
        <v>104</v>
      </c>
      <c r="E2524" s="5">
        <v>-1</v>
      </c>
      <c r="G2524" s="64">
        <v>12.5</v>
      </c>
      <c r="H2524" s="64">
        <v>0</v>
      </c>
      <c r="I2524" t="s">
        <v>14</v>
      </c>
      <c r="J2524" t="s">
        <v>14</v>
      </c>
      <c r="K2524" t="s">
        <v>15</v>
      </c>
      <c r="L2524" t="s">
        <v>175</v>
      </c>
      <c r="N2524" s="1">
        <v>330</v>
      </c>
      <c r="O2524" s="60">
        <f>IF(B2524="DEPARTAMENTO",N2524*(100%-VLOOKUP(A2524,'Condiciones Comerciales'!B:M,4,FALSE)),N2524)</f>
        <v>330</v>
      </c>
      <c r="P2524" s="60">
        <f t="shared" si="39"/>
        <v>371.25</v>
      </c>
      <c r="Q2524" s="62"/>
    </row>
    <row r="2525" spans="1:17" x14ac:dyDescent="0.3">
      <c r="A2525" s="1" t="s">
        <v>171</v>
      </c>
      <c r="B2525" t="s">
        <v>16</v>
      </c>
      <c r="C2525" t="s">
        <v>16</v>
      </c>
      <c r="D2525" s="63">
        <v>106</v>
      </c>
      <c r="E2525" s="5">
        <v>-1</v>
      </c>
      <c r="G2525" s="64">
        <v>12.5</v>
      </c>
      <c r="H2525" s="64">
        <v>0</v>
      </c>
      <c r="I2525" t="s">
        <v>14</v>
      </c>
      <c r="J2525" t="s">
        <v>14</v>
      </c>
      <c r="K2525" t="s">
        <v>15</v>
      </c>
      <c r="N2525" s="1">
        <v>330</v>
      </c>
      <c r="O2525" s="60">
        <f>IF(B2525="DEPARTAMENTO",N2525*(100%-VLOOKUP(A2525,'Condiciones Comerciales'!B:M,4,FALSE)),N2525)</f>
        <v>330</v>
      </c>
      <c r="P2525" s="60">
        <f t="shared" si="39"/>
        <v>371.25</v>
      </c>
      <c r="Q2525" s="62"/>
    </row>
    <row r="2526" spans="1:17" x14ac:dyDescent="0.3">
      <c r="A2526" s="1" t="s">
        <v>171</v>
      </c>
      <c r="B2526" t="s">
        <v>16</v>
      </c>
      <c r="C2526" t="s">
        <v>16</v>
      </c>
      <c r="D2526" s="63">
        <v>114</v>
      </c>
      <c r="E2526" s="5">
        <v>-1</v>
      </c>
      <c r="G2526" s="64">
        <v>12.5</v>
      </c>
      <c r="H2526" s="64">
        <v>0</v>
      </c>
      <c r="I2526" t="s">
        <v>14</v>
      </c>
      <c r="J2526" t="s">
        <v>14</v>
      </c>
      <c r="K2526" t="s">
        <v>15</v>
      </c>
      <c r="N2526" s="1">
        <v>330</v>
      </c>
      <c r="O2526" s="60">
        <f>IF(B2526="DEPARTAMENTO",N2526*(100%-VLOOKUP(A2526,'Condiciones Comerciales'!B:M,4,FALSE)),N2526)</f>
        <v>330</v>
      </c>
      <c r="P2526" s="60">
        <f t="shared" si="39"/>
        <v>371.25</v>
      </c>
      <c r="Q2526" s="62"/>
    </row>
    <row r="2527" spans="1:17" x14ac:dyDescent="0.3">
      <c r="A2527" s="1" t="s">
        <v>171</v>
      </c>
      <c r="B2527" t="s">
        <v>16</v>
      </c>
      <c r="C2527" t="s">
        <v>16</v>
      </c>
      <c r="D2527" s="63">
        <v>115</v>
      </c>
      <c r="E2527" s="5">
        <v>-1</v>
      </c>
      <c r="G2527" s="64">
        <v>12.5</v>
      </c>
      <c r="H2527" s="64">
        <v>0</v>
      </c>
      <c r="I2527" t="s">
        <v>14</v>
      </c>
      <c r="J2527" t="s">
        <v>14</v>
      </c>
      <c r="K2527" t="s">
        <v>15</v>
      </c>
      <c r="N2527" s="1">
        <v>330</v>
      </c>
      <c r="O2527" s="60">
        <f>IF(B2527="DEPARTAMENTO",N2527*(100%-VLOOKUP(A2527,'Condiciones Comerciales'!B:M,4,FALSE)),N2527)</f>
        <v>330</v>
      </c>
      <c r="P2527" s="60">
        <f t="shared" si="39"/>
        <v>371.25</v>
      </c>
      <c r="Q2527" s="62"/>
    </row>
    <row r="2528" spans="1:17" x14ac:dyDescent="0.3">
      <c r="A2528" s="1" t="s">
        <v>171</v>
      </c>
      <c r="B2528" t="s">
        <v>16</v>
      </c>
      <c r="C2528" t="s">
        <v>16</v>
      </c>
      <c r="D2528" s="63">
        <v>122</v>
      </c>
      <c r="E2528" s="5">
        <v>-1</v>
      </c>
      <c r="G2528" s="64">
        <v>12.5</v>
      </c>
      <c r="H2528" s="64">
        <v>0</v>
      </c>
      <c r="I2528" t="s">
        <v>14</v>
      </c>
      <c r="J2528" t="s">
        <v>14</v>
      </c>
      <c r="K2528" t="s">
        <v>15</v>
      </c>
      <c r="N2528" s="1">
        <v>330</v>
      </c>
      <c r="O2528" s="60">
        <f>IF(B2528="DEPARTAMENTO",N2528*(100%-VLOOKUP(A2528,'Condiciones Comerciales'!B:M,4,FALSE)),N2528)</f>
        <v>330</v>
      </c>
      <c r="P2528" s="60">
        <f t="shared" si="39"/>
        <v>371.25</v>
      </c>
      <c r="Q2528" s="62"/>
    </row>
    <row r="2529" spans="1:17" x14ac:dyDescent="0.3">
      <c r="A2529" s="1" t="s">
        <v>171</v>
      </c>
      <c r="B2529" t="s">
        <v>16</v>
      </c>
      <c r="C2529" t="s">
        <v>16</v>
      </c>
      <c r="D2529" s="63">
        <v>123</v>
      </c>
      <c r="E2529" s="5">
        <v>-1</v>
      </c>
      <c r="G2529" s="64">
        <v>12.5</v>
      </c>
      <c r="H2529" s="64">
        <v>0</v>
      </c>
      <c r="I2529" t="s">
        <v>14</v>
      </c>
      <c r="J2529" t="s">
        <v>14</v>
      </c>
      <c r="K2529" t="s">
        <v>15</v>
      </c>
      <c r="N2529" s="1">
        <v>392</v>
      </c>
      <c r="O2529" s="60">
        <f>IF(B2529="DEPARTAMENTO",N2529*(100%-VLOOKUP(A2529,'Condiciones Comerciales'!B:M,4,FALSE)),N2529)</f>
        <v>392</v>
      </c>
      <c r="P2529" s="60">
        <f t="shared" si="39"/>
        <v>441</v>
      </c>
      <c r="Q2529" s="62"/>
    </row>
    <row r="2530" spans="1:17" x14ac:dyDescent="0.3">
      <c r="A2530" s="1" t="s">
        <v>171</v>
      </c>
      <c r="B2530" t="s">
        <v>16</v>
      </c>
      <c r="C2530" t="s">
        <v>16</v>
      </c>
      <c r="D2530" s="63">
        <v>124</v>
      </c>
      <c r="E2530" s="5">
        <v>-1</v>
      </c>
      <c r="G2530" s="64">
        <v>12.5</v>
      </c>
      <c r="H2530" s="64">
        <v>0</v>
      </c>
      <c r="I2530" t="s">
        <v>14</v>
      </c>
      <c r="J2530" t="s">
        <v>14</v>
      </c>
      <c r="K2530" t="s">
        <v>15</v>
      </c>
      <c r="N2530" s="1">
        <v>392</v>
      </c>
      <c r="O2530" s="60">
        <f>IF(B2530="DEPARTAMENTO",N2530*(100%-VLOOKUP(A2530,'Condiciones Comerciales'!B:M,4,FALSE)),N2530)</f>
        <v>392</v>
      </c>
      <c r="P2530" s="60">
        <f t="shared" si="39"/>
        <v>441</v>
      </c>
      <c r="Q2530" s="62"/>
    </row>
    <row r="2531" spans="1:17" x14ac:dyDescent="0.3">
      <c r="A2531" s="1" t="s">
        <v>171</v>
      </c>
      <c r="B2531" t="s">
        <v>16</v>
      </c>
      <c r="C2531" t="s">
        <v>16</v>
      </c>
      <c r="D2531" s="63">
        <v>128</v>
      </c>
      <c r="E2531" s="5">
        <v>-1</v>
      </c>
      <c r="G2531" s="64">
        <v>12.5</v>
      </c>
      <c r="H2531" s="64">
        <v>0</v>
      </c>
      <c r="I2531" t="s">
        <v>14</v>
      </c>
      <c r="J2531" t="s">
        <v>14</v>
      </c>
      <c r="K2531" t="s">
        <v>15</v>
      </c>
      <c r="N2531" s="1">
        <v>330</v>
      </c>
      <c r="O2531" s="60">
        <f>IF(B2531="DEPARTAMENTO",N2531*(100%-VLOOKUP(A2531,'Condiciones Comerciales'!B:M,4,FALSE)),N2531)</f>
        <v>330</v>
      </c>
      <c r="P2531" s="60">
        <f t="shared" si="39"/>
        <v>371.25</v>
      </c>
      <c r="Q2531" s="62"/>
    </row>
    <row r="2532" spans="1:17" x14ac:dyDescent="0.3">
      <c r="A2532" s="1" t="s">
        <v>171</v>
      </c>
      <c r="B2532" t="s">
        <v>16</v>
      </c>
      <c r="C2532" t="s">
        <v>16</v>
      </c>
      <c r="D2532" s="63">
        <v>129</v>
      </c>
      <c r="E2532" s="5">
        <v>-1</v>
      </c>
      <c r="G2532" s="64">
        <v>12.5</v>
      </c>
      <c r="H2532" s="64">
        <v>0</v>
      </c>
      <c r="I2532" t="s">
        <v>14</v>
      </c>
      <c r="J2532" t="s">
        <v>14</v>
      </c>
      <c r="K2532" t="s">
        <v>15</v>
      </c>
      <c r="N2532" s="1">
        <v>330</v>
      </c>
      <c r="O2532" s="60">
        <f>IF(B2532="DEPARTAMENTO",N2532*(100%-VLOOKUP(A2532,'Condiciones Comerciales'!B:M,4,FALSE)),N2532)</f>
        <v>330</v>
      </c>
      <c r="P2532" s="60">
        <f t="shared" si="39"/>
        <v>371.25</v>
      </c>
      <c r="Q2532" s="62"/>
    </row>
    <row r="2533" spans="1:17" x14ac:dyDescent="0.3">
      <c r="A2533" s="1" t="s">
        <v>171</v>
      </c>
      <c r="B2533" t="s">
        <v>16</v>
      </c>
      <c r="C2533" t="s">
        <v>16</v>
      </c>
      <c r="D2533" s="63">
        <v>130</v>
      </c>
      <c r="E2533" s="5">
        <v>-1</v>
      </c>
      <c r="G2533" s="64">
        <v>12.5</v>
      </c>
      <c r="H2533" s="64">
        <v>0</v>
      </c>
      <c r="I2533" t="s">
        <v>14</v>
      </c>
      <c r="J2533" t="s">
        <v>14</v>
      </c>
      <c r="K2533" t="s">
        <v>15</v>
      </c>
      <c r="N2533" s="1">
        <v>330</v>
      </c>
      <c r="O2533" s="60">
        <f>IF(B2533="DEPARTAMENTO",N2533*(100%-VLOOKUP(A2533,'Condiciones Comerciales'!B:M,4,FALSE)),N2533)</f>
        <v>330</v>
      </c>
      <c r="P2533" s="60">
        <f t="shared" si="39"/>
        <v>371.25</v>
      </c>
      <c r="Q2533" s="62"/>
    </row>
    <row r="2534" spans="1:17" x14ac:dyDescent="0.3">
      <c r="A2534" s="1" t="s">
        <v>171</v>
      </c>
      <c r="B2534" t="s">
        <v>16</v>
      </c>
      <c r="C2534" t="s">
        <v>16</v>
      </c>
      <c r="D2534" s="63">
        <v>131</v>
      </c>
      <c r="E2534" s="5">
        <v>-1</v>
      </c>
      <c r="G2534" s="64">
        <v>12.5</v>
      </c>
      <c r="H2534" s="64">
        <v>0</v>
      </c>
      <c r="I2534" t="s">
        <v>14</v>
      </c>
      <c r="J2534" t="s">
        <v>14</v>
      </c>
      <c r="K2534" t="s">
        <v>15</v>
      </c>
      <c r="N2534" s="1">
        <v>330</v>
      </c>
      <c r="O2534" s="60">
        <f>IF(B2534="DEPARTAMENTO",N2534*(100%-VLOOKUP(A2534,'Condiciones Comerciales'!B:M,4,FALSE)),N2534)</f>
        <v>330</v>
      </c>
      <c r="P2534" s="60">
        <f t="shared" si="39"/>
        <v>371.25</v>
      </c>
      <c r="Q2534" s="62"/>
    </row>
    <row r="2535" spans="1:17" x14ac:dyDescent="0.3">
      <c r="A2535" s="1" t="s">
        <v>171</v>
      </c>
      <c r="B2535" t="s">
        <v>16</v>
      </c>
      <c r="C2535" t="s">
        <v>16</v>
      </c>
      <c r="D2535" s="63">
        <v>132</v>
      </c>
      <c r="E2535" s="5">
        <v>-1</v>
      </c>
      <c r="G2535" s="64">
        <v>12.5</v>
      </c>
      <c r="H2535" s="64">
        <v>0</v>
      </c>
      <c r="I2535" t="s">
        <v>14</v>
      </c>
      <c r="J2535" t="s">
        <v>14</v>
      </c>
      <c r="K2535" t="s">
        <v>15</v>
      </c>
      <c r="N2535" s="1">
        <v>330</v>
      </c>
      <c r="O2535" s="60">
        <f>IF(B2535="DEPARTAMENTO",N2535*(100%-VLOOKUP(A2535,'Condiciones Comerciales'!B:M,4,FALSE)),N2535)</f>
        <v>330</v>
      </c>
      <c r="P2535" s="60">
        <f t="shared" si="39"/>
        <v>371.25</v>
      </c>
      <c r="Q2535" s="62"/>
    </row>
    <row r="2536" spans="1:17" x14ac:dyDescent="0.3">
      <c r="A2536" s="1" t="s">
        <v>171</v>
      </c>
      <c r="B2536" t="s">
        <v>16</v>
      </c>
      <c r="C2536" t="s">
        <v>16</v>
      </c>
      <c r="D2536" s="63">
        <v>147</v>
      </c>
      <c r="E2536" s="5">
        <v>-1</v>
      </c>
      <c r="G2536" s="64">
        <v>12.5</v>
      </c>
      <c r="H2536" s="64">
        <v>0</v>
      </c>
      <c r="I2536" t="s">
        <v>14</v>
      </c>
      <c r="J2536" t="s">
        <v>14</v>
      </c>
      <c r="K2536" t="s">
        <v>15</v>
      </c>
      <c r="L2536" t="s">
        <v>173</v>
      </c>
      <c r="N2536" s="1">
        <v>300</v>
      </c>
      <c r="O2536" s="60">
        <f>IF(B2536="DEPARTAMENTO",N2536*(100%-VLOOKUP(A2536,'Condiciones Comerciales'!B:M,4,FALSE)),N2536)</f>
        <v>300</v>
      </c>
      <c r="P2536" s="60">
        <f t="shared" si="39"/>
        <v>337.5</v>
      </c>
      <c r="Q2536" s="62"/>
    </row>
    <row r="2537" spans="1:17" x14ac:dyDescent="0.3">
      <c r="A2537" s="1" t="s">
        <v>171</v>
      </c>
      <c r="B2537" t="s">
        <v>16</v>
      </c>
      <c r="C2537" t="s">
        <v>16</v>
      </c>
      <c r="D2537" s="63">
        <v>148</v>
      </c>
      <c r="E2537" s="5">
        <v>-1</v>
      </c>
      <c r="G2537" s="64">
        <v>12.5</v>
      </c>
      <c r="H2537" s="64">
        <v>0</v>
      </c>
      <c r="I2537" t="s">
        <v>14</v>
      </c>
      <c r="J2537" t="s">
        <v>14</v>
      </c>
      <c r="K2537" t="s">
        <v>15</v>
      </c>
      <c r="L2537" t="s">
        <v>179</v>
      </c>
      <c r="N2537" s="1">
        <v>300</v>
      </c>
      <c r="O2537" s="60">
        <f>IF(B2537="DEPARTAMENTO",N2537*(100%-VLOOKUP(A2537,'Condiciones Comerciales'!B:M,4,FALSE)),N2537)</f>
        <v>300</v>
      </c>
      <c r="P2537" s="60">
        <f t="shared" si="39"/>
        <v>337.5</v>
      </c>
      <c r="Q2537" s="62"/>
    </row>
    <row r="2538" spans="1:17" x14ac:dyDescent="0.3">
      <c r="A2538" s="1" t="s">
        <v>171</v>
      </c>
      <c r="B2538" t="s">
        <v>16</v>
      </c>
      <c r="C2538" t="s">
        <v>16</v>
      </c>
      <c r="D2538" s="63">
        <v>149</v>
      </c>
      <c r="E2538" s="5">
        <v>-1</v>
      </c>
      <c r="G2538" s="64">
        <v>12.5</v>
      </c>
      <c r="H2538" s="64">
        <v>0</v>
      </c>
      <c r="I2538" t="s">
        <v>14</v>
      </c>
      <c r="J2538" t="s">
        <v>14</v>
      </c>
      <c r="K2538" t="s">
        <v>15</v>
      </c>
      <c r="L2538" t="s">
        <v>177</v>
      </c>
      <c r="N2538" s="1">
        <v>300</v>
      </c>
      <c r="O2538" s="60">
        <f>IF(B2538="DEPARTAMENTO",N2538*(100%-VLOOKUP(A2538,'Condiciones Comerciales'!B:M,4,FALSE)),N2538)</f>
        <v>300</v>
      </c>
      <c r="P2538" s="60">
        <f t="shared" si="39"/>
        <v>337.5</v>
      </c>
      <c r="Q2538" s="62"/>
    </row>
    <row r="2539" spans="1:17" x14ac:dyDescent="0.3">
      <c r="A2539" s="1" t="s">
        <v>171</v>
      </c>
      <c r="B2539" t="s">
        <v>16</v>
      </c>
      <c r="C2539" t="s">
        <v>16</v>
      </c>
      <c r="D2539" s="63">
        <v>150</v>
      </c>
      <c r="E2539" s="5">
        <v>-1</v>
      </c>
      <c r="G2539" s="64">
        <v>12.5</v>
      </c>
      <c r="H2539" s="64">
        <v>0</v>
      </c>
      <c r="I2539" t="s">
        <v>14</v>
      </c>
      <c r="J2539" t="s">
        <v>14</v>
      </c>
      <c r="K2539" t="s">
        <v>15</v>
      </c>
      <c r="L2539" t="s">
        <v>174</v>
      </c>
      <c r="N2539" s="1">
        <v>300</v>
      </c>
      <c r="O2539" s="60">
        <f>IF(B2539="DEPARTAMENTO",N2539*(100%-VLOOKUP(A2539,'Condiciones Comerciales'!B:M,4,FALSE)),N2539)</f>
        <v>300</v>
      </c>
      <c r="P2539" s="60">
        <f t="shared" si="39"/>
        <v>337.5</v>
      </c>
      <c r="Q2539" s="62"/>
    </row>
    <row r="2540" spans="1:17" x14ac:dyDescent="0.3">
      <c r="A2540" s="1" t="s">
        <v>171</v>
      </c>
      <c r="B2540" t="s">
        <v>16</v>
      </c>
      <c r="C2540" t="s">
        <v>16</v>
      </c>
      <c r="D2540" s="63">
        <v>151</v>
      </c>
      <c r="E2540" s="5">
        <v>-1</v>
      </c>
      <c r="G2540" s="64">
        <v>12.5</v>
      </c>
      <c r="H2540" s="64">
        <v>0</v>
      </c>
      <c r="I2540" t="s">
        <v>14</v>
      </c>
      <c r="J2540" t="s">
        <v>14</v>
      </c>
      <c r="K2540" t="s">
        <v>15</v>
      </c>
      <c r="L2540" t="s">
        <v>178</v>
      </c>
      <c r="N2540" s="1">
        <v>300</v>
      </c>
      <c r="O2540" s="60">
        <f>IF(B2540="DEPARTAMENTO",N2540*(100%-VLOOKUP(A2540,'Condiciones Comerciales'!B:M,4,FALSE)),N2540)</f>
        <v>300</v>
      </c>
      <c r="P2540" s="60">
        <f t="shared" si="39"/>
        <v>337.5</v>
      </c>
      <c r="Q2540" s="62"/>
    </row>
    <row r="2541" spans="1:17" x14ac:dyDescent="0.3">
      <c r="A2541" s="1" t="s">
        <v>171</v>
      </c>
      <c r="B2541" t="s">
        <v>16</v>
      </c>
      <c r="C2541" t="s">
        <v>16</v>
      </c>
      <c r="D2541" s="63">
        <v>152</v>
      </c>
      <c r="E2541" s="5">
        <v>-1</v>
      </c>
      <c r="G2541" s="64">
        <v>12.5</v>
      </c>
      <c r="H2541" s="64">
        <v>0</v>
      </c>
      <c r="I2541" t="s">
        <v>14</v>
      </c>
      <c r="J2541" t="s">
        <v>14</v>
      </c>
      <c r="K2541" t="s">
        <v>15</v>
      </c>
      <c r="L2541" t="s">
        <v>176</v>
      </c>
      <c r="N2541" s="1">
        <v>300</v>
      </c>
      <c r="O2541" s="60">
        <f>IF(B2541="DEPARTAMENTO",N2541*(100%-VLOOKUP(A2541,'Condiciones Comerciales'!B:M,4,FALSE)),N2541)</f>
        <v>300</v>
      </c>
      <c r="P2541" s="60">
        <f t="shared" si="39"/>
        <v>337.5</v>
      </c>
      <c r="Q2541" s="62"/>
    </row>
    <row r="2542" spans="1:17" x14ac:dyDescent="0.3">
      <c r="A2542" s="1" t="s">
        <v>171</v>
      </c>
      <c r="B2542" t="s">
        <v>16</v>
      </c>
      <c r="C2542" t="s">
        <v>16</v>
      </c>
      <c r="D2542" s="63">
        <v>153</v>
      </c>
      <c r="E2542" s="5">
        <v>-1</v>
      </c>
      <c r="G2542" s="64">
        <v>12.5</v>
      </c>
      <c r="H2542" s="64">
        <v>0</v>
      </c>
      <c r="I2542" t="s">
        <v>14</v>
      </c>
      <c r="J2542" t="s">
        <v>14</v>
      </c>
      <c r="K2542" t="s">
        <v>15</v>
      </c>
      <c r="N2542" s="1">
        <v>330</v>
      </c>
      <c r="O2542" s="60">
        <f>IF(B2542="DEPARTAMENTO",N2542*(100%-VLOOKUP(A2542,'Condiciones Comerciales'!B:M,4,FALSE)),N2542)</f>
        <v>330</v>
      </c>
      <c r="P2542" s="60">
        <f t="shared" si="39"/>
        <v>371.25</v>
      </c>
      <c r="Q2542" s="62"/>
    </row>
    <row r="2543" spans="1:17" x14ac:dyDescent="0.3">
      <c r="A2543" s="1" t="s">
        <v>171</v>
      </c>
      <c r="B2543" t="s">
        <v>16</v>
      </c>
      <c r="C2543" t="s">
        <v>16</v>
      </c>
      <c r="D2543" s="63">
        <v>154</v>
      </c>
      <c r="E2543" s="5">
        <v>-1</v>
      </c>
      <c r="G2543" s="64">
        <v>12.5</v>
      </c>
      <c r="H2543" s="64">
        <v>0</v>
      </c>
      <c r="I2543" t="s">
        <v>14</v>
      </c>
      <c r="J2543" t="s">
        <v>14</v>
      </c>
      <c r="K2543" t="s">
        <v>15</v>
      </c>
      <c r="N2543" s="1">
        <v>330</v>
      </c>
      <c r="O2543" s="60">
        <f>IF(B2543="DEPARTAMENTO",N2543*(100%-VLOOKUP(A2543,'Condiciones Comerciales'!B:M,4,FALSE)),N2543)</f>
        <v>330</v>
      </c>
      <c r="P2543" s="60">
        <f t="shared" si="39"/>
        <v>371.25</v>
      </c>
      <c r="Q2543" s="62"/>
    </row>
    <row r="2544" spans="1:17" x14ac:dyDescent="0.3">
      <c r="A2544" s="1" t="s">
        <v>171</v>
      </c>
      <c r="B2544" t="s">
        <v>16</v>
      </c>
      <c r="C2544" t="s">
        <v>16</v>
      </c>
      <c r="D2544" s="63">
        <v>155</v>
      </c>
      <c r="E2544" s="5">
        <v>-1</v>
      </c>
      <c r="G2544" s="64">
        <v>12.5</v>
      </c>
      <c r="H2544" s="64">
        <v>0</v>
      </c>
      <c r="I2544" t="s">
        <v>14</v>
      </c>
      <c r="J2544" t="s">
        <v>14</v>
      </c>
      <c r="K2544" t="s">
        <v>15</v>
      </c>
      <c r="N2544" s="1">
        <v>330</v>
      </c>
      <c r="O2544" s="60">
        <f>IF(B2544="DEPARTAMENTO",N2544*(100%-VLOOKUP(A2544,'Condiciones Comerciales'!B:M,4,FALSE)),N2544)</f>
        <v>330</v>
      </c>
      <c r="P2544" s="60">
        <f t="shared" si="39"/>
        <v>371.25</v>
      </c>
      <c r="Q2544" s="62"/>
    </row>
    <row r="2545" spans="1:17" x14ac:dyDescent="0.3">
      <c r="A2545" s="1" t="s">
        <v>171</v>
      </c>
      <c r="B2545" t="s">
        <v>16</v>
      </c>
      <c r="C2545" t="s">
        <v>16</v>
      </c>
      <c r="D2545" s="63">
        <v>156</v>
      </c>
      <c r="E2545" s="5">
        <v>-1</v>
      </c>
      <c r="G2545" s="64">
        <v>12.5</v>
      </c>
      <c r="H2545" s="64">
        <v>0</v>
      </c>
      <c r="I2545" t="s">
        <v>14</v>
      </c>
      <c r="J2545" t="s">
        <v>14</v>
      </c>
      <c r="K2545" t="s">
        <v>15</v>
      </c>
      <c r="N2545" s="1">
        <v>330</v>
      </c>
      <c r="O2545" s="60">
        <f>IF(B2545="DEPARTAMENTO",N2545*(100%-VLOOKUP(A2545,'Condiciones Comerciales'!B:M,4,FALSE)),N2545)</f>
        <v>330</v>
      </c>
      <c r="P2545" s="60">
        <f t="shared" si="39"/>
        <v>371.25</v>
      </c>
      <c r="Q2545" s="62"/>
    </row>
    <row r="2546" spans="1:17" x14ac:dyDescent="0.3">
      <c r="A2546" s="1" t="s">
        <v>171</v>
      </c>
      <c r="B2546" t="s">
        <v>16</v>
      </c>
      <c r="C2546" t="s">
        <v>16</v>
      </c>
      <c r="D2546" s="63">
        <v>158</v>
      </c>
      <c r="E2546" s="5">
        <v>-1</v>
      </c>
      <c r="G2546" s="64">
        <v>12.5</v>
      </c>
      <c r="H2546" s="64">
        <v>0</v>
      </c>
      <c r="I2546" t="s">
        <v>14</v>
      </c>
      <c r="J2546" t="s">
        <v>14</v>
      </c>
      <c r="K2546" t="s">
        <v>15</v>
      </c>
      <c r="N2546" s="1">
        <v>330</v>
      </c>
      <c r="O2546" s="60">
        <f>IF(B2546="DEPARTAMENTO",N2546*(100%-VLOOKUP(A2546,'Condiciones Comerciales'!B:M,4,FALSE)),N2546)</f>
        <v>330</v>
      </c>
      <c r="P2546" s="60">
        <f t="shared" si="39"/>
        <v>371.25</v>
      </c>
      <c r="Q2546" s="62"/>
    </row>
    <row r="2547" spans="1:17" x14ac:dyDescent="0.3">
      <c r="A2547" s="1" t="s">
        <v>171</v>
      </c>
      <c r="B2547" t="s">
        <v>16</v>
      </c>
      <c r="C2547" t="s">
        <v>16</v>
      </c>
      <c r="D2547" s="63">
        <v>159</v>
      </c>
      <c r="E2547" s="5">
        <v>-1</v>
      </c>
      <c r="G2547" s="64">
        <v>12.5</v>
      </c>
      <c r="H2547" s="64">
        <v>0</v>
      </c>
      <c r="I2547" t="s">
        <v>14</v>
      </c>
      <c r="J2547" t="s">
        <v>14</v>
      </c>
      <c r="K2547" t="s">
        <v>15</v>
      </c>
      <c r="N2547" s="1">
        <v>330</v>
      </c>
      <c r="O2547" s="60">
        <f>IF(B2547="DEPARTAMENTO",N2547*(100%-VLOOKUP(A2547,'Condiciones Comerciales'!B:M,4,FALSE)),N2547)</f>
        <v>330</v>
      </c>
      <c r="P2547" s="60">
        <f t="shared" si="39"/>
        <v>371.25</v>
      </c>
      <c r="Q2547" s="62"/>
    </row>
    <row r="2548" spans="1:17" x14ac:dyDescent="0.3">
      <c r="A2548" s="1" t="s">
        <v>171</v>
      </c>
      <c r="B2548" t="s">
        <v>16</v>
      </c>
      <c r="C2548" t="s">
        <v>16</v>
      </c>
      <c r="D2548" s="63">
        <v>160</v>
      </c>
      <c r="E2548" s="5">
        <v>-1</v>
      </c>
      <c r="G2548" s="64">
        <v>12.5</v>
      </c>
      <c r="H2548" s="64">
        <v>0</v>
      </c>
      <c r="I2548" t="s">
        <v>14</v>
      </c>
      <c r="J2548" t="s">
        <v>14</v>
      </c>
      <c r="K2548" t="s">
        <v>15</v>
      </c>
      <c r="N2548" s="1">
        <v>330</v>
      </c>
      <c r="O2548" s="60">
        <f>IF(B2548="DEPARTAMENTO",N2548*(100%-VLOOKUP(A2548,'Condiciones Comerciales'!B:M,4,FALSE)),N2548)</f>
        <v>330</v>
      </c>
      <c r="P2548" s="60">
        <f t="shared" si="39"/>
        <v>371.25</v>
      </c>
      <c r="Q2548" s="62"/>
    </row>
    <row r="2549" spans="1:17" x14ac:dyDescent="0.3">
      <c r="A2549" s="1" t="s">
        <v>171</v>
      </c>
      <c r="B2549" t="s">
        <v>16</v>
      </c>
      <c r="C2549" t="s">
        <v>16</v>
      </c>
      <c r="D2549" s="63">
        <v>161</v>
      </c>
      <c r="E2549" s="5">
        <v>-1</v>
      </c>
      <c r="G2549" s="64">
        <v>12.5</v>
      </c>
      <c r="H2549" s="64">
        <v>0</v>
      </c>
      <c r="I2549" t="s">
        <v>14</v>
      </c>
      <c r="J2549" t="s">
        <v>14</v>
      </c>
      <c r="K2549" t="s">
        <v>15</v>
      </c>
      <c r="N2549" s="1">
        <v>330</v>
      </c>
      <c r="O2549" s="60">
        <f>IF(B2549="DEPARTAMENTO",N2549*(100%-VLOOKUP(A2549,'Condiciones Comerciales'!B:M,4,FALSE)),N2549)</f>
        <v>330</v>
      </c>
      <c r="P2549" s="60">
        <f t="shared" si="39"/>
        <v>371.25</v>
      </c>
      <c r="Q2549" s="62"/>
    </row>
    <row r="2550" spans="1:17" x14ac:dyDescent="0.3">
      <c r="A2550" s="1" t="s">
        <v>460</v>
      </c>
      <c r="B2550" t="s">
        <v>18</v>
      </c>
      <c r="C2550" t="s">
        <v>70</v>
      </c>
      <c r="D2550" s="63">
        <v>108</v>
      </c>
      <c r="E2550" s="5">
        <v>1</v>
      </c>
      <c r="F2550" s="5" t="s">
        <v>17</v>
      </c>
      <c r="G2550" s="64">
        <v>31.14</v>
      </c>
      <c r="H2550" s="64">
        <v>3.81</v>
      </c>
      <c r="I2550" t="s">
        <v>188</v>
      </c>
      <c r="J2550" t="s">
        <v>14</v>
      </c>
      <c r="K2550" t="s">
        <v>15</v>
      </c>
      <c r="N2550" s="1">
        <v>2731</v>
      </c>
      <c r="O2550" s="60">
        <f>IF(B2550="DEPARTAMENTO",N2550*(100%-VLOOKUP(A2550,'Condiciones Comerciales'!B:M,4,FALSE)),N2550)</f>
        <v>2457.9</v>
      </c>
      <c r="P2550" s="60">
        <f t="shared" si="39"/>
        <v>2765.1374999999998</v>
      </c>
      <c r="Q2550" s="62"/>
    </row>
    <row r="2551" spans="1:17" x14ac:dyDescent="0.3">
      <c r="A2551" s="1" t="s">
        <v>460</v>
      </c>
      <c r="B2551" t="s">
        <v>18</v>
      </c>
      <c r="C2551" t="s">
        <v>70</v>
      </c>
      <c r="D2551" s="63">
        <v>109</v>
      </c>
      <c r="E2551" s="5">
        <v>1</v>
      </c>
      <c r="F2551" s="5" t="s">
        <v>17</v>
      </c>
      <c r="G2551" s="64">
        <v>31.12</v>
      </c>
      <c r="H2551" s="64">
        <v>3.7</v>
      </c>
      <c r="I2551" t="s">
        <v>188</v>
      </c>
      <c r="J2551" t="s">
        <v>14</v>
      </c>
      <c r="K2551" t="s">
        <v>15</v>
      </c>
      <c r="N2551" s="1">
        <v>2731</v>
      </c>
      <c r="O2551" s="60">
        <f>IF(B2551="DEPARTAMENTO",N2551*(100%-VLOOKUP(A2551,'Condiciones Comerciales'!B:M,4,FALSE)),N2551)</f>
        <v>2457.9</v>
      </c>
      <c r="P2551" s="60">
        <f t="shared" si="39"/>
        <v>2765.1374999999998</v>
      </c>
      <c r="Q2551" s="62"/>
    </row>
    <row r="2552" spans="1:17" x14ac:dyDescent="0.3">
      <c r="A2552" s="1" t="s">
        <v>460</v>
      </c>
      <c r="B2552" t="s">
        <v>18</v>
      </c>
      <c r="C2552" t="s">
        <v>70</v>
      </c>
      <c r="D2552" s="63">
        <v>208</v>
      </c>
      <c r="E2552" s="5">
        <v>2</v>
      </c>
      <c r="F2552" s="5" t="s">
        <v>17</v>
      </c>
      <c r="G2552" s="64">
        <v>31.14</v>
      </c>
      <c r="H2552" s="64">
        <v>3.81</v>
      </c>
      <c r="I2552" t="s">
        <v>188</v>
      </c>
      <c r="J2552" t="s">
        <v>14</v>
      </c>
      <c r="K2552" t="s">
        <v>15</v>
      </c>
      <c r="N2552" s="1">
        <v>2789</v>
      </c>
      <c r="O2552" s="60">
        <f>IF(B2552="DEPARTAMENTO",N2552*(100%-VLOOKUP(A2552,'Condiciones Comerciales'!B:M,4,FALSE)),N2552)</f>
        <v>2510.1</v>
      </c>
      <c r="P2552" s="60">
        <f t="shared" si="39"/>
        <v>2823.8625000000002</v>
      </c>
      <c r="Q2552" s="62"/>
    </row>
    <row r="2553" spans="1:17" x14ac:dyDescent="0.3">
      <c r="A2553" s="1" t="s">
        <v>460</v>
      </c>
      <c r="B2553" t="s">
        <v>18</v>
      </c>
      <c r="C2553" t="s">
        <v>70</v>
      </c>
      <c r="D2553" s="63">
        <v>214</v>
      </c>
      <c r="E2553" s="5">
        <v>2</v>
      </c>
      <c r="F2553" s="5" t="s">
        <v>17</v>
      </c>
      <c r="G2553" s="64">
        <v>31.43</v>
      </c>
      <c r="H2553" s="64">
        <v>3.67</v>
      </c>
      <c r="I2553" t="s">
        <v>181</v>
      </c>
      <c r="J2553" t="s">
        <v>14</v>
      </c>
      <c r="K2553" t="s">
        <v>15</v>
      </c>
      <c r="N2553" s="1">
        <v>2731</v>
      </c>
      <c r="O2553" s="60">
        <f>IF(B2553="DEPARTAMENTO",N2553*(100%-VLOOKUP(A2553,'Condiciones Comerciales'!B:M,4,FALSE)),N2553)</f>
        <v>2457.9</v>
      </c>
      <c r="P2553" s="60">
        <f t="shared" si="39"/>
        <v>2765.1374999999998</v>
      </c>
      <c r="Q2553" s="62"/>
    </row>
    <row r="2554" spans="1:17" x14ac:dyDescent="0.3">
      <c r="A2554" s="1" t="s">
        <v>460</v>
      </c>
      <c r="B2554" t="s">
        <v>18</v>
      </c>
      <c r="C2554" t="s">
        <v>70</v>
      </c>
      <c r="D2554" s="63">
        <v>309</v>
      </c>
      <c r="E2554" s="5">
        <v>3</v>
      </c>
      <c r="F2554" s="5" t="s">
        <v>17</v>
      </c>
      <c r="G2554" s="64">
        <v>31.12</v>
      </c>
      <c r="H2554" s="64">
        <v>3.7</v>
      </c>
      <c r="I2554" t="s">
        <v>188</v>
      </c>
      <c r="J2554" t="s">
        <v>14</v>
      </c>
      <c r="K2554" t="s">
        <v>15</v>
      </c>
      <c r="N2554" s="1">
        <v>2801</v>
      </c>
      <c r="O2554" s="60">
        <f>IF(B2554="DEPARTAMENTO",N2554*(100%-VLOOKUP(A2554,'Condiciones Comerciales'!B:M,4,FALSE)),N2554)</f>
        <v>2520.9</v>
      </c>
      <c r="P2554" s="60">
        <f t="shared" si="39"/>
        <v>2836.0124999999998</v>
      </c>
      <c r="Q2554" s="62"/>
    </row>
    <row r="2555" spans="1:17" x14ac:dyDescent="0.3">
      <c r="A2555" s="1" t="s">
        <v>460</v>
      </c>
      <c r="B2555" t="s">
        <v>18</v>
      </c>
      <c r="C2555" t="s">
        <v>70</v>
      </c>
      <c r="D2555" s="63">
        <v>408</v>
      </c>
      <c r="E2555" s="5">
        <v>4</v>
      </c>
      <c r="F2555" s="5" t="s">
        <v>17</v>
      </c>
      <c r="G2555" s="64">
        <v>31.14</v>
      </c>
      <c r="H2555" s="64">
        <v>3.81</v>
      </c>
      <c r="I2555" t="s">
        <v>188</v>
      </c>
      <c r="J2555" t="s">
        <v>14</v>
      </c>
      <c r="K2555" t="s">
        <v>15</v>
      </c>
      <c r="N2555" s="1">
        <v>2813</v>
      </c>
      <c r="O2555" s="60">
        <f>IF(B2555="DEPARTAMENTO",N2555*(100%-VLOOKUP(A2555,'Condiciones Comerciales'!B:M,4,FALSE)),N2555)</f>
        <v>2531.7000000000003</v>
      </c>
      <c r="P2555" s="60">
        <f t="shared" si="39"/>
        <v>2848.1624999999999</v>
      </c>
      <c r="Q2555" s="62"/>
    </row>
    <row r="2556" spans="1:17" x14ac:dyDescent="0.3">
      <c r="A2556" s="1" t="s">
        <v>460</v>
      </c>
      <c r="B2556" t="s">
        <v>18</v>
      </c>
      <c r="C2556" t="s">
        <v>70</v>
      </c>
      <c r="D2556" s="63">
        <v>508</v>
      </c>
      <c r="E2556" s="5">
        <v>5</v>
      </c>
      <c r="F2556" s="5" t="s">
        <v>17</v>
      </c>
      <c r="G2556" s="64">
        <v>31.14</v>
      </c>
      <c r="H2556" s="64">
        <v>3.81</v>
      </c>
      <c r="I2556" t="s">
        <v>188</v>
      </c>
      <c r="J2556" t="s">
        <v>14</v>
      </c>
      <c r="K2556" t="s">
        <v>15</v>
      </c>
      <c r="N2556" s="1">
        <v>2825</v>
      </c>
      <c r="O2556" s="60">
        <f>IF(B2556="DEPARTAMENTO",N2556*(100%-VLOOKUP(A2556,'Condiciones Comerciales'!B:M,4,FALSE)),N2556)</f>
        <v>2542.5</v>
      </c>
      <c r="P2556" s="60">
        <f t="shared" si="39"/>
        <v>2860.3125</v>
      </c>
      <c r="Q2556" s="62"/>
    </row>
    <row r="2557" spans="1:17" x14ac:dyDescent="0.3">
      <c r="A2557" s="1" t="s">
        <v>460</v>
      </c>
      <c r="B2557" t="s">
        <v>18</v>
      </c>
      <c r="C2557" t="s">
        <v>70</v>
      </c>
      <c r="D2557" s="63">
        <v>509</v>
      </c>
      <c r="E2557" s="5">
        <v>5</v>
      </c>
      <c r="F2557" s="5" t="s">
        <v>17</v>
      </c>
      <c r="G2557" s="64">
        <v>31.12</v>
      </c>
      <c r="H2557" s="64">
        <v>3.7</v>
      </c>
      <c r="I2557" t="s">
        <v>188</v>
      </c>
      <c r="J2557" t="s">
        <v>14</v>
      </c>
      <c r="K2557" t="s">
        <v>15</v>
      </c>
      <c r="N2557" s="1">
        <v>2825</v>
      </c>
      <c r="O2557" s="60">
        <f>IF(B2557="DEPARTAMENTO",N2557*(100%-VLOOKUP(A2557,'Condiciones Comerciales'!B:M,4,FALSE)),N2557)</f>
        <v>2542.5</v>
      </c>
      <c r="P2557" s="60">
        <f t="shared" si="39"/>
        <v>2860.3125</v>
      </c>
      <c r="Q2557" s="62"/>
    </row>
    <row r="2558" spans="1:17" x14ac:dyDescent="0.3">
      <c r="A2558" s="1" t="s">
        <v>460</v>
      </c>
      <c r="B2558" t="s">
        <v>18</v>
      </c>
      <c r="C2558" t="s">
        <v>70</v>
      </c>
      <c r="D2558" s="63">
        <v>608</v>
      </c>
      <c r="E2558" s="5">
        <v>6</v>
      </c>
      <c r="F2558" s="5" t="s">
        <v>17</v>
      </c>
      <c r="G2558" s="64">
        <v>31.14</v>
      </c>
      <c r="H2558" s="64">
        <v>3.81</v>
      </c>
      <c r="I2558" t="s">
        <v>188</v>
      </c>
      <c r="J2558" t="s">
        <v>14</v>
      </c>
      <c r="K2558" t="s">
        <v>15</v>
      </c>
      <c r="N2558" s="1">
        <v>2836</v>
      </c>
      <c r="O2558" s="60">
        <f>IF(B2558="DEPARTAMENTO",N2558*(100%-VLOOKUP(A2558,'Condiciones Comerciales'!B:M,4,FALSE)),N2558)</f>
        <v>2552.4</v>
      </c>
      <c r="P2558" s="60">
        <f t="shared" si="39"/>
        <v>2871.45</v>
      </c>
      <c r="Q2558" s="62"/>
    </row>
    <row r="2559" spans="1:17" x14ac:dyDescent="0.3">
      <c r="A2559" s="1" t="s">
        <v>460</v>
      </c>
      <c r="B2559" t="s">
        <v>18</v>
      </c>
      <c r="C2559" t="s">
        <v>70</v>
      </c>
      <c r="D2559" s="63">
        <v>609</v>
      </c>
      <c r="E2559" s="5">
        <v>6</v>
      </c>
      <c r="F2559" s="5" t="s">
        <v>17</v>
      </c>
      <c r="G2559" s="64">
        <v>31.12</v>
      </c>
      <c r="H2559" s="64">
        <v>3.7</v>
      </c>
      <c r="I2559" t="s">
        <v>188</v>
      </c>
      <c r="J2559" t="s">
        <v>14</v>
      </c>
      <c r="K2559" t="s">
        <v>15</v>
      </c>
      <c r="N2559" s="1">
        <v>2836</v>
      </c>
      <c r="O2559" s="60">
        <f>IF(B2559="DEPARTAMENTO",N2559*(100%-VLOOKUP(A2559,'Condiciones Comerciales'!B:M,4,FALSE)),N2559)</f>
        <v>2552.4</v>
      </c>
      <c r="P2559" s="60">
        <f t="shared" si="39"/>
        <v>2871.45</v>
      </c>
      <c r="Q2559" s="62"/>
    </row>
    <row r="2560" spans="1:17" x14ac:dyDescent="0.3">
      <c r="A2560" s="1" t="s">
        <v>460</v>
      </c>
      <c r="B2560" t="s">
        <v>18</v>
      </c>
      <c r="C2560" t="s">
        <v>70</v>
      </c>
      <c r="D2560" s="63">
        <v>708</v>
      </c>
      <c r="E2560" s="5">
        <v>7</v>
      </c>
      <c r="F2560" s="5" t="s">
        <v>17</v>
      </c>
      <c r="G2560" s="64">
        <v>31.5</v>
      </c>
      <c r="H2560" s="64">
        <v>3.81</v>
      </c>
      <c r="I2560" t="s">
        <v>188</v>
      </c>
      <c r="J2560" t="s">
        <v>14</v>
      </c>
      <c r="K2560" t="s">
        <v>15</v>
      </c>
      <c r="N2560" s="1">
        <v>2848</v>
      </c>
      <c r="O2560" s="60">
        <f>IF(B2560="DEPARTAMENTO",N2560*(100%-VLOOKUP(A2560,'Condiciones Comerciales'!B:M,4,FALSE)),N2560)</f>
        <v>2563.2000000000003</v>
      </c>
      <c r="P2560" s="60">
        <f t="shared" si="39"/>
        <v>2883.6</v>
      </c>
      <c r="Q2560" s="62"/>
    </row>
    <row r="2561" spans="1:17" x14ac:dyDescent="0.3">
      <c r="A2561" s="1" t="s">
        <v>460</v>
      </c>
      <c r="B2561" t="s">
        <v>18</v>
      </c>
      <c r="C2561" t="s">
        <v>70</v>
      </c>
      <c r="D2561" s="63">
        <v>709</v>
      </c>
      <c r="E2561" s="5">
        <v>7</v>
      </c>
      <c r="F2561" s="5" t="s">
        <v>17</v>
      </c>
      <c r="G2561" s="64">
        <v>31.44</v>
      </c>
      <c r="H2561" s="64">
        <v>3.73</v>
      </c>
      <c r="I2561" t="s">
        <v>188</v>
      </c>
      <c r="J2561" t="s">
        <v>14</v>
      </c>
      <c r="K2561" t="s">
        <v>15</v>
      </c>
      <c r="N2561" s="1">
        <v>2848</v>
      </c>
      <c r="O2561" s="60">
        <f>IF(B2561="DEPARTAMENTO",N2561*(100%-VLOOKUP(A2561,'Condiciones Comerciales'!B:M,4,FALSE)),N2561)</f>
        <v>2563.2000000000003</v>
      </c>
      <c r="P2561" s="60">
        <f t="shared" si="39"/>
        <v>2883.6</v>
      </c>
      <c r="Q2561" s="62"/>
    </row>
    <row r="2562" spans="1:17" x14ac:dyDescent="0.3">
      <c r="A2562" s="1" t="s">
        <v>460</v>
      </c>
      <c r="B2562" t="s">
        <v>18</v>
      </c>
      <c r="C2562" t="s">
        <v>70</v>
      </c>
      <c r="D2562" s="63">
        <v>808</v>
      </c>
      <c r="E2562" s="5">
        <v>8</v>
      </c>
      <c r="F2562" s="5" t="s">
        <v>17</v>
      </c>
      <c r="G2562" s="64">
        <v>31.5</v>
      </c>
      <c r="H2562" s="64">
        <v>3.81</v>
      </c>
      <c r="I2562" t="s">
        <v>188</v>
      </c>
      <c r="J2562" t="s">
        <v>14</v>
      </c>
      <c r="K2562" t="s">
        <v>15</v>
      </c>
      <c r="N2562" s="1">
        <v>2860</v>
      </c>
      <c r="O2562" s="60">
        <f>IF(B2562="DEPARTAMENTO",N2562*(100%-VLOOKUP(A2562,'Condiciones Comerciales'!B:M,4,FALSE)),N2562)</f>
        <v>2574</v>
      </c>
      <c r="P2562" s="60">
        <f t="shared" ref="P2562:P2625" si="40">(O2562-10%*O2562)/80%</f>
        <v>2895.7499999999995</v>
      </c>
      <c r="Q2562" s="62"/>
    </row>
    <row r="2563" spans="1:17" x14ac:dyDescent="0.3">
      <c r="A2563" s="1" t="s">
        <v>460</v>
      </c>
      <c r="B2563" t="s">
        <v>18</v>
      </c>
      <c r="C2563" t="s">
        <v>70</v>
      </c>
      <c r="D2563" s="63">
        <v>809</v>
      </c>
      <c r="E2563" s="5">
        <v>8</v>
      </c>
      <c r="F2563" s="5" t="s">
        <v>17</v>
      </c>
      <c r="G2563" s="64">
        <v>31.44</v>
      </c>
      <c r="H2563" s="64">
        <v>3.73</v>
      </c>
      <c r="I2563" t="s">
        <v>188</v>
      </c>
      <c r="J2563" t="s">
        <v>14</v>
      </c>
      <c r="K2563" t="s">
        <v>15</v>
      </c>
      <c r="N2563" s="1">
        <v>2860</v>
      </c>
      <c r="O2563" s="60">
        <f>IF(B2563="DEPARTAMENTO",N2563*(100%-VLOOKUP(A2563,'Condiciones Comerciales'!B:M,4,FALSE)),N2563)</f>
        <v>2574</v>
      </c>
      <c r="P2563" s="60">
        <f t="shared" si="40"/>
        <v>2895.7499999999995</v>
      </c>
      <c r="Q2563" s="62"/>
    </row>
    <row r="2564" spans="1:17" x14ac:dyDescent="0.3">
      <c r="A2564" s="1" t="s">
        <v>460</v>
      </c>
      <c r="B2564" t="s">
        <v>18</v>
      </c>
      <c r="C2564" t="s">
        <v>70</v>
      </c>
      <c r="D2564" s="63">
        <v>814</v>
      </c>
      <c r="E2564" s="5">
        <v>8</v>
      </c>
      <c r="F2564" s="5" t="s">
        <v>17</v>
      </c>
      <c r="G2564" s="64">
        <v>31.47</v>
      </c>
      <c r="H2564" s="64">
        <v>3.7</v>
      </c>
      <c r="I2564" t="s">
        <v>181</v>
      </c>
      <c r="J2564" t="s">
        <v>14</v>
      </c>
      <c r="K2564" t="s">
        <v>15</v>
      </c>
      <c r="N2564" s="1">
        <v>2801</v>
      </c>
      <c r="O2564" s="60">
        <f>IF(B2564="DEPARTAMENTO",N2564*(100%-VLOOKUP(A2564,'Condiciones Comerciales'!B:M,4,FALSE)),N2564)</f>
        <v>2520.9</v>
      </c>
      <c r="P2564" s="60">
        <f t="shared" si="40"/>
        <v>2836.0124999999998</v>
      </c>
      <c r="Q2564" s="62"/>
    </row>
    <row r="2565" spans="1:17" x14ac:dyDescent="0.3">
      <c r="A2565" s="1" t="s">
        <v>460</v>
      </c>
      <c r="B2565" t="s">
        <v>18</v>
      </c>
      <c r="C2565" t="s">
        <v>70</v>
      </c>
      <c r="D2565" s="63">
        <v>908</v>
      </c>
      <c r="E2565" s="5">
        <v>9</v>
      </c>
      <c r="F2565" s="5" t="s">
        <v>17</v>
      </c>
      <c r="G2565" s="64">
        <v>31.5</v>
      </c>
      <c r="H2565" s="64">
        <v>3.81</v>
      </c>
      <c r="I2565" t="s">
        <v>188</v>
      </c>
      <c r="J2565" t="s">
        <v>14</v>
      </c>
      <c r="K2565" t="s">
        <v>15</v>
      </c>
      <c r="N2565" s="1">
        <v>2872</v>
      </c>
      <c r="O2565" s="60">
        <f>IF(B2565="DEPARTAMENTO",N2565*(100%-VLOOKUP(A2565,'Condiciones Comerciales'!B:M,4,FALSE)),N2565)</f>
        <v>2584.8000000000002</v>
      </c>
      <c r="P2565" s="60">
        <f t="shared" si="40"/>
        <v>2907.9</v>
      </c>
      <c r="Q2565" s="62"/>
    </row>
    <row r="2566" spans="1:17" x14ac:dyDescent="0.3">
      <c r="A2566" s="1" t="s">
        <v>460</v>
      </c>
      <c r="B2566" t="s">
        <v>18</v>
      </c>
      <c r="C2566" t="s">
        <v>70</v>
      </c>
      <c r="D2566" s="63">
        <v>909</v>
      </c>
      <c r="E2566" s="5">
        <v>9</v>
      </c>
      <c r="F2566" s="5" t="s">
        <v>17</v>
      </c>
      <c r="G2566" s="64">
        <v>31.44</v>
      </c>
      <c r="H2566" s="64">
        <v>3.73</v>
      </c>
      <c r="I2566" t="s">
        <v>188</v>
      </c>
      <c r="J2566" t="s">
        <v>14</v>
      </c>
      <c r="K2566" t="s">
        <v>15</v>
      </c>
      <c r="N2566" s="1">
        <v>2872</v>
      </c>
      <c r="O2566" s="60">
        <f>IF(B2566="DEPARTAMENTO",N2566*(100%-VLOOKUP(A2566,'Condiciones Comerciales'!B:M,4,FALSE)),N2566)</f>
        <v>2584.8000000000002</v>
      </c>
      <c r="P2566" s="60">
        <f t="shared" si="40"/>
        <v>2907.9</v>
      </c>
      <c r="Q2566" s="62"/>
    </row>
    <row r="2567" spans="1:17" x14ac:dyDescent="0.3">
      <c r="A2567" s="1" t="s">
        <v>460</v>
      </c>
      <c r="B2567" t="s">
        <v>18</v>
      </c>
      <c r="C2567" t="s">
        <v>70</v>
      </c>
      <c r="D2567" s="63">
        <v>914</v>
      </c>
      <c r="E2567" s="5">
        <v>9</v>
      </c>
      <c r="F2567" s="5" t="s">
        <v>17</v>
      </c>
      <c r="G2567" s="64">
        <v>31.47</v>
      </c>
      <c r="H2567" s="64">
        <v>3.7</v>
      </c>
      <c r="I2567" t="s">
        <v>181</v>
      </c>
      <c r="J2567" t="s">
        <v>14</v>
      </c>
      <c r="K2567" t="s">
        <v>15</v>
      </c>
      <c r="N2567" s="1">
        <v>2813</v>
      </c>
      <c r="O2567" s="60">
        <f>IF(B2567="DEPARTAMENTO",N2567*(100%-VLOOKUP(A2567,'Condiciones Comerciales'!B:M,4,FALSE)),N2567)</f>
        <v>2531.7000000000003</v>
      </c>
      <c r="P2567" s="60">
        <f t="shared" si="40"/>
        <v>2848.1624999999999</v>
      </c>
      <c r="Q2567" s="62"/>
    </row>
    <row r="2568" spans="1:17" x14ac:dyDescent="0.3">
      <c r="A2568" s="1" t="s">
        <v>460</v>
      </c>
      <c r="B2568" t="s">
        <v>18</v>
      </c>
      <c r="C2568" t="s">
        <v>70</v>
      </c>
      <c r="D2568" s="63">
        <v>1008</v>
      </c>
      <c r="E2568" s="5">
        <v>10</v>
      </c>
      <c r="F2568" s="5" t="s">
        <v>17</v>
      </c>
      <c r="G2568" s="64">
        <v>31.5</v>
      </c>
      <c r="H2568" s="64">
        <v>3.81</v>
      </c>
      <c r="I2568" t="s">
        <v>188</v>
      </c>
      <c r="J2568" t="s">
        <v>14</v>
      </c>
      <c r="K2568" t="s">
        <v>15</v>
      </c>
      <c r="N2568" s="1">
        <v>2884</v>
      </c>
      <c r="O2568" s="60">
        <f>IF(B2568="DEPARTAMENTO",N2568*(100%-VLOOKUP(A2568,'Condiciones Comerciales'!B:M,4,FALSE)),N2568)</f>
        <v>2595.6</v>
      </c>
      <c r="P2568" s="60">
        <f t="shared" si="40"/>
        <v>2920.0499999999997</v>
      </c>
      <c r="Q2568" s="62"/>
    </row>
    <row r="2569" spans="1:17" x14ac:dyDescent="0.3">
      <c r="A2569" s="1" t="s">
        <v>460</v>
      </c>
      <c r="B2569" t="s">
        <v>18</v>
      </c>
      <c r="C2569" t="s">
        <v>70</v>
      </c>
      <c r="D2569" s="63">
        <v>1009</v>
      </c>
      <c r="E2569" s="5">
        <v>10</v>
      </c>
      <c r="F2569" s="5" t="s">
        <v>17</v>
      </c>
      <c r="G2569" s="64">
        <v>31.44</v>
      </c>
      <c r="H2569" s="64">
        <v>3.73</v>
      </c>
      <c r="I2569" t="s">
        <v>188</v>
      </c>
      <c r="J2569" t="s">
        <v>14</v>
      </c>
      <c r="K2569" t="s">
        <v>15</v>
      </c>
      <c r="N2569" s="1">
        <v>2884</v>
      </c>
      <c r="O2569" s="60">
        <f>IF(B2569="DEPARTAMENTO",N2569*(100%-VLOOKUP(A2569,'Condiciones Comerciales'!B:M,4,FALSE)),N2569)</f>
        <v>2595.6</v>
      </c>
      <c r="P2569" s="60">
        <f t="shared" si="40"/>
        <v>2920.0499999999997</v>
      </c>
      <c r="Q2569" s="62"/>
    </row>
    <row r="2570" spans="1:17" x14ac:dyDescent="0.3">
      <c r="A2570" s="1" t="s">
        <v>460</v>
      </c>
      <c r="B2570" t="s">
        <v>18</v>
      </c>
      <c r="C2570" t="s">
        <v>70</v>
      </c>
      <c r="D2570" s="63">
        <v>1014</v>
      </c>
      <c r="E2570" s="5">
        <v>10</v>
      </c>
      <c r="F2570" s="5" t="s">
        <v>17</v>
      </c>
      <c r="G2570" s="64">
        <v>31.47</v>
      </c>
      <c r="H2570" s="64">
        <v>3.7</v>
      </c>
      <c r="I2570" t="s">
        <v>181</v>
      </c>
      <c r="J2570" t="s">
        <v>14</v>
      </c>
      <c r="K2570" t="s">
        <v>15</v>
      </c>
      <c r="N2570" s="1">
        <v>2825</v>
      </c>
      <c r="O2570" s="60">
        <f>IF(B2570="DEPARTAMENTO",N2570*(100%-VLOOKUP(A2570,'Condiciones Comerciales'!B:M,4,FALSE)),N2570)</f>
        <v>2542.5</v>
      </c>
      <c r="P2570" s="60">
        <f t="shared" si="40"/>
        <v>2860.3125</v>
      </c>
      <c r="Q2570" s="62"/>
    </row>
    <row r="2571" spans="1:17" x14ac:dyDescent="0.3">
      <c r="A2571" s="1" t="s">
        <v>460</v>
      </c>
      <c r="B2571" t="s">
        <v>18</v>
      </c>
      <c r="C2571" t="s">
        <v>70</v>
      </c>
      <c r="D2571" s="63">
        <v>1108</v>
      </c>
      <c r="E2571" s="5">
        <v>11</v>
      </c>
      <c r="F2571" s="5" t="s">
        <v>17</v>
      </c>
      <c r="G2571" s="64">
        <v>31.5</v>
      </c>
      <c r="H2571" s="64">
        <v>3.81</v>
      </c>
      <c r="I2571" t="s">
        <v>188</v>
      </c>
      <c r="J2571" t="s">
        <v>14</v>
      </c>
      <c r="K2571" t="s">
        <v>15</v>
      </c>
      <c r="N2571" s="1">
        <v>2889</v>
      </c>
      <c r="O2571" s="60">
        <f>IF(B2571="DEPARTAMENTO",N2571*(100%-VLOOKUP(A2571,'Condiciones Comerciales'!B:M,4,FALSE)),N2571)</f>
        <v>2600.1</v>
      </c>
      <c r="P2571" s="60">
        <f t="shared" si="40"/>
        <v>2925.1125000000002</v>
      </c>
      <c r="Q2571" s="62"/>
    </row>
    <row r="2572" spans="1:17" x14ac:dyDescent="0.3">
      <c r="A2572" s="1" t="s">
        <v>460</v>
      </c>
      <c r="B2572" t="s">
        <v>18</v>
      </c>
      <c r="C2572" t="s">
        <v>70</v>
      </c>
      <c r="D2572" s="63">
        <v>1109</v>
      </c>
      <c r="E2572" s="5">
        <v>11</v>
      </c>
      <c r="F2572" s="5" t="s">
        <v>17</v>
      </c>
      <c r="G2572" s="64">
        <v>31.44</v>
      </c>
      <c r="H2572" s="64">
        <v>3.73</v>
      </c>
      <c r="I2572" t="s">
        <v>188</v>
      </c>
      <c r="J2572" t="s">
        <v>14</v>
      </c>
      <c r="K2572" t="s">
        <v>15</v>
      </c>
      <c r="N2572" s="1">
        <v>2889</v>
      </c>
      <c r="O2572" s="60">
        <f>IF(B2572="DEPARTAMENTO",N2572*(100%-VLOOKUP(A2572,'Condiciones Comerciales'!B:M,4,FALSE)),N2572)</f>
        <v>2600.1</v>
      </c>
      <c r="P2572" s="60">
        <f t="shared" si="40"/>
        <v>2925.1125000000002</v>
      </c>
      <c r="Q2572" s="62"/>
    </row>
    <row r="2573" spans="1:17" x14ac:dyDescent="0.3">
      <c r="A2573" s="1" t="s">
        <v>460</v>
      </c>
      <c r="B2573" t="s">
        <v>18</v>
      </c>
      <c r="C2573" t="s">
        <v>70</v>
      </c>
      <c r="D2573" s="63">
        <v>1114</v>
      </c>
      <c r="E2573" s="5">
        <v>11</v>
      </c>
      <c r="F2573" s="5" t="s">
        <v>17</v>
      </c>
      <c r="G2573" s="64">
        <v>31.47</v>
      </c>
      <c r="H2573" s="64">
        <v>3.7</v>
      </c>
      <c r="I2573" t="s">
        <v>181</v>
      </c>
      <c r="J2573" t="s">
        <v>14</v>
      </c>
      <c r="K2573" t="s">
        <v>15</v>
      </c>
      <c r="N2573" s="1">
        <v>2831</v>
      </c>
      <c r="O2573" s="60">
        <f>IF(B2573="DEPARTAMENTO",N2573*(100%-VLOOKUP(A2573,'Condiciones Comerciales'!B:M,4,FALSE)),N2573)</f>
        <v>2547.9</v>
      </c>
      <c r="P2573" s="60">
        <f t="shared" si="40"/>
        <v>2866.3874999999998</v>
      </c>
      <c r="Q2573" s="62"/>
    </row>
    <row r="2574" spans="1:17" x14ac:dyDescent="0.3">
      <c r="A2574" s="1" t="s">
        <v>460</v>
      </c>
      <c r="B2574" t="s">
        <v>18</v>
      </c>
      <c r="C2574" t="s">
        <v>70</v>
      </c>
      <c r="D2574" s="63">
        <v>1208</v>
      </c>
      <c r="E2574" s="5">
        <v>12</v>
      </c>
      <c r="F2574" s="5" t="s">
        <v>17</v>
      </c>
      <c r="G2574" s="64">
        <v>31.5</v>
      </c>
      <c r="H2574" s="64">
        <v>3.81</v>
      </c>
      <c r="I2574" t="s">
        <v>188</v>
      </c>
      <c r="J2574" t="s">
        <v>14</v>
      </c>
      <c r="K2574" t="s">
        <v>15</v>
      </c>
      <c r="N2574" s="1">
        <v>2895</v>
      </c>
      <c r="O2574" s="60">
        <f>IF(B2574="DEPARTAMENTO",N2574*(100%-VLOOKUP(A2574,'Condiciones Comerciales'!B:M,4,FALSE)),N2574)</f>
        <v>2605.5</v>
      </c>
      <c r="P2574" s="60">
        <f t="shared" si="40"/>
        <v>2931.1874999999995</v>
      </c>
      <c r="Q2574" s="62"/>
    </row>
    <row r="2575" spans="1:17" x14ac:dyDescent="0.3">
      <c r="A2575" s="1" t="s">
        <v>460</v>
      </c>
      <c r="B2575" t="s">
        <v>18</v>
      </c>
      <c r="C2575" t="s">
        <v>70</v>
      </c>
      <c r="D2575" s="63">
        <v>1209</v>
      </c>
      <c r="E2575" s="5">
        <v>12</v>
      </c>
      <c r="F2575" s="5" t="s">
        <v>17</v>
      </c>
      <c r="G2575" s="64">
        <v>31.44</v>
      </c>
      <c r="H2575" s="64">
        <v>3.73</v>
      </c>
      <c r="I2575" t="s">
        <v>188</v>
      </c>
      <c r="J2575" t="s">
        <v>14</v>
      </c>
      <c r="K2575" t="s">
        <v>15</v>
      </c>
      <c r="N2575" s="1">
        <v>2895</v>
      </c>
      <c r="O2575" s="60">
        <f>IF(B2575="DEPARTAMENTO",N2575*(100%-VLOOKUP(A2575,'Condiciones Comerciales'!B:M,4,FALSE)),N2575)</f>
        <v>2605.5</v>
      </c>
      <c r="P2575" s="60">
        <f t="shared" si="40"/>
        <v>2931.1874999999995</v>
      </c>
      <c r="Q2575" s="62"/>
    </row>
    <row r="2576" spans="1:17" x14ac:dyDescent="0.3">
      <c r="A2576" s="1" t="s">
        <v>460</v>
      </c>
      <c r="B2576" t="s">
        <v>18</v>
      </c>
      <c r="C2576" t="s">
        <v>70</v>
      </c>
      <c r="D2576" s="63">
        <v>1214</v>
      </c>
      <c r="E2576" s="5">
        <v>12</v>
      </c>
      <c r="F2576" s="5" t="s">
        <v>17</v>
      </c>
      <c r="G2576" s="64">
        <v>31.47</v>
      </c>
      <c r="H2576" s="64">
        <v>3.7</v>
      </c>
      <c r="I2576" t="s">
        <v>181</v>
      </c>
      <c r="J2576" t="s">
        <v>14</v>
      </c>
      <c r="K2576" t="s">
        <v>15</v>
      </c>
      <c r="N2576" s="1">
        <v>2836</v>
      </c>
      <c r="O2576" s="60">
        <f>IF(B2576="DEPARTAMENTO",N2576*(100%-VLOOKUP(A2576,'Condiciones Comerciales'!B:M,4,FALSE)),N2576)</f>
        <v>2552.4</v>
      </c>
      <c r="P2576" s="60">
        <f t="shared" si="40"/>
        <v>2871.45</v>
      </c>
      <c r="Q2576" s="62"/>
    </row>
    <row r="2577" spans="1:17" x14ac:dyDescent="0.3">
      <c r="A2577" s="1" t="s">
        <v>460</v>
      </c>
      <c r="B2577" t="s">
        <v>18</v>
      </c>
      <c r="C2577" t="s">
        <v>70</v>
      </c>
      <c r="D2577" s="63">
        <v>1308</v>
      </c>
      <c r="E2577" s="5">
        <v>13</v>
      </c>
      <c r="F2577" s="5" t="s">
        <v>17</v>
      </c>
      <c r="G2577" s="64">
        <v>31.5</v>
      </c>
      <c r="H2577" s="64">
        <v>3.81</v>
      </c>
      <c r="I2577" t="s">
        <v>188</v>
      </c>
      <c r="J2577" t="s">
        <v>14</v>
      </c>
      <c r="K2577" t="s">
        <v>15</v>
      </c>
      <c r="N2577" s="1">
        <v>2901</v>
      </c>
      <c r="O2577" s="60">
        <f>IF(B2577="DEPARTAMENTO",N2577*(100%-VLOOKUP(A2577,'Condiciones Comerciales'!B:M,4,FALSE)),N2577)</f>
        <v>2610.9</v>
      </c>
      <c r="P2577" s="60">
        <f t="shared" si="40"/>
        <v>2937.2624999999998</v>
      </c>
      <c r="Q2577" s="62"/>
    </row>
    <row r="2578" spans="1:17" x14ac:dyDescent="0.3">
      <c r="A2578" s="1" t="s">
        <v>460</v>
      </c>
      <c r="B2578" t="s">
        <v>18</v>
      </c>
      <c r="C2578" t="s">
        <v>70</v>
      </c>
      <c r="D2578" s="63">
        <v>1309</v>
      </c>
      <c r="E2578" s="5">
        <v>13</v>
      </c>
      <c r="F2578" s="5" t="s">
        <v>17</v>
      </c>
      <c r="G2578" s="64">
        <v>31.42</v>
      </c>
      <c r="H2578" s="64">
        <v>3.76</v>
      </c>
      <c r="I2578" t="s">
        <v>188</v>
      </c>
      <c r="J2578" t="s">
        <v>14</v>
      </c>
      <c r="K2578" t="s">
        <v>15</v>
      </c>
      <c r="N2578" s="1">
        <v>2901</v>
      </c>
      <c r="O2578" s="60">
        <f>IF(B2578="DEPARTAMENTO",N2578*(100%-VLOOKUP(A2578,'Condiciones Comerciales'!B:M,4,FALSE)),N2578)</f>
        <v>2610.9</v>
      </c>
      <c r="P2578" s="60">
        <f t="shared" si="40"/>
        <v>2937.2624999999998</v>
      </c>
      <c r="Q2578" s="62"/>
    </row>
    <row r="2579" spans="1:17" x14ac:dyDescent="0.3">
      <c r="A2579" s="1" t="s">
        <v>460</v>
      </c>
      <c r="B2579" t="s">
        <v>18</v>
      </c>
      <c r="C2579" t="s">
        <v>70</v>
      </c>
      <c r="D2579" s="63">
        <v>1314</v>
      </c>
      <c r="E2579" s="5">
        <v>13</v>
      </c>
      <c r="F2579" s="5" t="s">
        <v>17</v>
      </c>
      <c r="G2579" s="64">
        <v>31.44</v>
      </c>
      <c r="H2579" s="64">
        <v>3.73</v>
      </c>
      <c r="I2579" t="s">
        <v>181</v>
      </c>
      <c r="J2579" t="s">
        <v>14</v>
      </c>
      <c r="K2579" t="s">
        <v>15</v>
      </c>
      <c r="N2579" s="1">
        <v>2842</v>
      </c>
      <c r="O2579" s="60">
        <f>IF(B2579="DEPARTAMENTO",N2579*(100%-VLOOKUP(A2579,'Condiciones Comerciales'!B:M,4,FALSE)),N2579)</f>
        <v>2557.8000000000002</v>
      </c>
      <c r="P2579" s="60">
        <f t="shared" si="40"/>
        <v>2877.5249999999996</v>
      </c>
      <c r="Q2579" s="62"/>
    </row>
    <row r="2580" spans="1:17" x14ac:dyDescent="0.3">
      <c r="A2580" s="1" t="s">
        <v>460</v>
      </c>
      <c r="B2580" t="s">
        <v>18</v>
      </c>
      <c r="C2580" t="s">
        <v>70</v>
      </c>
      <c r="D2580" s="63">
        <v>1408</v>
      </c>
      <c r="E2580" s="5">
        <v>14</v>
      </c>
      <c r="F2580" s="5" t="s">
        <v>17</v>
      </c>
      <c r="G2580" s="64">
        <v>31.5</v>
      </c>
      <c r="H2580" s="64">
        <v>3.81</v>
      </c>
      <c r="I2580" t="s">
        <v>188</v>
      </c>
      <c r="J2580" t="s">
        <v>14</v>
      </c>
      <c r="K2580" t="s">
        <v>15</v>
      </c>
      <c r="N2580" s="1">
        <v>2907</v>
      </c>
      <c r="O2580" s="60">
        <f>IF(B2580="DEPARTAMENTO",N2580*(100%-VLOOKUP(A2580,'Condiciones Comerciales'!B:M,4,FALSE)),N2580)</f>
        <v>2616.3000000000002</v>
      </c>
      <c r="P2580" s="60">
        <f t="shared" si="40"/>
        <v>2943.3375000000001</v>
      </c>
      <c r="Q2580" s="62"/>
    </row>
    <row r="2581" spans="1:17" x14ac:dyDescent="0.3">
      <c r="A2581" s="1" t="s">
        <v>460</v>
      </c>
      <c r="B2581" t="s">
        <v>18</v>
      </c>
      <c r="C2581" t="s">
        <v>70</v>
      </c>
      <c r="D2581" s="63">
        <v>1409</v>
      </c>
      <c r="E2581" s="5">
        <v>14</v>
      </c>
      <c r="F2581" s="5" t="s">
        <v>17</v>
      </c>
      <c r="G2581" s="64">
        <v>31.42</v>
      </c>
      <c r="H2581" s="64">
        <v>3.76</v>
      </c>
      <c r="I2581" t="s">
        <v>188</v>
      </c>
      <c r="J2581" t="s">
        <v>14</v>
      </c>
      <c r="K2581" t="s">
        <v>15</v>
      </c>
      <c r="N2581" s="1">
        <v>2907</v>
      </c>
      <c r="O2581" s="60">
        <f>IF(B2581="DEPARTAMENTO",N2581*(100%-VLOOKUP(A2581,'Condiciones Comerciales'!B:M,4,FALSE)),N2581)</f>
        <v>2616.3000000000002</v>
      </c>
      <c r="P2581" s="60">
        <f t="shared" si="40"/>
        <v>2943.3375000000001</v>
      </c>
      <c r="Q2581" s="62"/>
    </row>
    <row r="2582" spans="1:17" x14ac:dyDescent="0.3">
      <c r="A2582" s="1" t="s">
        <v>460</v>
      </c>
      <c r="B2582" t="s">
        <v>18</v>
      </c>
      <c r="C2582" t="s">
        <v>70</v>
      </c>
      <c r="D2582" s="63">
        <v>1414</v>
      </c>
      <c r="E2582" s="5">
        <v>14</v>
      </c>
      <c r="F2582" s="5" t="s">
        <v>17</v>
      </c>
      <c r="G2582" s="64">
        <v>31.44</v>
      </c>
      <c r="H2582" s="64">
        <v>3.73</v>
      </c>
      <c r="I2582" t="s">
        <v>181</v>
      </c>
      <c r="J2582" t="s">
        <v>14</v>
      </c>
      <c r="K2582" t="s">
        <v>15</v>
      </c>
      <c r="N2582" s="1">
        <v>2848</v>
      </c>
      <c r="O2582" s="60">
        <f>IF(B2582="DEPARTAMENTO",N2582*(100%-VLOOKUP(A2582,'Condiciones Comerciales'!B:M,4,FALSE)),N2582)</f>
        <v>2563.2000000000003</v>
      </c>
      <c r="P2582" s="60">
        <f t="shared" si="40"/>
        <v>2883.6</v>
      </c>
      <c r="Q2582" s="62"/>
    </row>
    <row r="2583" spans="1:17" x14ac:dyDescent="0.3">
      <c r="A2583" s="1" t="s">
        <v>460</v>
      </c>
      <c r="B2583" t="s">
        <v>18</v>
      </c>
      <c r="C2583" t="s">
        <v>70</v>
      </c>
      <c r="D2583" s="63">
        <v>1508</v>
      </c>
      <c r="E2583" s="5">
        <v>15</v>
      </c>
      <c r="F2583" s="5" t="s">
        <v>17</v>
      </c>
      <c r="G2583" s="64">
        <v>31.5</v>
      </c>
      <c r="H2583" s="64">
        <v>3.81</v>
      </c>
      <c r="I2583" t="s">
        <v>188</v>
      </c>
      <c r="J2583" t="s">
        <v>14</v>
      </c>
      <c r="K2583" t="s">
        <v>15</v>
      </c>
      <c r="N2583" s="1">
        <v>2913</v>
      </c>
      <c r="O2583" s="60">
        <f>IF(B2583="DEPARTAMENTO",N2583*(100%-VLOOKUP(A2583,'Condiciones Comerciales'!B:M,4,FALSE)),N2583)</f>
        <v>2621.7000000000003</v>
      </c>
      <c r="P2583" s="60">
        <f t="shared" si="40"/>
        <v>2949.4124999999999</v>
      </c>
      <c r="Q2583" s="62"/>
    </row>
    <row r="2584" spans="1:17" x14ac:dyDescent="0.3">
      <c r="A2584" s="1" t="s">
        <v>460</v>
      </c>
      <c r="B2584" t="s">
        <v>18</v>
      </c>
      <c r="C2584" t="s">
        <v>70</v>
      </c>
      <c r="D2584" s="63">
        <v>1509</v>
      </c>
      <c r="E2584" s="5">
        <v>15</v>
      </c>
      <c r="F2584" s="5" t="s">
        <v>17</v>
      </c>
      <c r="G2584" s="64">
        <v>31.42</v>
      </c>
      <c r="H2584" s="64">
        <v>3.76</v>
      </c>
      <c r="I2584" t="s">
        <v>188</v>
      </c>
      <c r="J2584" t="s">
        <v>14</v>
      </c>
      <c r="K2584" t="s">
        <v>15</v>
      </c>
      <c r="N2584" s="1">
        <v>2913</v>
      </c>
      <c r="O2584" s="60">
        <f>IF(B2584="DEPARTAMENTO",N2584*(100%-VLOOKUP(A2584,'Condiciones Comerciales'!B:M,4,FALSE)),N2584)</f>
        <v>2621.7000000000003</v>
      </c>
      <c r="P2584" s="60">
        <f t="shared" si="40"/>
        <v>2949.4124999999999</v>
      </c>
      <c r="Q2584" s="62"/>
    </row>
    <row r="2585" spans="1:17" x14ac:dyDescent="0.3">
      <c r="A2585" s="1" t="s">
        <v>460</v>
      </c>
      <c r="B2585" t="s">
        <v>18</v>
      </c>
      <c r="C2585" t="s">
        <v>70</v>
      </c>
      <c r="D2585" s="63">
        <v>1514</v>
      </c>
      <c r="E2585" s="5">
        <v>15</v>
      </c>
      <c r="F2585" s="5" t="s">
        <v>17</v>
      </c>
      <c r="G2585" s="64">
        <v>31.44</v>
      </c>
      <c r="H2585" s="64">
        <v>3.73</v>
      </c>
      <c r="I2585" t="s">
        <v>181</v>
      </c>
      <c r="J2585" t="s">
        <v>14</v>
      </c>
      <c r="K2585" t="s">
        <v>15</v>
      </c>
      <c r="N2585" s="1">
        <v>2854</v>
      </c>
      <c r="O2585" s="60">
        <f>IF(B2585="DEPARTAMENTO",N2585*(100%-VLOOKUP(A2585,'Condiciones Comerciales'!B:M,4,FALSE)),N2585)</f>
        <v>2568.6</v>
      </c>
      <c r="P2585" s="60">
        <f t="shared" si="40"/>
        <v>2889.6749999999997</v>
      </c>
      <c r="Q2585" s="62"/>
    </row>
    <row r="2586" spans="1:17" x14ac:dyDescent="0.3">
      <c r="A2586" s="1" t="s">
        <v>460</v>
      </c>
      <c r="B2586" t="s">
        <v>18</v>
      </c>
      <c r="C2586" t="s">
        <v>70</v>
      </c>
      <c r="D2586" s="63">
        <v>1608</v>
      </c>
      <c r="E2586" s="5">
        <v>16</v>
      </c>
      <c r="F2586" s="5" t="s">
        <v>17</v>
      </c>
      <c r="G2586" s="64">
        <v>31.5</v>
      </c>
      <c r="H2586" s="64">
        <v>3.81</v>
      </c>
      <c r="I2586" t="s">
        <v>188</v>
      </c>
      <c r="J2586" t="s">
        <v>14</v>
      </c>
      <c r="K2586" t="s">
        <v>15</v>
      </c>
      <c r="N2586" s="1">
        <v>2919</v>
      </c>
      <c r="O2586" s="60">
        <f>IF(B2586="DEPARTAMENTO",N2586*(100%-VLOOKUP(A2586,'Condiciones Comerciales'!B:M,4,FALSE)),N2586)</f>
        <v>2627.1</v>
      </c>
      <c r="P2586" s="60">
        <f t="shared" si="40"/>
        <v>2955.4874999999997</v>
      </c>
      <c r="Q2586" s="62"/>
    </row>
    <row r="2587" spans="1:17" x14ac:dyDescent="0.3">
      <c r="A2587" s="1" t="s">
        <v>460</v>
      </c>
      <c r="B2587" t="s">
        <v>18</v>
      </c>
      <c r="C2587" t="s">
        <v>70</v>
      </c>
      <c r="D2587" s="63">
        <v>1609</v>
      </c>
      <c r="E2587" s="5">
        <v>16</v>
      </c>
      <c r="F2587" s="5" t="s">
        <v>17</v>
      </c>
      <c r="G2587" s="64">
        <v>31.42</v>
      </c>
      <c r="H2587" s="64">
        <v>3.76</v>
      </c>
      <c r="I2587" t="s">
        <v>188</v>
      </c>
      <c r="J2587" t="s">
        <v>14</v>
      </c>
      <c r="K2587" t="s">
        <v>15</v>
      </c>
      <c r="N2587" s="1">
        <v>2919</v>
      </c>
      <c r="O2587" s="60">
        <f>IF(B2587="DEPARTAMENTO",N2587*(100%-VLOOKUP(A2587,'Condiciones Comerciales'!B:M,4,FALSE)),N2587)</f>
        <v>2627.1</v>
      </c>
      <c r="P2587" s="60">
        <f t="shared" si="40"/>
        <v>2955.4874999999997</v>
      </c>
      <c r="Q2587" s="62"/>
    </row>
    <row r="2588" spans="1:17" x14ac:dyDescent="0.3">
      <c r="A2588" s="1" t="s">
        <v>460</v>
      </c>
      <c r="B2588" t="s">
        <v>18</v>
      </c>
      <c r="C2588" t="s">
        <v>70</v>
      </c>
      <c r="D2588" s="63">
        <v>1614</v>
      </c>
      <c r="E2588" s="5">
        <v>16</v>
      </c>
      <c r="F2588" s="5" t="s">
        <v>17</v>
      </c>
      <c r="G2588" s="64">
        <v>31.44</v>
      </c>
      <c r="H2588" s="64">
        <v>3.73</v>
      </c>
      <c r="I2588" t="s">
        <v>181</v>
      </c>
      <c r="J2588" t="s">
        <v>14</v>
      </c>
      <c r="K2588" t="s">
        <v>15</v>
      </c>
      <c r="N2588" s="1">
        <v>2860</v>
      </c>
      <c r="O2588" s="60">
        <f>IF(B2588="DEPARTAMENTO",N2588*(100%-VLOOKUP(A2588,'Condiciones Comerciales'!B:M,4,FALSE)),N2588)</f>
        <v>2574</v>
      </c>
      <c r="P2588" s="60">
        <f t="shared" si="40"/>
        <v>2895.7499999999995</v>
      </c>
      <c r="Q2588" s="62"/>
    </row>
    <row r="2589" spans="1:17" x14ac:dyDescent="0.3">
      <c r="A2589" s="1" t="s">
        <v>460</v>
      </c>
      <c r="B2589" t="s">
        <v>18</v>
      </c>
      <c r="C2589" t="s">
        <v>70</v>
      </c>
      <c r="D2589" s="63">
        <v>1708</v>
      </c>
      <c r="E2589" s="5">
        <v>17</v>
      </c>
      <c r="F2589" s="5" t="s">
        <v>17</v>
      </c>
      <c r="G2589" s="64">
        <v>31.5</v>
      </c>
      <c r="H2589" s="64">
        <v>3.81</v>
      </c>
      <c r="I2589" t="s">
        <v>188</v>
      </c>
      <c r="J2589" t="s">
        <v>14</v>
      </c>
      <c r="K2589" t="s">
        <v>15</v>
      </c>
      <c r="N2589" s="1">
        <v>2925</v>
      </c>
      <c r="O2589" s="60">
        <f>IF(B2589="DEPARTAMENTO",N2589*(100%-VLOOKUP(A2589,'Condiciones Comerciales'!B:M,4,FALSE)),N2589)</f>
        <v>2632.5</v>
      </c>
      <c r="P2589" s="60">
        <f t="shared" si="40"/>
        <v>2961.5625</v>
      </c>
      <c r="Q2589" s="62"/>
    </row>
    <row r="2590" spans="1:17" x14ac:dyDescent="0.3">
      <c r="A2590" s="1" t="s">
        <v>460</v>
      </c>
      <c r="B2590" t="s">
        <v>18</v>
      </c>
      <c r="C2590" t="s">
        <v>70</v>
      </c>
      <c r="D2590" s="63">
        <v>1709</v>
      </c>
      <c r="E2590" s="5">
        <v>17</v>
      </c>
      <c r="F2590" s="5" t="s">
        <v>17</v>
      </c>
      <c r="G2590" s="64">
        <v>31.42</v>
      </c>
      <c r="H2590" s="64">
        <v>3.76</v>
      </c>
      <c r="I2590" t="s">
        <v>188</v>
      </c>
      <c r="J2590" t="s">
        <v>14</v>
      </c>
      <c r="K2590" t="s">
        <v>15</v>
      </c>
      <c r="N2590" s="1">
        <v>2925</v>
      </c>
      <c r="O2590" s="60">
        <f>IF(B2590="DEPARTAMENTO",N2590*(100%-VLOOKUP(A2590,'Condiciones Comerciales'!B:M,4,FALSE)),N2590)</f>
        <v>2632.5</v>
      </c>
      <c r="P2590" s="60">
        <f t="shared" si="40"/>
        <v>2961.5625</v>
      </c>
      <c r="Q2590" s="62"/>
    </row>
    <row r="2591" spans="1:17" x14ac:dyDescent="0.3">
      <c r="A2591" s="1" t="s">
        <v>460</v>
      </c>
      <c r="B2591" t="s">
        <v>18</v>
      </c>
      <c r="C2591" t="s">
        <v>70</v>
      </c>
      <c r="D2591" s="63">
        <v>1714</v>
      </c>
      <c r="E2591" s="5">
        <v>17</v>
      </c>
      <c r="F2591" s="5" t="s">
        <v>17</v>
      </c>
      <c r="G2591" s="64">
        <v>31.44</v>
      </c>
      <c r="H2591" s="64">
        <v>3.73</v>
      </c>
      <c r="I2591" t="s">
        <v>181</v>
      </c>
      <c r="J2591" t="s">
        <v>14</v>
      </c>
      <c r="K2591" t="s">
        <v>15</v>
      </c>
      <c r="N2591" s="1">
        <v>2866</v>
      </c>
      <c r="O2591" s="60">
        <f>IF(B2591="DEPARTAMENTO",N2591*(100%-VLOOKUP(A2591,'Condiciones Comerciales'!B:M,4,FALSE)),N2591)</f>
        <v>2579.4</v>
      </c>
      <c r="P2591" s="60">
        <f t="shared" si="40"/>
        <v>2901.8249999999998</v>
      </c>
      <c r="Q2591" s="62"/>
    </row>
    <row r="2592" spans="1:17" x14ac:dyDescent="0.3">
      <c r="A2592" s="1" t="s">
        <v>460</v>
      </c>
      <c r="B2592" t="s">
        <v>18</v>
      </c>
      <c r="C2592" t="s">
        <v>70</v>
      </c>
      <c r="D2592" s="63">
        <v>1808</v>
      </c>
      <c r="E2592" s="5">
        <v>18</v>
      </c>
      <c r="F2592" s="5" t="s">
        <v>17</v>
      </c>
      <c r="G2592" s="64">
        <v>31.5</v>
      </c>
      <c r="H2592" s="64">
        <v>3.81</v>
      </c>
      <c r="I2592" t="s">
        <v>188</v>
      </c>
      <c r="J2592" t="s">
        <v>14</v>
      </c>
      <c r="K2592" t="s">
        <v>15</v>
      </c>
      <c r="N2592" s="1">
        <v>2931</v>
      </c>
      <c r="O2592" s="60">
        <f>IF(B2592="DEPARTAMENTO",N2592*(100%-VLOOKUP(A2592,'Condiciones Comerciales'!B:M,4,FALSE)),N2592)</f>
        <v>2637.9</v>
      </c>
      <c r="P2592" s="60">
        <f t="shared" si="40"/>
        <v>2967.6374999999998</v>
      </c>
      <c r="Q2592" s="62"/>
    </row>
    <row r="2593" spans="1:17" x14ac:dyDescent="0.3">
      <c r="A2593" s="1" t="s">
        <v>460</v>
      </c>
      <c r="B2593" t="s">
        <v>18</v>
      </c>
      <c r="C2593" t="s">
        <v>70</v>
      </c>
      <c r="D2593" s="63">
        <v>1809</v>
      </c>
      <c r="E2593" s="5">
        <v>18</v>
      </c>
      <c r="F2593" s="5" t="s">
        <v>17</v>
      </c>
      <c r="G2593" s="64">
        <v>31.42</v>
      </c>
      <c r="H2593" s="64">
        <v>3.76</v>
      </c>
      <c r="I2593" t="s">
        <v>188</v>
      </c>
      <c r="J2593" t="s">
        <v>14</v>
      </c>
      <c r="K2593" t="s">
        <v>15</v>
      </c>
      <c r="N2593" s="1">
        <v>2931</v>
      </c>
      <c r="O2593" s="60">
        <f>IF(B2593="DEPARTAMENTO",N2593*(100%-VLOOKUP(A2593,'Condiciones Comerciales'!B:M,4,FALSE)),N2593)</f>
        <v>2637.9</v>
      </c>
      <c r="P2593" s="60">
        <f t="shared" si="40"/>
        <v>2967.6374999999998</v>
      </c>
      <c r="Q2593" s="62"/>
    </row>
    <row r="2594" spans="1:17" x14ac:dyDescent="0.3">
      <c r="A2594" s="1" t="s">
        <v>460</v>
      </c>
      <c r="B2594" t="s">
        <v>18</v>
      </c>
      <c r="C2594" t="s">
        <v>70</v>
      </c>
      <c r="D2594" s="63">
        <v>1814</v>
      </c>
      <c r="E2594" s="5">
        <v>18</v>
      </c>
      <c r="F2594" s="5" t="s">
        <v>17</v>
      </c>
      <c r="G2594" s="64">
        <v>31.44</v>
      </c>
      <c r="H2594" s="64">
        <v>3.73</v>
      </c>
      <c r="I2594" t="s">
        <v>181</v>
      </c>
      <c r="J2594" t="s">
        <v>14</v>
      </c>
      <c r="K2594" t="s">
        <v>15</v>
      </c>
      <c r="N2594" s="1">
        <v>2872</v>
      </c>
      <c r="O2594" s="60">
        <f>IF(B2594="DEPARTAMENTO",N2594*(100%-VLOOKUP(A2594,'Condiciones Comerciales'!B:M,4,FALSE)),N2594)</f>
        <v>2584.8000000000002</v>
      </c>
      <c r="P2594" s="60">
        <f t="shared" si="40"/>
        <v>2907.9</v>
      </c>
      <c r="Q2594" s="62"/>
    </row>
    <row r="2595" spans="1:17" x14ac:dyDescent="0.3">
      <c r="A2595" s="1" t="s">
        <v>460</v>
      </c>
      <c r="B2595" t="s">
        <v>18</v>
      </c>
      <c r="C2595" t="s">
        <v>404</v>
      </c>
      <c r="D2595" s="63">
        <v>107</v>
      </c>
      <c r="E2595" s="5">
        <v>1</v>
      </c>
      <c r="F2595" s="5" t="s">
        <v>17</v>
      </c>
      <c r="G2595" s="64">
        <v>27.32</v>
      </c>
      <c r="H2595" s="64">
        <v>0</v>
      </c>
      <c r="I2595" t="s">
        <v>188</v>
      </c>
      <c r="J2595" t="s">
        <v>14</v>
      </c>
      <c r="K2595" t="s">
        <v>15</v>
      </c>
      <c r="N2595" s="1">
        <v>2455</v>
      </c>
      <c r="O2595" s="60">
        <f>IF(B2595="DEPARTAMENTO",N2595*(100%-VLOOKUP(A2595,'Condiciones Comerciales'!B:M,4,FALSE)),N2595)</f>
        <v>2209.5</v>
      </c>
      <c r="P2595" s="60">
        <f t="shared" si="40"/>
        <v>2485.6875</v>
      </c>
      <c r="Q2595" s="62"/>
    </row>
    <row r="2596" spans="1:17" x14ac:dyDescent="0.3">
      <c r="A2596" s="1" t="s">
        <v>460</v>
      </c>
      <c r="B2596" t="s">
        <v>18</v>
      </c>
      <c r="C2596" t="s">
        <v>404</v>
      </c>
      <c r="D2596" s="63">
        <v>307</v>
      </c>
      <c r="E2596" s="5">
        <v>3</v>
      </c>
      <c r="F2596" s="5" t="s">
        <v>17</v>
      </c>
      <c r="G2596" s="64">
        <v>27.32</v>
      </c>
      <c r="H2596" s="64">
        <v>0</v>
      </c>
      <c r="I2596" t="s">
        <v>188</v>
      </c>
      <c r="J2596" t="s">
        <v>14</v>
      </c>
      <c r="K2596" t="s">
        <v>15</v>
      </c>
      <c r="N2596" s="1">
        <v>2526</v>
      </c>
      <c r="O2596" s="60">
        <f>IF(B2596="DEPARTAMENTO",N2596*(100%-VLOOKUP(A2596,'Condiciones Comerciales'!B:M,4,FALSE)),N2596)</f>
        <v>2273.4</v>
      </c>
      <c r="P2596" s="60">
        <f t="shared" si="40"/>
        <v>2557.5749999999998</v>
      </c>
      <c r="Q2596" s="62"/>
    </row>
    <row r="2597" spans="1:17" x14ac:dyDescent="0.3">
      <c r="A2597" s="1" t="s">
        <v>460</v>
      </c>
      <c r="B2597" t="s">
        <v>18</v>
      </c>
      <c r="C2597" t="s">
        <v>404</v>
      </c>
      <c r="D2597" s="63">
        <v>407</v>
      </c>
      <c r="E2597" s="5">
        <v>4</v>
      </c>
      <c r="F2597" s="5" t="s">
        <v>17</v>
      </c>
      <c r="G2597" s="64">
        <v>27.32</v>
      </c>
      <c r="H2597" s="64">
        <v>0</v>
      </c>
      <c r="I2597" t="s">
        <v>188</v>
      </c>
      <c r="J2597" t="s">
        <v>14</v>
      </c>
      <c r="K2597" t="s">
        <v>15</v>
      </c>
      <c r="N2597" s="1">
        <v>2538</v>
      </c>
      <c r="O2597" s="60">
        <f>IF(B2597="DEPARTAMENTO",N2597*(100%-VLOOKUP(A2597,'Condiciones Comerciales'!B:M,4,FALSE)),N2597)</f>
        <v>2284.2000000000003</v>
      </c>
      <c r="P2597" s="60">
        <f t="shared" si="40"/>
        <v>2569.7249999999999</v>
      </c>
      <c r="Q2597" s="62"/>
    </row>
    <row r="2598" spans="1:17" x14ac:dyDescent="0.3">
      <c r="A2598" s="1" t="s">
        <v>460</v>
      </c>
      <c r="B2598" t="s">
        <v>18</v>
      </c>
      <c r="C2598" t="s">
        <v>404</v>
      </c>
      <c r="D2598" s="63">
        <v>507</v>
      </c>
      <c r="E2598" s="5">
        <v>5</v>
      </c>
      <c r="F2598" s="5" t="s">
        <v>17</v>
      </c>
      <c r="G2598" s="64">
        <v>27.32</v>
      </c>
      <c r="H2598" s="64">
        <v>0</v>
      </c>
      <c r="I2598" t="s">
        <v>188</v>
      </c>
      <c r="J2598" t="s">
        <v>14</v>
      </c>
      <c r="K2598" t="s">
        <v>15</v>
      </c>
      <c r="N2598" s="1">
        <v>2549</v>
      </c>
      <c r="O2598" s="60">
        <f>IF(B2598="DEPARTAMENTO",N2598*(100%-VLOOKUP(A2598,'Condiciones Comerciales'!B:M,4,FALSE)),N2598)</f>
        <v>2294.1</v>
      </c>
      <c r="P2598" s="60">
        <f t="shared" si="40"/>
        <v>2580.8624999999997</v>
      </c>
      <c r="Q2598" s="62"/>
    </row>
    <row r="2599" spans="1:17" x14ac:dyDescent="0.3">
      <c r="A2599" s="1" t="s">
        <v>460</v>
      </c>
      <c r="B2599" t="s">
        <v>18</v>
      </c>
      <c r="C2599" t="s">
        <v>404</v>
      </c>
      <c r="D2599" s="63">
        <v>607</v>
      </c>
      <c r="E2599" s="5">
        <v>6</v>
      </c>
      <c r="F2599" s="5" t="s">
        <v>17</v>
      </c>
      <c r="G2599" s="64">
        <v>27.32</v>
      </c>
      <c r="H2599" s="64">
        <v>0</v>
      </c>
      <c r="I2599" t="s">
        <v>188</v>
      </c>
      <c r="J2599" t="s">
        <v>14</v>
      </c>
      <c r="K2599" t="s">
        <v>15</v>
      </c>
      <c r="N2599" s="1">
        <v>2561</v>
      </c>
      <c r="O2599" s="60">
        <f>IF(B2599="DEPARTAMENTO",N2599*(100%-VLOOKUP(A2599,'Condiciones Comerciales'!B:M,4,FALSE)),N2599)</f>
        <v>2304.9</v>
      </c>
      <c r="P2599" s="60">
        <f t="shared" si="40"/>
        <v>2593.0124999999998</v>
      </c>
      <c r="Q2599" s="62"/>
    </row>
    <row r="2600" spans="1:17" x14ac:dyDescent="0.3">
      <c r="A2600" s="1" t="s">
        <v>460</v>
      </c>
      <c r="B2600" t="s">
        <v>18</v>
      </c>
      <c r="C2600" t="s">
        <v>404</v>
      </c>
      <c r="D2600" s="63">
        <v>707</v>
      </c>
      <c r="E2600" s="5">
        <v>7</v>
      </c>
      <c r="F2600" s="5" t="s">
        <v>17</v>
      </c>
      <c r="G2600" s="64">
        <v>27.49</v>
      </c>
      <c r="H2600" s="64">
        <v>0</v>
      </c>
      <c r="I2600" t="s">
        <v>188</v>
      </c>
      <c r="J2600" t="s">
        <v>14</v>
      </c>
      <c r="K2600" t="s">
        <v>15</v>
      </c>
      <c r="N2600" s="1">
        <v>2573</v>
      </c>
      <c r="O2600" s="60">
        <f>IF(B2600="DEPARTAMENTO",N2600*(100%-VLOOKUP(A2600,'Condiciones Comerciales'!B:M,4,FALSE)),N2600)</f>
        <v>2315.7000000000003</v>
      </c>
      <c r="P2600" s="60">
        <f t="shared" si="40"/>
        <v>2605.1624999999999</v>
      </c>
      <c r="Q2600" s="62"/>
    </row>
    <row r="2601" spans="1:17" x14ac:dyDescent="0.3">
      <c r="A2601" s="1" t="s">
        <v>460</v>
      </c>
      <c r="B2601" t="s">
        <v>18</v>
      </c>
      <c r="C2601" t="s">
        <v>404</v>
      </c>
      <c r="D2601" s="63">
        <v>807</v>
      </c>
      <c r="E2601" s="5">
        <v>8</v>
      </c>
      <c r="F2601" s="5" t="s">
        <v>17</v>
      </c>
      <c r="G2601" s="64">
        <v>27.49</v>
      </c>
      <c r="H2601" s="64">
        <v>0</v>
      </c>
      <c r="I2601" t="s">
        <v>188</v>
      </c>
      <c r="J2601" t="s">
        <v>14</v>
      </c>
      <c r="K2601" t="s">
        <v>15</v>
      </c>
      <c r="N2601" s="1">
        <v>2585</v>
      </c>
      <c r="O2601" s="60">
        <f>IF(B2601="DEPARTAMENTO",N2601*(100%-VLOOKUP(A2601,'Condiciones Comerciales'!B:M,4,FALSE)),N2601)</f>
        <v>2326.5</v>
      </c>
      <c r="P2601" s="60">
        <f t="shared" si="40"/>
        <v>2617.3124999999995</v>
      </c>
      <c r="Q2601" s="62"/>
    </row>
    <row r="2602" spans="1:17" x14ac:dyDescent="0.3">
      <c r="A2602" s="1" t="s">
        <v>460</v>
      </c>
      <c r="B2602" t="s">
        <v>18</v>
      </c>
      <c r="C2602" t="s">
        <v>404</v>
      </c>
      <c r="D2602" s="63">
        <v>907</v>
      </c>
      <c r="E2602" s="5">
        <v>9</v>
      </c>
      <c r="F2602" s="5" t="s">
        <v>17</v>
      </c>
      <c r="G2602" s="64">
        <v>27.49</v>
      </c>
      <c r="H2602" s="64">
        <v>0</v>
      </c>
      <c r="I2602" t="s">
        <v>188</v>
      </c>
      <c r="J2602" t="s">
        <v>14</v>
      </c>
      <c r="K2602" t="s">
        <v>15</v>
      </c>
      <c r="N2602" s="1">
        <v>2596</v>
      </c>
      <c r="O2602" s="60">
        <f>IF(B2602="DEPARTAMENTO",N2602*(100%-VLOOKUP(A2602,'Condiciones Comerciales'!B:M,4,FALSE)),N2602)</f>
        <v>2336.4</v>
      </c>
      <c r="P2602" s="60">
        <f t="shared" si="40"/>
        <v>2628.4500000000003</v>
      </c>
      <c r="Q2602" s="62"/>
    </row>
    <row r="2603" spans="1:17" x14ac:dyDescent="0.3">
      <c r="A2603" s="1" t="s">
        <v>460</v>
      </c>
      <c r="B2603" t="s">
        <v>18</v>
      </c>
      <c r="C2603" t="s">
        <v>404</v>
      </c>
      <c r="D2603" s="63">
        <v>1007</v>
      </c>
      <c r="E2603" s="5">
        <v>10</v>
      </c>
      <c r="F2603" s="5" t="s">
        <v>17</v>
      </c>
      <c r="G2603" s="64">
        <v>27.49</v>
      </c>
      <c r="H2603" s="64">
        <v>0</v>
      </c>
      <c r="I2603" t="s">
        <v>188</v>
      </c>
      <c r="J2603" t="s">
        <v>14</v>
      </c>
      <c r="K2603" t="s">
        <v>15</v>
      </c>
      <c r="N2603" s="1">
        <v>2608</v>
      </c>
      <c r="O2603" s="60">
        <f>IF(B2603="DEPARTAMENTO",N2603*(100%-VLOOKUP(A2603,'Condiciones Comerciales'!B:M,4,FALSE)),N2603)</f>
        <v>2347.2000000000003</v>
      </c>
      <c r="P2603" s="60">
        <f t="shared" si="40"/>
        <v>2640.6000000000004</v>
      </c>
      <c r="Q2603" s="62"/>
    </row>
    <row r="2604" spans="1:17" x14ac:dyDescent="0.3">
      <c r="A2604" s="1" t="s">
        <v>460</v>
      </c>
      <c r="B2604" t="s">
        <v>18</v>
      </c>
      <c r="C2604" t="s">
        <v>404</v>
      </c>
      <c r="D2604" s="63">
        <v>1107</v>
      </c>
      <c r="E2604" s="5">
        <v>11</v>
      </c>
      <c r="F2604" s="5" t="s">
        <v>17</v>
      </c>
      <c r="G2604" s="64">
        <v>27.49</v>
      </c>
      <c r="H2604" s="64">
        <v>0</v>
      </c>
      <c r="I2604" t="s">
        <v>188</v>
      </c>
      <c r="J2604" t="s">
        <v>14</v>
      </c>
      <c r="K2604" t="s">
        <v>15</v>
      </c>
      <c r="N2604" s="1">
        <v>2614</v>
      </c>
      <c r="O2604" s="60">
        <f>IF(B2604="DEPARTAMENTO",N2604*(100%-VLOOKUP(A2604,'Condiciones Comerciales'!B:M,4,FALSE)),N2604)</f>
        <v>2352.6</v>
      </c>
      <c r="P2604" s="60">
        <f t="shared" si="40"/>
        <v>2646.6750000000002</v>
      </c>
      <c r="Q2604" s="62"/>
    </row>
    <row r="2605" spans="1:17" x14ac:dyDescent="0.3">
      <c r="A2605" s="1" t="s">
        <v>460</v>
      </c>
      <c r="B2605" t="s">
        <v>18</v>
      </c>
      <c r="C2605" t="s">
        <v>404</v>
      </c>
      <c r="D2605" s="63">
        <v>1207</v>
      </c>
      <c r="E2605" s="5">
        <v>12</v>
      </c>
      <c r="F2605" s="5" t="s">
        <v>17</v>
      </c>
      <c r="G2605" s="64">
        <v>27.49</v>
      </c>
      <c r="H2605" s="64">
        <v>0</v>
      </c>
      <c r="I2605" t="s">
        <v>188</v>
      </c>
      <c r="J2605" t="s">
        <v>14</v>
      </c>
      <c r="K2605" t="s">
        <v>15</v>
      </c>
      <c r="N2605" s="1">
        <v>2620</v>
      </c>
      <c r="O2605" s="60">
        <f>IF(B2605="DEPARTAMENTO",N2605*(100%-VLOOKUP(A2605,'Condiciones Comerciales'!B:M,4,FALSE)),N2605)</f>
        <v>2358</v>
      </c>
      <c r="P2605" s="60">
        <f t="shared" si="40"/>
        <v>2652.7499999999995</v>
      </c>
      <c r="Q2605" s="62"/>
    </row>
    <row r="2606" spans="1:17" x14ac:dyDescent="0.3">
      <c r="A2606" s="1" t="s">
        <v>460</v>
      </c>
      <c r="B2606" t="s">
        <v>18</v>
      </c>
      <c r="C2606" t="s">
        <v>404</v>
      </c>
      <c r="D2606" s="63">
        <v>1307</v>
      </c>
      <c r="E2606" s="5">
        <v>13</v>
      </c>
      <c r="F2606" s="5" t="s">
        <v>17</v>
      </c>
      <c r="G2606" s="64">
        <v>27.49</v>
      </c>
      <c r="H2606" s="64">
        <v>0</v>
      </c>
      <c r="I2606" t="s">
        <v>188</v>
      </c>
      <c r="J2606" t="s">
        <v>14</v>
      </c>
      <c r="K2606" t="s">
        <v>15</v>
      </c>
      <c r="N2606" s="1">
        <v>2626</v>
      </c>
      <c r="O2606" s="60">
        <f>IF(B2606="DEPARTAMENTO",N2606*(100%-VLOOKUP(A2606,'Condiciones Comerciales'!B:M,4,FALSE)),N2606)</f>
        <v>2363.4</v>
      </c>
      <c r="P2606" s="60">
        <f t="shared" si="40"/>
        <v>2658.8249999999998</v>
      </c>
      <c r="Q2606" s="62"/>
    </row>
    <row r="2607" spans="1:17" x14ac:dyDescent="0.3">
      <c r="A2607" s="1" t="s">
        <v>460</v>
      </c>
      <c r="B2607" t="s">
        <v>18</v>
      </c>
      <c r="C2607" t="s">
        <v>404</v>
      </c>
      <c r="D2607" s="63">
        <v>1407</v>
      </c>
      <c r="E2607" s="5">
        <v>14</v>
      </c>
      <c r="F2607" s="5" t="s">
        <v>17</v>
      </c>
      <c r="G2607" s="64">
        <v>27.49</v>
      </c>
      <c r="H2607" s="64">
        <v>0</v>
      </c>
      <c r="I2607" t="s">
        <v>188</v>
      </c>
      <c r="J2607" t="s">
        <v>14</v>
      </c>
      <c r="K2607" t="s">
        <v>15</v>
      </c>
      <c r="N2607" s="1">
        <v>2632</v>
      </c>
      <c r="O2607" s="60">
        <f>IF(B2607="DEPARTAMENTO",N2607*(100%-VLOOKUP(A2607,'Condiciones Comerciales'!B:M,4,FALSE)),N2607)</f>
        <v>2368.8000000000002</v>
      </c>
      <c r="P2607" s="60">
        <f t="shared" si="40"/>
        <v>2664.9</v>
      </c>
      <c r="Q2607" s="62"/>
    </row>
    <row r="2608" spans="1:17" x14ac:dyDescent="0.3">
      <c r="A2608" s="1" t="s">
        <v>460</v>
      </c>
      <c r="B2608" t="s">
        <v>18</v>
      </c>
      <c r="C2608" t="s">
        <v>404</v>
      </c>
      <c r="D2608" s="63">
        <v>1507</v>
      </c>
      <c r="E2608" s="5">
        <v>15</v>
      </c>
      <c r="F2608" s="5" t="s">
        <v>17</v>
      </c>
      <c r="G2608" s="64">
        <v>27.49</v>
      </c>
      <c r="H2608" s="64">
        <v>0</v>
      </c>
      <c r="I2608" t="s">
        <v>188</v>
      </c>
      <c r="J2608" t="s">
        <v>14</v>
      </c>
      <c r="K2608" t="s">
        <v>15</v>
      </c>
      <c r="N2608" s="1">
        <v>2638</v>
      </c>
      <c r="O2608" s="60">
        <f>IF(B2608="DEPARTAMENTO",N2608*(100%-VLOOKUP(A2608,'Condiciones Comerciales'!B:M,4,FALSE)),N2608)</f>
        <v>2374.2000000000003</v>
      </c>
      <c r="P2608" s="60">
        <f t="shared" si="40"/>
        <v>2670.9749999999999</v>
      </c>
      <c r="Q2608" s="62"/>
    </row>
    <row r="2609" spans="1:17" x14ac:dyDescent="0.3">
      <c r="A2609" s="1" t="s">
        <v>460</v>
      </c>
      <c r="B2609" t="s">
        <v>18</v>
      </c>
      <c r="C2609" t="s">
        <v>404</v>
      </c>
      <c r="D2609" s="63">
        <v>1607</v>
      </c>
      <c r="E2609" s="5">
        <v>16</v>
      </c>
      <c r="F2609" s="5" t="s">
        <v>17</v>
      </c>
      <c r="G2609" s="64">
        <v>27.49</v>
      </c>
      <c r="H2609" s="64">
        <v>0</v>
      </c>
      <c r="I2609" t="s">
        <v>188</v>
      </c>
      <c r="J2609" t="s">
        <v>14</v>
      </c>
      <c r="K2609" t="s">
        <v>15</v>
      </c>
      <c r="N2609" s="1">
        <v>2644</v>
      </c>
      <c r="O2609" s="60">
        <f>IF(B2609="DEPARTAMENTO",N2609*(100%-VLOOKUP(A2609,'Condiciones Comerciales'!B:M,4,FALSE)),N2609)</f>
        <v>2379.6</v>
      </c>
      <c r="P2609" s="60">
        <f t="shared" si="40"/>
        <v>2677.0499999999997</v>
      </c>
      <c r="Q2609" s="62"/>
    </row>
    <row r="2610" spans="1:17" x14ac:dyDescent="0.3">
      <c r="A2610" s="1" t="s">
        <v>460</v>
      </c>
      <c r="B2610" t="s">
        <v>18</v>
      </c>
      <c r="C2610" t="s">
        <v>404</v>
      </c>
      <c r="D2610" s="63">
        <v>1707</v>
      </c>
      <c r="E2610" s="5">
        <v>17</v>
      </c>
      <c r="F2610" s="5" t="s">
        <v>17</v>
      </c>
      <c r="G2610" s="64">
        <v>27.49</v>
      </c>
      <c r="H2610" s="64">
        <v>0</v>
      </c>
      <c r="I2610" t="s">
        <v>188</v>
      </c>
      <c r="J2610" t="s">
        <v>14</v>
      </c>
      <c r="K2610" t="s">
        <v>15</v>
      </c>
      <c r="N2610" s="1">
        <v>2649</v>
      </c>
      <c r="O2610" s="60">
        <f>IF(B2610="DEPARTAMENTO",N2610*(100%-VLOOKUP(A2610,'Condiciones Comerciales'!B:M,4,FALSE)),N2610)</f>
        <v>2384.1</v>
      </c>
      <c r="P2610" s="60">
        <f t="shared" si="40"/>
        <v>2682.1124999999997</v>
      </c>
      <c r="Q2610" s="62"/>
    </row>
    <row r="2611" spans="1:17" x14ac:dyDescent="0.3">
      <c r="A2611" s="1" t="s">
        <v>460</v>
      </c>
      <c r="B2611" t="s">
        <v>18</v>
      </c>
      <c r="C2611" t="s">
        <v>19</v>
      </c>
      <c r="D2611" s="63">
        <v>104</v>
      </c>
      <c r="E2611" s="5">
        <v>1</v>
      </c>
      <c r="F2611" s="5" t="s">
        <v>17</v>
      </c>
      <c r="G2611" s="64">
        <v>45.78</v>
      </c>
      <c r="H2611" s="64">
        <v>3.24</v>
      </c>
      <c r="I2611" t="s">
        <v>188</v>
      </c>
      <c r="J2611" t="s">
        <v>14</v>
      </c>
      <c r="K2611" t="s">
        <v>15</v>
      </c>
      <c r="N2611" s="1">
        <v>3233</v>
      </c>
      <c r="O2611" s="60">
        <f>IF(B2611="DEPARTAMENTO",N2611*(100%-VLOOKUP(A2611,'Condiciones Comerciales'!B:M,4,FALSE)),N2611)</f>
        <v>2909.7000000000003</v>
      </c>
      <c r="P2611" s="60">
        <f t="shared" si="40"/>
        <v>3273.4125000000004</v>
      </c>
      <c r="Q2611" s="62"/>
    </row>
    <row r="2612" spans="1:17" x14ac:dyDescent="0.3">
      <c r="A2612" s="1" t="s">
        <v>460</v>
      </c>
      <c r="B2612" t="s">
        <v>18</v>
      </c>
      <c r="C2612" t="s">
        <v>19</v>
      </c>
      <c r="D2612" s="63">
        <v>105</v>
      </c>
      <c r="E2612" s="5">
        <v>1</v>
      </c>
      <c r="F2612" s="5" t="s">
        <v>17</v>
      </c>
      <c r="G2612" s="64">
        <v>45.4</v>
      </c>
      <c r="H2612" s="64">
        <v>3.36</v>
      </c>
      <c r="I2612" t="s">
        <v>188</v>
      </c>
      <c r="J2612" t="s">
        <v>14</v>
      </c>
      <c r="K2612" t="s">
        <v>15</v>
      </c>
      <c r="N2612" s="1">
        <v>3233</v>
      </c>
      <c r="O2612" s="60">
        <f>IF(B2612="DEPARTAMENTO",N2612*(100%-VLOOKUP(A2612,'Condiciones Comerciales'!B:M,4,FALSE)),N2612)</f>
        <v>2909.7000000000003</v>
      </c>
      <c r="P2612" s="60">
        <f t="shared" si="40"/>
        <v>3273.4125000000004</v>
      </c>
      <c r="Q2612" s="62"/>
    </row>
    <row r="2613" spans="1:17" x14ac:dyDescent="0.3">
      <c r="A2613" s="1" t="s">
        <v>460</v>
      </c>
      <c r="B2613" t="s">
        <v>18</v>
      </c>
      <c r="C2613" t="s">
        <v>19</v>
      </c>
      <c r="D2613" s="63">
        <v>204</v>
      </c>
      <c r="E2613" s="5">
        <v>2</v>
      </c>
      <c r="F2613" s="5" t="s">
        <v>17</v>
      </c>
      <c r="G2613" s="64">
        <v>45.78</v>
      </c>
      <c r="H2613" s="64">
        <v>3.24</v>
      </c>
      <c r="I2613" t="s">
        <v>188</v>
      </c>
      <c r="J2613" t="s">
        <v>14</v>
      </c>
      <c r="K2613" t="s">
        <v>15</v>
      </c>
      <c r="N2613" s="1">
        <v>3292</v>
      </c>
      <c r="O2613" s="60">
        <f>IF(B2613="DEPARTAMENTO",N2613*(100%-VLOOKUP(A2613,'Condiciones Comerciales'!B:M,4,FALSE)),N2613)</f>
        <v>2962.8</v>
      </c>
      <c r="P2613" s="60">
        <f t="shared" si="40"/>
        <v>3333.1499999999996</v>
      </c>
      <c r="Q2613" s="62"/>
    </row>
    <row r="2614" spans="1:17" x14ac:dyDescent="0.3">
      <c r="A2614" s="1" t="s">
        <v>460</v>
      </c>
      <c r="B2614" t="s">
        <v>18</v>
      </c>
      <c r="C2614" t="s">
        <v>19</v>
      </c>
      <c r="D2614" s="63">
        <v>304</v>
      </c>
      <c r="E2614" s="5">
        <v>3</v>
      </c>
      <c r="F2614" s="5" t="s">
        <v>17</v>
      </c>
      <c r="G2614" s="64">
        <v>45.78</v>
      </c>
      <c r="H2614" s="64">
        <v>3.24</v>
      </c>
      <c r="I2614" t="s">
        <v>188</v>
      </c>
      <c r="J2614" t="s">
        <v>14</v>
      </c>
      <c r="K2614" t="s">
        <v>15</v>
      </c>
      <c r="N2614" s="1">
        <v>3304</v>
      </c>
      <c r="O2614" s="60">
        <f>IF(B2614="DEPARTAMENTO",N2614*(100%-VLOOKUP(A2614,'Condiciones Comerciales'!B:M,4,FALSE)),N2614)</f>
        <v>2973.6</v>
      </c>
      <c r="P2614" s="60">
        <f t="shared" si="40"/>
        <v>3345.2999999999997</v>
      </c>
      <c r="Q2614" s="62"/>
    </row>
    <row r="2615" spans="1:17" x14ac:dyDescent="0.3">
      <c r="A2615" s="1" t="s">
        <v>460</v>
      </c>
      <c r="B2615" t="s">
        <v>18</v>
      </c>
      <c r="C2615" t="s">
        <v>19</v>
      </c>
      <c r="D2615" s="63">
        <v>305</v>
      </c>
      <c r="E2615" s="5">
        <v>3</v>
      </c>
      <c r="F2615" s="5" t="s">
        <v>17</v>
      </c>
      <c r="G2615" s="64">
        <v>45.4</v>
      </c>
      <c r="H2615" s="64">
        <v>3.36</v>
      </c>
      <c r="I2615" t="s">
        <v>188</v>
      </c>
      <c r="J2615" t="s">
        <v>14</v>
      </c>
      <c r="K2615" t="s">
        <v>15</v>
      </c>
      <c r="N2615" s="1">
        <v>3304</v>
      </c>
      <c r="O2615" s="60">
        <f>IF(B2615="DEPARTAMENTO",N2615*(100%-VLOOKUP(A2615,'Condiciones Comerciales'!B:M,4,FALSE)),N2615)</f>
        <v>2973.6</v>
      </c>
      <c r="P2615" s="60">
        <f t="shared" si="40"/>
        <v>3345.2999999999997</v>
      </c>
      <c r="Q2615" s="62"/>
    </row>
    <row r="2616" spans="1:17" x14ac:dyDescent="0.3">
      <c r="A2616" s="1" t="s">
        <v>460</v>
      </c>
      <c r="B2616" t="s">
        <v>18</v>
      </c>
      <c r="C2616" t="s">
        <v>19</v>
      </c>
      <c r="D2616" s="63">
        <v>404</v>
      </c>
      <c r="E2616" s="5">
        <v>4</v>
      </c>
      <c r="F2616" s="5" t="s">
        <v>17</v>
      </c>
      <c r="G2616" s="64">
        <v>45.78</v>
      </c>
      <c r="H2616" s="64">
        <v>3.24</v>
      </c>
      <c r="I2616" t="s">
        <v>188</v>
      </c>
      <c r="J2616" t="s">
        <v>14</v>
      </c>
      <c r="K2616" t="s">
        <v>15</v>
      </c>
      <c r="N2616" s="1">
        <v>3315</v>
      </c>
      <c r="O2616" s="60">
        <f>IF(B2616="DEPARTAMENTO",N2616*(100%-VLOOKUP(A2616,'Condiciones Comerciales'!B:M,4,FALSE)),N2616)</f>
        <v>2983.5</v>
      </c>
      <c r="P2616" s="60">
        <f t="shared" si="40"/>
        <v>3356.4375</v>
      </c>
      <c r="Q2616" s="62"/>
    </row>
    <row r="2617" spans="1:17" x14ac:dyDescent="0.3">
      <c r="A2617" s="1" t="s">
        <v>460</v>
      </c>
      <c r="B2617" t="s">
        <v>18</v>
      </c>
      <c r="C2617" t="s">
        <v>19</v>
      </c>
      <c r="D2617" s="63">
        <v>405</v>
      </c>
      <c r="E2617" s="5">
        <v>4</v>
      </c>
      <c r="F2617" s="5" t="s">
        <v>17</v>
      </c>
      <c r="G2617" s="64">
        <v>45.4</v>
      </c>
      <c r="H2617" s="64">
        <v>3.36</v>
      </c>
      <c r="I2617" t="s">
        <v>188</v>
      </c>
      <c r="J2617" t="s">
        <v>14</v>
      </c>
      <c r="K2617" t="s">
        <v>15</v>
      </c>
      <c r="N2617" s="1">
        <v>3315</v>
      </c>
      <c r="O2617" s="60">
        <f>IF(B2617="DEPARTAMENTO",N2617*(100%-VLOOKUP(A2617,'Condiciones Comerciales'!B:M,4,FALSE)),N2617)</f>
        <v>2983.5</v>
      </c>
      <c r="P2617" s="60">
        <f t="shared" si="40"/>
        <v>3356.4375</v>
      </c>
      <c r="Q2617" s="62"/>
    </row>
    <row r="2618" spans="1:17" x14ac:dyDescent="0.3">
      <c r="A2618" s="1" t="s">
        <v>460</v>
      </c>
      <c r="B2618" t="s">
        <v>18</v>
      </c>
      <c r="C2618" t="s">
        <v>19</v>
      </c>
      <c r="D2618" s="63">
        <v>505</v>
      </c>
      <c r="E2618" s="5">
        <v>5</v>
      </c>
      <c r="F2618" s="5" t="s">
        <v>17</v>
      </c>
      <c r="G2618" s="64">
        <v>45.4</v>
      </c>
      <c r="H2618" s="64">
        <v>3.36</v>
      </c>
      <c r="I2618" t="s">
        <v>188</v>
      </c>
      <c r="J2618" t="s">
        <v>14</v>
      </c>
      <c r="K2618" t="s">
        <v>15</v>
      </c>
      <c r="N2618" s="1">
        <v>3327</v>
      </c>
      <c r="O2618" s="60">
        <f>IF(B2618="DEPARTAMENTO",N2618*(100%-VLOOKUP(A2618,'Condiciones Comerciales'!B:M,4,FALSE)),N2618)</f>
        <v>2994.3</v>
      </c>
      <c r="P2618" s="60">
        <f t="shared" si="40"/>
        <v>3368.5875000000001</v>
      </c>
      <c r="Q2618" s="62"/>
    </row>
    <row r="2619" spans="1:17" x14ac:dyDescent="0.3">
      <c r="A2619" s="1" t="s">
        <v>460</v>
      </c>
      <c r="B2619" t="s">
        <v>18</v>
      </c>
      <c r="C2619" t="s">
        <v>19</v>
      </c>
      <c r="D2619" s="63">
        <v>602</v>
      </c>
      <c r="E2619" s="5">
        <v>6</v>
      </c>
      <c r="F2619" s="5" t="s">
        <v>17</v>
      </c>
      <c r="G2619" s="64">
        <v>45.4</v>
      </c>
      <c r="H2619" s="64">
        <v>3.36</v>
      </c>
      <c r="I2619" t="s">
        <v>181</v>
      </c>
      <c r="J2619" t="s">
        <v>14</v>
      </c>
      <c r="K2619" t="s">
        <v>15</v>
      </c>
      <c r="N2619" s="1">
        <v>3280</v>
      </c>
      <c r="O2619" s="60">
        <f>IF(B2619="DEPARTAMENTO",N2619*(100%-VLOOKUP(A2619,'Condiciones Comerciales'!B:M,4,FALSE)),N2619)</f>
        <v>2952</v>
      </c>
      <c r="P2619" s="60">
        <f t="shared" si="40"/>
        <v>3321</v>
      </c>
      <c r="Q2619" s="62"/>
    </row>
    <row r="2620" spans="1:17" x14ac:dyDescent="0.3">
      <c r="A2620" s="1" t="s">
        <v>460</v>
      </c>
      <c r="B2620" t="s">
        <v>18</v>
      </c>
      <c r="C2620" t="s">
        <v>19</v>
      </c>
      <c r="D2620" s="63">
        <v>604</v>
      </c>
      <c r="E2620" s="5">
        <v>6</v>
      </c>
      <c r="F2620" s="5" t="s">
        <v>17</v>
      </c>
      <c r="G2620" s="64">
        <v>45.78</v>
      </c>
      <c r="H2620" s="64">
        <v>3.24</v>
      </c>
      <c r="I2620" t="s">
        <v>188</v>
      </c>
      <c r="J2620" t="s">
        <v>14</v>
      </c>
      <c r="K2620" t="s">
        <v>15</v>
      </c>
      <c r="N2620" s="1">
        <v>3339</v>
      </c>
      <c r="O2620" s="60">
        <f>IF(B2620="DEPARTAMENTO",N2620*(100%-VLOOKUP(A2620,'Condiciones Comerciales'!B:M,4,FALSE)),N2620)</f>
        <v>3005.1</v>
      </c>
      <c r="P2620" s="60">
        <f t="shared" si="40"/>
        <v>3380.7375000000002</v>
      </c>
      <c r="Q2620" s="62"/>
    </row>
    <row r="2621" spans="1:17" x14ac:dyDescent="0.3">
      <c r="A2621" s="1" t="s">
        <v>460</v>
      </c>
      <c r="B2621" t="s">
        <v>18</v>
      </c>
      <c r="C2621" t="s">
        <v>19</v>
      </c>
      <c r="D2621" s="63">
        <v>605</v>
      </c>
      <c r="E2621" s="5">
        <v>6</v>
      </c>
      <c r="F2621" s="5" t="s">
        <v>17</v>
      </c>
      <c r="G2621" s="64">
        <v>45.4</v>
      </c>
      <c r="H2621" s="64">
        <v>3.36</v>
      </c>
      <c r="I2621" t="s">
        <v>188</v>
      </c>
      <c r="J2621" t="s">
        <v>14</v>
      </c>
      <c r="K2621" t="s">
        <v>15</v>
      </c>
      <c r="N2621" s="1">
        <v>3339</v>
      </c>
      <c r="O2621" s="60">
        <f>IF(B2621="DEPARTAMENTO",N2621*(100%-VLOOKUP(A2621,'Condiciones Comerciales'!B:M,4,FALSE)),N2621)</f>
        <v>3005.1</v>
      </c>
      <c r="P2621" s="60">
        <f t="shared" si="40"/>
        <v>3380.7375000000002</v>
      </c>
      <c r="Q2621" s="62"/>
    </row>
    <row r="2622" spans="1:17" x14ac:dyDescent="0.3">
      <c r="A2622" s="1" t="s">
        <v>460</v>
      </c>
      <c r="B2622" t="s">
        <v>18</v>
      </c>
      <c r="C2622" t="s">
        <v>19</v>
      </c>
      <c r="D2622" s="63">
        <v>703</v>
      </c>
      <c r="E2622" s="5">
        <v>7</v>
      </c>
      <c r="F2622" s="5" t="s">
        <v>17</v>
      </c>
      <c r="G2622" s="64">
        <v>46.08</v>
      </c>
      <c r="H2622" s="64">
        <v>3.33</v>
      </c>
      <c r="I2622" t="s">
        <v>181</v>
      </c>
      <c r="J2622" t="s">
        <v>14</v>
      </c>
      <c r="K2622" t="s">
        <v>15</v>
      </c>
      <c r="N2622" s="1">
        <v>3292</v>
      </c>
      <c r="O2622" s="60">
        <f>IF(B2622="DEPARTAMENTO",N2622*(100%-VLOOKUP(A2622,'Condiciones Comerciales'!B:M,4,FALSE)),N2622)</f>
        <v>2962.8</v>
      </c>
      <c r="P2622" s="60">
        <f t="shared" si="40"/>
        <v>3333.1499999999996</v>
      </c>
      <c r="Q2622" s="62"/>
    </row>
    <row r="2623" spans="1:17" x14ac:dyDescent="0.3">
      <c r="A2623" s="1" t="s">
        <v>460</v>
      </c>
      <c r="B2623" t="s">
        <v>18</v>
      </c>
      <c r="C2623" t="s">
        <v>19</v>
      </c>
      <c r="D2623" s="63">
        <v>704</v>
      </c>
      <c r="E2623" s="5">
        <v>7</v>
      </c>
      <c r="F2623" s="5" t="s">
        <v>17</v>
      </c>
      <c r="G2623" s="64">
        <v>46.08</v>
      </c>
      <c r="H2623" s="64">
        <v>3.33</v>
      </c>
      <c r="I2623" t="s">
        <v>188</v>
      </c>
      <c r="J2623" t="s">
        <v>14</v>
      </c>
      <c r="K2623" t="s">
        <v>15</v>
      </c>
      <c r="N2623" s="1">
        <v>3351</v>
      </c>
      <c r="O2623" s="60">
        <f>IF(B2623="DEPARTAMENTO",N2623*(100%-VLOOKUP(A2623,'Condiciones Comerciales'!B:M,4,FALSE)),N2623)</f>
        <v>3015.9</v>
      </c>
      <c r="P2623" s="60">
        <f t="shared" si="40"/>
        <v>3392.8874999999998</v>
      </c>
      <c r="Q2623" s="62"/>
    </row>
    <row r="2624" spans="1:17" x14ac:dyDescent="0.3">
      <c r="A2624" s="1" t="s">
        <v>460</v>
      </c>
      <c r="B2624" t="s">
        <v>18</v>
      </c>
      <c r="C2624" t="s">
        <v>19</v>
      </c>
      <c r="D2624" s="63">
        <v>705</v>
      </c>
      <c r="E2624" s="5">
        <v>7</v>
      </c>
      <c r="F2624" s="5" t="s">
        <v>17</v>
      </c>
      <c r="G2624" s="64">
        <v>45.83</v>
      </c>
      <c r="H2624" s="64">
        <v>3.42</v>
      </c>
      <c r="I2624" t="s">
        <v>188</v>
      </c>
      <c r="J2624" t="s">
        <v>14</v>
      </c>
      <c r="K2624" t="s">
        <v>15</v>
      </c>
      <c r="N2624" s="1">
        <v>3351</v>
      </c>
      <c r="O2624" s="60">
        <f>IF(B2624="DEPARTAMENTO",N2624*(100%-VLOOKUP(A2624,'Condiciones Comerciales'!B:M,4,FALSE)),N2624)</f>
        <v>3015.9</v>
      </c>
      <c r="P2624" s="60">
        <f t="shared" si="40"/>
        <v>3392.8874999999998</v>
      </c>
      <c r="Q2624" s="62"/>
    </row>
    <row r="2625" spans="1:17" x14ac:dyDescent="0.3">
      <c r="A2625" s="1" t="s">
        <v>460</v>
      </c>
      <c r="B2625" t="s">
        <v>18</v>
      </c>
      <c r="C2625" t="s">
        <v>19</v>
      </c>
      <c r="D2625" s="63">
        <v>802</v>
      </c>
      <c r="E2625" s="5">
        <v>8</v>
      </c>
      <c r="F2625" s="5" t="s">
        <v>17</v>
      </c>
      <c r="G2625" s="64">
        <v>45.83</v>
      </c>
      <c r="H2625" s="64">
        <v>3.42</v>
      </c>
      <c r="I2625" t="s">
        <v>181</v>
      </c>
      <c r="J2625" t="s">
        <v>14</v>
      </c>
      <c r="K2625" t="s">
        <v>15</v>
      </c>
      <c r="N2625" s="1">
        <v>3304</v>
      </c>
      <c r="O2625" s="60">
        <f>IF(B2625="DEPARTAMENTO",N2625*(100%-VLOOKUP(A2625,'Condiciones Comerciales'!B:M,4,FALSE)),N2625)</f>
        <v>2973.6</v>
      </c>
      <c r="P2625" s="60">
        <f t="shared" si="40"/>
        <v>3345.2999999999997</v>
      </c>
      <c r="Q2625" s="62"/>
    </row>
    <row r="2626" spans="1:17" x14ac:dyDescent="0.3">
      <c r="A2626" s="1" t="s">
        <v>460</v>
      </c>
      <c r="B2626" t="s">
        <v>18</v>
      </c>
      <c r="C2626" t="s">
        <v>19</v>
      </c>
      <c r="D2626" s="63">
        <v>803</v>
      </c>
      <c r="E2626" s="5">
        <v>8</v>
      </c>
      <c r="F2626" s="5" t="s">
        <v>17</v>
      </c>
      <c r="G2626" s="64">
        <v>46.08</v>
      </c>
      <c r="H2626" s="64">
        <v>3.33</v>
      </c>
      <c r="I2626" t="s">
        <v>181</v>
      </c>
      <c r="J2626" t="s">
        <v>14</v>
      </c>
      <c r="K2626" t="s">
        <v>15</v>
      </c>
      <c r="N2626" s="1">
        <v>3304</v>
      </c>
      <c r="O2626" s="60">
        <f>IF(B2626="DEPARTAMENTO",N2626*(100%-VLOOKUP(A2626,'Condiciones Comerciales'!B:M,4,FALSE)),N2626)</f>
        <v>2973.6</v>
      </c>
      <c r="P2626" s="60">
        <f t="shared" ref="P2626:P2689" si="41">(O2626-10%*O2626)/80%</f>
        <v>3345.2999999999997</v>
      </c>
      <c r="Q2626" s="62"/>
    </row>
    <row r="2627" spans="1:17" x14ac:dyDescent="0.3">
      <c r="A2627" s="1" t="s">
        <v>460</v>
      </c>
      <c r="B2627" t="s">
        <v>18</v>
      </c>
      <c r="C2627" t="s">
        <v>19</v>
      </c>
      <c r="D2627" s="63">
        <v>804</v>
      </c>
      <c r="E2627" s="5">
        <v>8</v>
      </c>
      <c r="F2627" s="5" t="s">
        <v>17</v>
      </c>
      <c r="G2627" s="64">
        <v>46.08</v>
      </c>
      <c r="H2627" s="64">
        <v>3.33</v>
      </c>
      <c r="I2627" t="s">
        <v>188</v>
      </c>
      <c r="J2627" t="s">
        <v>14</v>
      </c>
      <c r="K2627" t="s">
        <v>15</v>
      </c>
      <c r="N2627" s="1">
        <v>3362</v>
      </c>
      <c r="O2627" s="60">
        <f>IF(B2627="DEPARTAMENTO",N2627*(100%-VLOOKUP(A2627,'Condiciones Comerciales'!B:M,4,FALSE)),N2627)</f>
        <v>3025.8</v>
      </c>
      <c r="P2627" s="60">
        <f t="shared" si="41"/>
        <v>3404.0250000000001</v>
      </c>
      <c r="Q2627" s="62"/>
    </row>
    <row r="2628" spans="1:17" x14ac:dyDescent="0.3">
      <c r="A2628" s="1" t="s">
        <v>460</v>
      </c>
      <c r="B2628" t="s">
        <v>18</v>
      </c>
      <c r="C2628" t="s">
        <v>19</v>
      </c>
      <c r="D2628" s="63">
        <v>805</v>
      </c>
      <c r="E2628" s="5">
        <v>8</v>
      </c>
      <c r="F2628" s="5" t="s">
        <v>17</v>
      </c>
      <c r="G2628" s="64">
        <v>45.83</v>
      </c>
      <c r="H2628" s="64">
        <v>3.42</v>
      </c>
      <c r="I2628" t="s">
        <v>188</v>
      </c>
      <c r="J2628" t="s">
        <v>14</v>
      </c>
      <c r="K2628" t="s">
        <v>15</v>
      </c>
      <c r="N2628" s="1">
        <v>3362</v>
      </c>
      <c r="O2628" s="60">
        <f>IF(B2628="DEPARTAMENTO",N2628*(100%-VLOOKUP(A2628,'Condiciones Comerciales'!B:M,4,FALSE)),N2628)</f>
        <v>3025.8</v>
      </c>
      <c r="P2628" s="60">
        <f t="shared" si="41"/>
        <v>3404.0250000000001</v>
      </c>
      <c r="Q2628" s="62"/>
    </row>
    <row r="2629" spans="1:17" x14ac:dyDescent="0.3">
      <c r="A2629" s="1" t="s">
        <v>460</v>
      </c>
      <c r="B2629" t="s">
        <v>18</v>
      </c>
      <c r="C2629" t="s">
        <v>19</v>
      </c>
      <c r="D2629" s="63">
        <v>902</v>
      </c>
      <c r="E2629" s="5">
        <v>9</v>
      </c>
      <c r="F2629" s="5" t="s">
        <v>17</v>
      </c>
      <c r="G2629" s="64">
        <v>45.83</v>
      </c>
      <c r="H2629" s="64">
        <v>3.42</v>
      </c>
      <c r="I2629" t="s">
        <v>181</v>
      </c>
      <c r="J2629" t="s">
        <v>14</v>
      </c>
      <c r="K2629" t="s">
        <v>15</v>
      </c>
      <c r="N2629" s="1">
        <v>3315</v>
      </c>
      <c r="O2629" s="60">
        <f>IF(B2629="DEPARTAMENTO",N2629*(100%-VLOOKUP(A2629,'Condiciones Comerciales'!B:M,4,FALSE)),N2629)</f>
        <v>2983.5</v>
      </c>
      <c r="P2629" s="60">
        <f t="shared" si="41"/>
        <v>3356.4375</v>
      </c>
      <c r="Q2629" s="62"/>
    </row>
    <row r="2630" spans="1:17" x14ac:dyDescent="0.3">
      <c r="A2630" s="1" t="s">
        <v>460</v>
      </c>
      <c r="B2630" t="s">
        <v>18</v>
      </c>
      <c r="C2630" t="s">
        <v>19</v>
      </c>
      <c r="D2630" s="63">
        <v>903</v>
      </c>
      <c r="E2630" s="5">
        <v>9</v>
      </c>
      <c r="F2630" s="5" t="s">
        <v>17</v>
      </c>
      <c r="G2630" s="64">
        <v>46.08</v>
      </c>
      <c r="H2630" s="64">
        <v>3.33</v>
      </c>
      <c r="I2630" t="s">
        <v>181</v>
      </c>
      <c r="J2630" t="s">
        <v>14</v>
      </c>
      <c r="K2630" t="s">
        <v>15</v>
      </c>
      <c r="N2630" s="1">
        <v>3315</v>
      </c>
      <c r="O2630" s="60">
        <f>IF(B2630="DEPARTAMENTO",N2630*(100%-VLOOKUP(A2630,'Condiciones Comerciales'!B:M,4,FALSE)),N2630)</f>
        <v>2983.5</v>
      </c>
      <c r="P2630" s="60">
        <f t="shared" si="41"/>
        <v>3356.4375</v>
      </c>
      <c r="Q2630" s="62"/>
    </row>
    <row r="2631" spans="1:17" x14ac:dyDescent="0.3">
      <c r="A2631" s="1" t="s">
        <v>460</v>
      </c>
      <c r="B2631" t="s">
        <v>18</v>
      </c>
      <c r="C2631" t="s">
        <v>19</v>
      </c>
      <c r="D2631" s="63">
        <v>905</v>
      </c>
      <c r="E2631" s="5">
        <v>9</v>
      </c>
      <c r="F2631" s="5" t="s">
        <v>17</v>
      </c>
      <c r="G2631" s="64">
        <v>45.83</v>
      </c>
      <c r="H2631" s="64">
        <v>3.42</v>
      </c>
      <c r="I2631" t="s">
        <v>188</v>
      </c>
      <c r="J2631" t="s">
        <v>14</v>
      </c>
      <c r="K2631" t="s">
        <v>15</v>
      </c>
      <c r="N2631" s="1">
        <v>3374</v>
      </c>
      <c r="O2631" s="60">
        <f>IF(B2631="DEPARTAMENTO",N2631*(100%-VLOOKUP(A2631,'Condiciones Comerciales'!B:M,4,FALSE)),N2631)</f>
        <v>3036.6</v>
      </c>
      <c r="P2631" s="60">
        <f t="shared" si="41"/>
        <v>3416.1749999999997</v>
      </c>
      <c r="Q2631" s="62"/>
    </row>
    <row r="2632" spans="1:17" x14ac:dyDescent="0.3">
      <c r="A2632" s="1" t="s">
        <v>460</v>
      </c>
      <c r="B2632" t="s">
        <v>18</v>
      </c>
      <c r="C2632" t="s">
        <v>19</v>
      </c>
      <c r="D2632" s="63">
        <v>1002</v>
      </c>
      <c r="E2632" s="5">
        <v>10</v>
      </c>
      <c r="F2632" s="5" t="s">
        <v>17</v>
      </c>
      <c r="G2632" s="64">
        <v>45.83</v>
      </c>
      <c r="H2632" s="64">
        <v>3.42</v>
      </c>
      <c r="I2632" t="s">
        <v>181</v>
      </c>
      <c r="J2632" t="s">
        <v>14</v>
      </c>
      <c r="K2632" t="s">
        <v>15</v>
      </c>
      <c r="N2632" s="1">
        <v>3327</v>
      </c>
      <c r="O2632" s="60">
        <f>IF(B2632="DEPARTAMENTO",N2632*(100%-VLOOKUP(A2632,'Condiciones Comerciales'!B:M,4,FALSE)),N2632)</f>
        <v>2994.3</v>
      </c>
      <c r="P2632" s="60">
        <f t="shared" si="41"/>
        <v>3368.5875000000001</v>
      </c>
      <c r="Q2632" s="62"/>
    </row>
    <row r="2633" spans="1:17" x14ac:dyDescent="0.3">
      <c r="A2633" s="1" t="s">
        <v>460</v>
      </c>
      <c r="B2633" t="s">
        <v>18</v>
      </c>
      <c r="C2633" t="s">
        <v>19</v>
      </c>
      <c r="D2633" s="63">
        <v>1003</v>
      </c>
      <c r="E2633" s="5">
        <v>10</v>
      </c>
      <c r="F2633" s="5" t="s">
        <v>17</v>
      </c>
      <c r="G2633" s="64">
        <v>46.08</v>
      </c>
      <c r="H2633" s="64">
        <v>3.33</v>
      </c>
      <c r="I2633" t="s">
        <v>181</v>
      </c>
      <c r="J2633" t="s">
        <v>14</v>
      </c>
      <c r="K2633" t="s">
        <v>15</v>
      </c>
      <c r="N2633" s="1">
        <v>3327</v>
      </c>
      <c r="O2633" s="60">
        <f>IF(B2633="DEPARTAMENTO",N2633*(100%-VLOOKUP(A2633,'Condiciones Comerciales'!B:M,4,FALSE)),N2633)</f>
        <v>2994.3</v>
      </c>
      <c r="P2633" s="60">
        <f t="shared" si="41"/>
        <v>3368.5875000000001</v>
      </c>
      <c r="Q2633" s="62"/>
    </row>
    <row r="2634" spans="1:17" x14ac:dyDescent="0.3">
      <c r="A2634" s="1" t="s">
        <v>460</v>
      </c>
      <c r="B2634" t="s">
        <v>18</v>
      </c>
      <c r="C2634" t="s">
        <v>19</v>
      </c>
      <c r="D2634" s="63">
        <v>1004</v>
      </c>
      <c r="E2634" s="5">
        <v>10</v>
      </c>
      <c r="F2634" s="5" t="s">
        <v>17</v>
      </c>
      <c r="G2634" s="64">
        <v>46.08</v>
      </c>
      <c r="H2634" s="64">
        <v>3.33</v>
      </c>
      <c r="I2634" t="s">
        <v>188</v>
      </c>
      <c r="J2634" t="s">
        <v>14</v>
      </c>
      <c r="K2634" t="s">
        <v>15</v>
      </c>
      <c r="N2634" s="1">
        <v>3386</v>
      </c>
      <c r="O2634" s="60">
        <f>IF(B2634="DEPARTAMENTO",N2634*(100%-VLOOKUP(A2634,'Condiciones Comerciales'!B:M,4,FALSE)),N2634)</f>
        <v>3047.4</v>
      </c>
      <c r="P2634" s="60">
        <f t="shared" si="41"/>
        <v>3428.3249999999998</v>
      </c>
      <c r="Q2634" s="62"/>
    </row>
    <row r="2635" spans="1:17" x14ac:dyDescent="0.3">
      <c r="A2635" s="1" t="s">
        <v>460</v>
      </c>
      <c r="B2635" t="s">
        <v>18</v>
      </c>
      <c r="C2635" t="s">
        <v>19</v>
      </c>
      <c r="D2635" s="63">
        <v>1102</v>
      </c>
      <c r="E2635" s="5">
        <v>11</v>
      </c>
      <c r="F2635" s="5" t="s">
        <v>17</v>
      </c>
      <c r="G2635" s="64">
        <v>45.83</v>
      </c>
      <c r="H2635" s="64">
        <v>3.42</v>
      </c>
      <c r="I2635" t="s">
        <v>181</v>
      </c>
      <c r="J2635" t="s">
        <v>14</v>
      </c>
      <c r="K2635" t="s">
        <v>15</v>
      </c>
      <c r="N2635" s="1">
        <v>3333</v>
      </c>
      <c r="O2635" s="60">
        <f>IF(B2635="DEPARTAMENTO",N2635*(100%-VLOOKUP(A2635,'Condiciones Comerciales'!B:M,4,FALSE)),N2635)</f>
        <v>2999.7000000000003</v>
      </c>
      <c r="P2635" s="60">
        <f t="shared" si="41"/>
        <v>3374.6625000000004</v>
      </c>
      <c r="Q2635" s="62"/>
    </row>
    <row r="2636" spans="1:17" x14ac:dyDescent="0.3">
      <c r="A2636" s="1" t="s">
        <v>460</v>
      </c>
      <c r="B2636" t="s">
        <v>18</v>
      </c>
      <c r="C2636" t="s">
        <v>19</v>
      </c>
      <c r="D2636" s="63">
        <v>1103</v>
      </c>
      <c r="E2636" s="5">
        <v>11</v>
      </c>
      <c r="F2636" s="5" t="s">
        <v>17</v>
      </c>
      <c r="G2636" s="64">
        <v>46.08</v>
      </c>
      <c r="H2636" s="64">
        <v>3.33</v>
      </c>
      <c r="I2636" t="s">
        <v>181</v>
      </c>
      <c r="J2636" t="s">
        <v>14</v>
      </c>
      <c r="K2636" t="s">
        <v>15</v>
      </c>
      <c r="N2636" s="1">
        <v>3333</v>
      </c>
      <c r="O2636" s="60">
        <f>IF(B2636="DEPARTAMENTO",N2636*(100%-VLOOKUP(A2636,'Condiciones Comerciales'!B:M,4,FALSE)),N2636)</f>
        <v>2999.7000000000003</v>
      </c>
      <c r="P2636" s="60">
        <f t="shared" si="41"/>
        <v>3374.6625000000004</v>
      </c>
      <c r="Q2636" s="62"/>
    </row>
    <row r="2637" spans="1:17" x14ac:dyDescent="0.3">
      <c r="A2637" s="1" t="s">
        <v>460</v>
      </c>
      <c r="B2637" t="s">
        <v>18</v>
      </c>
      <c r="C2637" t="s">
        <v>19</v>
      </c>
      <c r="D2637" s="63">
        <v>1105</v>
      </c>
      <c r="E2637" s="5">
        <v>11</v>
      </c>
      <c r="F2637" s="5" t="s">
        <v>17</v>
      </c>
      <c r="G2637" s="64">
        <v>45.83</v>
      </c>
      <c r="H2637" s="64">
        <v>3.42</v>
      </c>
      <c r="I2637" t="s">
        <v>188</v>
      </c>
      <c r="J2637" t="s">
        <v>14</v>
      </c>
      <c r="K2637" t="s">
        <v>15</v>
      </c>
      <c r="N2637" s="1">
        <v>3392</v>
      </c>
      <c r="O2637" s="60">
        <f>IF(B2637="DEPARTAMENTO",N2637*(100%-VLOOKUP(A2637,'Condiciones Comerciales'!B:M,4,FALSE)),N2637)</f>
        <v>3052.8</v>
      </c>
      <c r="P2637" s="60">
        <f t="shared" si="41"/>
        <v>3434.3999999999996</v>
      </c>
      <c r="Q2637" s="62"/>
    </row>
    <row r="2638" spans="1:17" x14ac:dyDescent="0.3">
      <c r="A2638" s="1" t="s">
        <v>460</v>
      </c>
      <c r="B2638" t="s">
        <v>18</v>
      </c>
      <c r="C2638" t="s">
        <v>19</v>
      </c>
      <c r="D2638" s="63">
        <v>1202</v>
      </c>
      <c r="E2638" s="5">
        <v>12</v>
      </c>
      <c r="F2638" s="5" t="s">
        <v>17</v>
      </c>
      <c r="G2638" s="64">
        <v>45.83</v>
      </c>
      <c r="H2638" s="64">
        <v>3.42</v>
      </c>
      <c r="I2638" t="s">
        <v>181</v>
      </c>
      <c r="J2638" t="s">
        <v>14</v>
      </c>
      <c r="K2638" t="s">
        <v>15</v>
      </c>
      <c r="N2638" s="1">
        <v>3339</v>
      </c>
      <c r="O2638" s="60">
        <f>IF(B2638="DEPARTAMENTO",N2638*(100%-VLOOKUP(A2638,'Condiciones Comerciales'!B:M,4,FALSE)),N2638)</f>
        <v>3005.1</v>
      </c>
      <c r="P2638" s="60">
        <f t="shared" si="41"/>
        <v>3380.7375000000002</v>
      </c>
      <c r="Q2638" s="62"/>
    </row>
    <row r="2639" spans="1:17" x14ac:dyDescent="0.3">
      <c r="A2639" s="1" t="s">
        <v>460</v>
      </c>
      <c r="B2639" t="s">
        <v>18</v>
      </c>
      <c r="C2639" t="s">
        <v>19</v>
      </c>
      <c r="D2639" s="63">
        <v>1203</v>
      </c>
      <c r="E2639" s="5">
        <v>12</v>
      </c>
      <c r="F2639" s="5" t="s">
        <v>17</v>
      </c>
      <c r="G2639" s="64">
        <v>46.08</v>
      </c>
      <c r="H2639" s="64">
        <v>3.33</v>
      </c>
      <c r="I2639" t="s">
        <v>181</v>
      </c>
      <c r="J2639" t="s">
        <v>14</v>
      </c>
      <c r="K2639" t="s">
        <v>15</v>
      </c>
      <c r="N2639" s="1">
        <v>3339</v>
      </c>
      <c r="O2639" s="60">
        <f>IF(B2639="DEPARTAMENTO",N2639*(100%-VLOOKUP(A2639,'Condiciones Comerciales'!B:M,4,FALSE)),N2639)</f>
        <v>3005.1</v>
      </c>
      <c r="P2639" s="60">
        <f t="shared" si="41"/>
        <v>3380.7375000000002</v>
      </c>
      <c r="Q2639" s="62"/>
    </row>
    <row r="2640" spans="1:17" x14ac:dyDescent="0.3">
      <c r="A2640" s="1" t="s">
        <v>460</v>
      </c>
      <c r="B2640" t="s">
        <v>18</v>
      </c>
      <c r="C2640" t="s">
        <v>19</v>
      </c>
      <c r="D2640" s="63">
        <v>1204</v>
      </c>
      <c r="E2640" s="5">
        <v>12</v>
      </c>
      <c r="F2640" s="5" t="s">
        <v>17</v>
      </c>
      <c r="G2640" s="64">
        <v>46.08</v>
      </c>
      <c r="H2640" s="64">
        <v>3.33</v>
      </c>
      <c r="I2640" t="s">
        <v>188</v>
      </c>
      <c r="J2640" t="s">
        <v>14</v>
      </c>
      <c r="K2640" t="s">
        <v>15</v>
      </c>
      <c r="N2640" s="1">
        <v>3398</v>
      </c>
      <c r="O2640" s="60">
        <f>IF(B2640="DEPARTAMENTO",N2640*(100%-VLOOKUP(A2640,'Condiciones Comerciales'!B:M,4,FALSE)),N2640)</f>
        <v>3058.2000000000003</v>
      </c>
      <c r="P2640" s="60">
        <f t="shared" si="41"/>
        <v>3440.4749999999999</v>
      </c>
      <c r="Q2640" s="62"/>
    </row>
    <row r="2641" spans="1:17" x14ac:dyDescent="0.3">
      <c r="A2641" s="1" t="s">
        <v>460</v>
      </c>
      <c r="B2641" t="s">
        <v>18</v>
      </c>
      <c r="C2641" t="s">
        <v>19</v>
      </c>
      <c r="D2641" s="63">
        <v>1205</v>
      </c>
      <c r="E2641" s="5">
        <v>12</v>
      </c>
      <c r="F2641" s="5" t="s">
        <v>17</v>
      </c>
      <c r="G2641" s="64">
        <v>45.83</v>
      </c>
      <c r="H2641" s="64">
        <v>3.42</v>
      </c>
      <c r="I2641" t="s">
        <v>188</v>
      </c>
      <c r="J2641" t="s">
        <v>14</v>
      </c>
      <c r="K2641" t="s">
        <v>15</v>
      </c>
      <c r="N2641" s="1">
        <v>3398</v>
      </c>
      <c r="O2641" s="60">
        <f>IF(B2641="DEPARTAMENTO",N2641*(100%-VLOOKUP(A2641,'Condiciones Comerciales'!B:M,4,FALSE)),N2641)</f>
        <v>3058.2000000000003</v>
      </c>
      <c r="P2641" s="60">
        <f t="shared" si="41"/>
        <v>3440.4749999999999</v>
      </c>
      <c r="Q2641" s="62"/>
    </row>
    <row r="2642" spans="1:17" x14ac:dyDescent="0.3">
      <c r="A2642" s="1" t="s">
        <v>460</v>
      </c>
      <c r="B2642" t="s">
        <v>18</v>
      </c>
      <c r="C2642" t="s">
        <v>19</v>
      </c>
      <c r="D2642" s="63">
        <v>1302</v>
      </c>
      <c r="E2642" s="5">
        <v>13</v>
      </c>
      <c r="F2642" s="5" t="s">
        <v>17</v>
      </c>
      <c r="G2642" s="64">
        <v>45.77</v>
      </c>
      <c r="H2642" s="64">
        <v>3.47</v>
      </c>
      <c r="I2642" t="s">
        <v>181</v>
      </c>
      <c r="J2642" t="s">
        <v>14</v>
      </c>
      <c r="K2642" t="s">
        <v>15</v>
      </c>
      <c r="N2642" s="1">
        <v>3345</v>
      </c>
      <c r="O2642" s="60">
        <f>IF(B2642="DEPARTAMENTO",N2642*(100%-VLOOKUP(A2642,'Condiciones Comerciales'!B:M,4,FALSE)),N2642)</f>
        <v>3010.5</v>
      </c>
      <c r="P2642" s="60">
        <f t="shared" si="41"/>
        <v>3386.8124999999995</v>
      </c>
      <c r="Q2642" s="62"/>
    </row>
    <row r="2643" spans="1:17" x14ac:dyDescent="0.3">
      <c r="A2643" s="1" t="s">
        <v>460</v>
      </c>
      <c r="B2643" t="s">
        <v>18</v>
      </c>
      <c r="C2643" t="s">
        <v>19</v>
      </c>
      <c r="D2643" s="63">
        <v>1303</v>
      </c>
      <c r="E2643" s="5">
        <v>13</v>
      </c>
      <c r="F2643" s="5" t="s">
        <v>17</v>
      </c>
      <c r="G2643" s="64">
        <v>45.99</v>
      </c>
      <c r="H2643" s="64">
        <v>3.42</v>
      </c>
      <c r="I2643" t="s">
        <v>181</v>
      </c>
      <c r="J2643" t="s">
        <v>14</v>
      </c>
      <c r="K2643" t="s">
        <v>15</v>
      </c>
      <c r="N2643" s="1">
        <v>3345</v>
      </c>
      <c r="O2643" s="60">
        <f>IF(B2643="DEPARTAMENTO",N2643*(100%-VLOOKUP(A2643,'Condiciones Comerciales'!B:M,4,FALSE)),N2643)</f>
        <v>3010.5</v>
      </c>
      <c r="P2643" s="60">
        <f t="shared" si="41"/>
        <v>3386.8124999999995</v>
      </c>
      <c r="Q2643" s="62"/>
    </row>
    <row r="2644" spans="1:17" x14ac:dyDescent="0.3">
      <c r="A2644" s="1" t="s">
        <v>460</v>
      </c>
      <c r="B2644" t="s">
        <v>18</v>
      </c>
      <c r="C2644" t="s">
        <v>19</v>
      </c>
      <c r="D2644" s="63">
        <v>1304</v>
      </c>
      <c r="E2644" s="5">
        <v>13</v>
      </c>
      <c r="F2644" s="5" t="s">
        <v>17</v>
      </c>
      <c r="G2644" s="64">
        <v>45.99</v>
      </c>
      <c r="H2644" s="64">
        <v>3.42</v>
      </c>
      <c r="I2644" t="s">
        <v>188</v>
      </c>
      <c r="J2644" t="s">
        <v>14</v>
      </c>
      <c r="K2644" t="s">
        <v>15</v>
      </c>
      <c r="N2644" s="1">
        <v>3404</v>
      </c>
      <c r="O2644" s="60">
        <f>IF(B2644="DEPARTAMENTO",N2644*(100%-VLOOKUP(A2644,'Condiciones Comerciales'!B:M,4,FALSE)),N2644)</f>
        <v>3063.6</v>
      </c>
      <c r="P2644" s="60">
        <f t="shared" si="41"/>
        <v>3446.5499999999997</v>
      </c>
      <c r="Q2644" s="62"/>
    </row>
    <row r="2645" spans="1:17" x14ac:dyDescent="0.3">
      <c r="A2645" s="1" t="s">
        <v>460</v>
      </c>
      <c r="B2645" t="s">
        <v>18</v>
      </c>
      <c r="C2645" t="s">
        <v>19</v>
      </c>
      <c r="D2645" s="63">
        <v>1305</v>
      </c>
      <c r="E2645" s="5">
        <v>13</v>
      </c>
      <c r="F2645" s="5" t="s">
        <v>17</v>
      </c>
      <c r="G2645" s="64">
        <v>45.77</v>
      </c>
      <c r="H2645" s="64">
        <v>3.47</v>
      </c>
      <c r="I2645" t="s">
        <v>188</v>
      </c>
      <c r="J2645" t="s">
        <v>14</v>
      </c>
      <c r="K2645" t="s">
        <v>15</v>
      </c>
      <c r="N2645" s="1">
        <v>3404</v>
      </c>
      <c r="O2645" s="60">
        <f>IF(B2645="DEPARTAMENTO",N2645*(100%-VLOOKUP(A2645,'Condiciones Comerciales'!B:M,4,FALSE)),N2645)</f>
        <v>3063.6</v>
      </c>
      <c r="P2645" s="60">
        <f t="shared" si="41"/>
        <v>3446.5499999999997</v>
      </c>
      <c r="Q2645" s="62"/>
    </row>
    <row r="2646" spans="1:17" x14ac:dyDescent="0.3">
      <c r="A2646" s="1" t="s">
        <v>460</v>
      </c>
      <c r="B2646" t="s">
        <v>18</v>
      </c>
      <c r="C2646" t="s">
        <v>19</v>
      </c>
      <c r="D2646" s="63">
        <v>1402</v>
      </c>
      <c r="E2646" s="5">
        <v>14</v>
      </c>
      <c r="F2646" s="5" t="s">
        <v>17</v>
      </c>
      <c r="G2646" s="64">
        <v>45.77</v>
      </c>
      <c r="H2646" s="64">
        <v>3.47</v>
      </c>
      <c r="I2646" t="s">
        <v>181</v>
      </c>
      <c r="J2646" t="s">
        <v>14</v>
      </c>
      <c r="K2646" t="s">
        <v>15</v>
      </c>
      <c r="N2646" s="1">
        <v>3351</v>
      </c>
      <c r="O2646" s="60">
        <f>IF(B2646="DEPARTAMENTO",N2646*(100%-VLOOKUP(A2646,'Condiciones Comerciales'!B:M,4,FALSE)),N2646)</f>
        <v>3015.9</v>
      </c>
      <c r="P2646" s="60">
        <f t="shared" si="41"/>
        <v>3392.8874999999998</v>
      </c>
      <c r="Q2646" s="62"/>
    </row>
    <row r="2647" spans="1:17" x14ac:dyDescent="0.3">
      <c r="A2647" s="1" t="s">
        <v>460</v>
      </c>
      <c r="B2647" t="s">
        <v>18</v>
      </c>
      <c r="C2647" t="s">
        <v>19</v>
      </c>
      <c r="D2647" s="63">
        <v>1403</v>
      </c>
      <c r="E2647" s="5">
        <v>14</v>
      </c>
      <c r="F2647" s="5" t="s">
        <v>17</v>
      </c>
      <c r="G2647" s="64">
        <v>45.99</v>
      </c>
      <c r="H2647" s="64">
        <v>3.42</v>
      </c>
      <c r="I2647" t="s">
        <v>181</v>
      </c>
      <c r="J2647" t="s">
        <v>14</v>
      </c>
      <c r="K2647" t="s">
        <v>15</v>
      </c>
      <c r="N2647" s="1">
        <v>3351</v>
      </c>
      <c r="O2647" s="60">
        <f>IF(B2647="DEPARTAMENTO",N2647*(100%-VLOOKUP(A2647,'Condiciones Comerciales'!B:M,4,FALSE)),N2647)</f>
        <v>3015.9</v>
      </c>
      <c r="P2647" s="60">
        <f t="shared" si="41"/>
        <v>3392.8874999999998</v>
      </c>
      <c r="Q2647" s="62"/>
    </row>
    <row r="2648" spans="1:17" x14ac:dyDescent="0.3">
      <c r="A2648" s="1" t="s">
        <v>460</v>
      </c>
      <c r="B2648" t="s">
        <v>18</v>
      </c>
      <c r="C2648" t="s">
        <v>19</v>
      </c>
      <c r="D2648" s="63">
        <v>1404</v>
      </c>
      <c r="E2648" s="5">
        <v>14</v>
      </c>
      <c r="F2648" s="5" t="s">
        <v>17</v>
      </c>
      <c r="G2648" s="64">
        <v>45.99</v>
      </c>
      <c r="H2648" s="64">
        <v>3.42</v>
      </c>
      <c r="I2648" t="s">
        <v>188</v>
      </c>
      <c r="J2648" t="s">
        <v>14</v>
      </c>
      <c r="K2648" t="s">
        <v>15</v>
      </c>
      <c r="N2648" s="1">
        <v>3409</v>
      </c>
      <c r="O2648" s="60">
        <f>IF(B2648="DEPARTAMENTO",N2648*(100%-VLOOKUP(A2648,'Condiciones Comerciales'!B:M,4,FALSE)),N2648)</f>
        <v>3068.1</v>
      </c>
      <c r="P2648" s="60">
        <f t="shared" si="41"/>
        <v>3451.6124999999997</v>
      </c>
      <c r="Q2648" s="62"/>
    </row>
    <row r="2649" spans="1:17" x14ac:dyDescent="0.3">
      <c r="A2649" s="1" t="s">
        <v>460</v>
      </c>
      <c r="B2649" t="s">
        <v>18</v>
      </c>
      <c r="C2649" t="s">
        <v>19</v>
      </c>
      <c r="D2649" s="63">
        <v>1405</v>
      </c>
      <c r="E2649" s="5">
        <v>14</v>
      </c>
      <c r="F2649" s="5" t="s">
        <v>17</v>
      </c>
      <c r="G2649" s="64">
        <v>45.77</v>
      </c>
      <c r="H2649" s="64">
        <v>3.47</v>
      </c>
      <c r="I2649" t="s">
        <v>188</v>
      </c>
      <c r="J2649" t="s">
        <v>14</v>
      </c>
      <c r="K2649" t="s">
        <v>15</v>
      </c>
      <c r="N2649" s="1">
        <v>3409</v>
      </c>
      <c r="O2649" s="60">
        <f>IF(B2649="DEPARTAMENTO",N2649*(100%-VLOOKUP(A2649,'Condiciones Comerciales'!B:M,4,FALSE)),N2649)</f>
        <v>3068.1</v>
      </c>
      <c r="P2649" s="60">
        <f t="shared" si="41"/>
        <v>3451.6124999999997</v>
      </c>
      <c r="Q2649" s="62"/>
    </row>
    <row r="2650" spans="1:17" x14ac:dyDescent="0.3">
      <c r="A2650" s="1" t="s">
        <v>460</v>
      </c>
      <c r="B2650" t="s">
        <v>18</v>
      </c>
      <c r="C2650" t="s">
        <v>19</v>
      </c>
      <c r="D2650" s="63">
        <v>1502</v>
      </c>
      <c r="E2650" s="5">
        <v>15</v>
      </c>
      <c r="F2650" s="5" t="s">
        <v>17</v>
      </c>
      <c r="G2650" s="64">
        <v>45.77</v>
      </c>
      <c r="H2650" s="64">
        <v>3.47</v>
      </c>
      <c r="I2650" t="s">
        <v>181</v>
      </c>
      <c r="J2650" t="s">
        <v>14</v>
      </c>
      <c r="K2650" t="s">
        <v>15</v>
      </c>
      <c r="N2650" s="1">
        <v>3356</v>
      </c>
      <c r="O2650" s="60">
        <f>IF(B2650="DEPARTAMENTO",N2650*(100%-VLOOKUP(A2650,'Condiciones Comerciales'!B:M,4,FALSE)),N2650)</f>
        <v>3020.4</v>
      </c>
      <c r="P2650" s="60">
        <f t="shared" si="41"/>
        <v>3397.95</v>
      </c>
      <c r="Q2650" s="62"/>
    </row>
    <row r="2651" spans="1:17" x14ac:dyDescent="0.3">
      <c r="A2651" s="1" t="s">
        <v>460</v>
      </c>
      <c r="B2651" t="s">
        <v>18</v>
      </c>
      <c r="C2651" t="s">
        <v>19</v>
      </c>
      <c r="D2651" s="63">
        <v>1503</v>
      </c>
      <c r="E2651" s="5">
        <v>15</v>
      </c>
      <c r="F2651" s="5" t="s">
        <v>17</v>
      </c>
      <c r="G2651" s="64">
        <v>45.99</v>
      </c>
      <c r="H2651" s="64">
        <v>3.42</v>
      </c>
      <c r="I2651" t="s">
        <v>181</v>
      </c>
      <c r="J2651" t="s">
        <v>14</v>
      </c>
      <c r="K2651" t="s">
        <v>15</v>
      </c>
      <c r="N2651" s="1">
        <v>3356</v>
      </c>
      <c r="O2651" s="60">
        <f>IF(B2651="DEPARTAMENTO",N2651*(100%-VLOOKUP(A2651,'Condiciones Comerciales'!B:M,4,FALSE)),N2651)</f>
        <v>3020.4</v>
      </c>
      <c r="P2651" s="60">
        <f t="shared" si="41"/>
        <v>3397.95</v>
      </c>
      <c r="Q2651" s="62"/>
    </row>
    <row r="2652" spans="1:17" x14ac:dyDescent="0.3">
      <c r="A2652" s="1" t="s">
        <v>460</v>
      </c>
      <c r="B2652" t="s">
        <v>18</v>
      </c>
      <c r="C2652" t="s">
        <v>19</v>
      </c>
      <c r="D2652" s="63">
        <v>1504</v>
      </c>
      <c r="E2652" s="5">
        <v>15</v>
      </c>
      <c r="F2652" s="5" t="s">
        <v>17</v>
      </c>
      <c r="G2652" s="64">
        <v>45.99</v>
      </c>
      <c r="H2652" s="64">
        <v>3.42</v>
      </c>
      <c r="I2652" t="s">
        <v>188</v>
      </c>
      <c r="J2652" t="s">
        <v>14</v>
      </c>
      <c r="K2652" t="s">
        <v>15</v>
      </c>
      <c r="N2652" s="1">
        <v>3415</v>
      </c>
      <c r="O2652" s="60">
        <f>IF(B2652="DEPARTAMENTO",N2652*(100%-VLOOKUP(A2652,'Condiciones Comerciales'!B:M,4,FALSE)),N2652)</f>
        <v>3073.5</v>
      </c>
      <c r="P2652" s="60">
        <f t="shared" si="41"/>
        <v>3457.6875</v>
      </c>
      <c r="Q2652" s="62"/>
    </row>
    <row r="2653" spans="1:17" x14ac:dyDescent="0.3">
      <c r="A2653" s="1" t="s">
        <v>460</v>
      </c>
      <c r="B2653" t="s">
        <v>18</v>
      </c>
      <c r="C2653" t="s">
        <v>19</v>
      </c>
      <c r="D2653" s="63">
        <v>1505</v>
      </c>
      <c r="E2653" s="5">
        <v>15</v>
      </c>
      <c r="F2653" s="5" t="s">
        <v>17</v>
      </c>
      <c r="G2653" s="64">
        <v>45.77</v>
      </c>
      <c r="H2653" s="64">
        <v>3.47</v>
      </c>
      <c r="I2653" t="s">
        <v>188</v>
      </c>
      <c r="J2653" t="s">
        <v>14</v>
      </c>
      <c r="K2653" t="s">
        <v>15</v>
      </c>
      <c r="N2653" s="1">
        <v>3415</v>
      </c>
      <c r="O2653" s="60">
        <f>IF(B2653="DEPARTAMENTO",N2653*(100%-VLOOKUP(A2653,'Condiciones Comerciales'!B:M,4,FALSE)),N2653)</f>
        <v>3073.5</v>
      </c>
      <c r="P2653" s="60">
        <f t="shared" si="41"/>
        <v>3457.6875</v>
      </c>
      <c r="Q2653" s="62"/>
    </row>
    <row r="2654" spans="1:17" x14ac:dyDescent="0.3">
      <c r="A2654" s="1" t="s">
        <v>460</v>
      </c>
      <c r="B2654" t="s">
        <v>18</v>
      </c>
      <c r="C2654" t="s">
        <v>19</v>
      </c>
      <c r="D2654" s="63">
        <v>1602</v>
      </c>
      <c r="E2654" s="5">
        <v>16</v>
      </c>
      <c r="F2654" s="5" t="s">
        <v>17</v>
      </c>
      <c r="G2654" s="64">
        <v>45.77</v>
      </c>
      <c r="H2654" s="64">
        <v>3.47</v>
      </c>
      <c r="I2654" t="s">
        <v>181</v>
      </c>
      <c r="J2654" t="s">
        <v>14</v>
      </c>
      <c r="K2654" t="s">
        <v>15</v>
      </c>
      <c r="N2654" s="1">
        <v>3362</v>
      </c>
      <c r="O2654" s="60">
        <f>IF(B2654="DEPARTAMENTO",N2654*(100%-VLOOKUP(A2654,'Condiciones Comerciales'!B:M,4,FALSE)),N2654)</f>
        <v>3025.8</v>
      </c>
      <c r="P2654" s="60">
        <f t="shared" si="41"/>
        <v>3404.0250000000001</v>
      </c>
      <c r="Q2654" s="62"/>
    </row>
    <row r="2655" spans="1:17" x14ac:dyDescent="0.3">
      <c r="A2655" s="1" t="s">
        <v>460</v>
      </c>
      <c r="B2655" t="s">
        <v>18</v>
      </c>
      <c r="C2655" t="s">
        <v>19</v>
      </c>
      <c r="D2655" s="63">
        <v>1603</v>
      </c>
      <c r="E2655" s="5">
        <v>16</v>
      </c>
      <c r="F2655" s="5" t="s">
        <v>17</v>
      </c>
      <c r="G2655" s="64">
        <v>45.99</v>
      </c>
      <c r="H2655" s="64">
        <v>3.42</v>
      </c>
      <c r="I2655" t="s">
        <v>181</v>
      </c>
      <c r="J2655" t="s">
        <v>14</v>
      </c>
      <c r="K2655" t="s">
        <v>15</v>
      </c>
      <c r="N2655" s="1">
        <v>3362</v>
      </c>
      <c r="O2655" s="60">
        <f>IF(B2655="DEPARTAMENTO",N2655*(100%-VLOOKUP(A2655,'Condiciones Comerciales'!B:M,4,FALSE)),N2655)</f>
        <v>3025.8</v>
      </c>
      <c r="P2655" s="60">
        <f t="shared" si="41"/>
        <v>3404.0250000000001</v>
      </c>
      <c r="Q2655" s="62"/>
    </row>
    <row r="2656" spans="1:17" x14ac:dyDescent="0.3">
      <c r="A2656" s="1" t="s">
        <v>460</v>
      </c>
      <c r="B2656" t="s">
        <v>18</v>
      </c>
      <c r="C2656" t="s">
        <v>19</v>
      </c>
      <c r="D2656" s="63">
        <v>1604</v>
      </c>
      <c r="E2656" s="5">
        <v>16</v>
      </c>
      <c r="F2656" s="5" t="s">
        <v>17</v>
      </c>
      <c r="G2656" s="64">
        <v>45.99</v>
      </c>
      <c r="H2656" s="64">
        <v>3.42</v>
      </c>
      <c r="I2656" t="s">
        <v>188</v>
      </c>
      <c r="J2656" t="s">
        <v>14</v>
      </c>
      <c r="K2656" t="s">
        <v>15</v>
      </c>
      <c r="N2656" s="1">
        <v>3421</v>
      </c>
      <c r="O2656" s="60">
        <f>IF(B2656="DEPARTAMENTO",N2656*(100%-VLOOKUP(A2656,'Condiciones Comerciales'!B:M,4,FALSE)),N2656)</f>
        <v>3078.9</v>
      </c>
      <c r="P2656" s="60">
        <f t="shared" si="41"/>
        <v>3463.7625000000003</v>
      </c>
      <c r="Q2656" s="62"/>
    </row>
    <row r="2657" spans="1:17" x14ac:dyDescent="0.3">
      <c r="A2657" s="1" t="s">
        <v>460</v>
      </c>
      <c r="B2657" t="s">
        <v>18</v>
      </c>
      <c r="C2657" t="s">
        <v>19</v>
      </c>
      <c r="D2657" s="63">
        <v>1605</v>
      </c>
      <c r="E2657" s="5">
        <v>16</v>
      </c>
      <c r="F2657" s="5" t="s">
        <v>17</v>
      </c>
      <c r="G2657" s="64">
        <v>45.77</v>
      </c>
      <c r="H2657" s="64">
        <v>3.47</v>
      </c>
      <c r="I2657" t="s">
        <v>188</v>
      </c>
      <c r="J2657" t="s">
        <v>14</v>
      </c>
      <c r="K2657" t="s">
        <v>15</v>
      </c>
      <c r="N2657" s="1">
        <v>3421</v>
      </c>
      <c r="O2657" s="60">
        <f>IF(B2657="DEPARTAMENTO",N2657*(100%-VLOOKUP(A2657,'Condiciones Comerciales'!B:M,4,FALSE)),N2657)</f>
        <v>3078.9</v>
      </c>
      <c r="P2657" s="60">
        <f t="shared" si="41"/>
        <v>3463.7625000000003</v>
      </c>
      <c r="Q2657" s="62"/>
    </row>
    <row r="2658" spans="1:17" x14ac:dyDescent="0.3">
      <c r="A2658" s="1" t="s">
        <v>460</v>
      </c>
      <c r="B2658" t="s">
        <v>18</v>
      </c>
      <c r="C2658" t="s">
        <v>19</v>
      </c>
      <c r="D2658" s="63">
        <v>1702</v>
      </c>
      <c r="E2658" s="5">
        <v>17</v>
      </c>
      <c r="F2658" s="5" t="s">
        <v>17</v>
      </c>
      <c r="G2658" s="64">
        <v>45.77</v>
      </c>
      <c r="H2658" s="64">
        <v>3.47</v>
      </c>
      <c r="I2658" t="s">
        <v>181</v>
      </c>
      <c r="J2658" t="s">
        <v>14</v>
      </c>
      <c r="K2658" t="s">
        <v>15</v>
      </c>
      <c r="N2658" s="1">
        <v>3368</v>
      </c>
      <c r="O2658" s="60">
        <f>IF(B2658="DEPARTAMENTO",N2658*(100%-VLOOKUP(A2658,'Condiciones Comerciales'!B:M,4,FALSE)),N2658)</f>
        <v>3031.2000000000003</v>
      </c>
      <c r="P2658" s="60">
        <f t="shared" si="41"/>
        <v>3410.1000000000004</v>
      </c>
      <c r="Q2658" s="62"/>
    </row>
    <row r="2659" spans="1:17" x14ac:dyDescent="0.3">
      <c r="A2659" s="1" t="s">
        <v>460</v>
      </c>
      <c r="B2659" t="s">
        <v>18</v>
      </c>
      <c r="C2659" t="s">
        <v>19</v>
      </c>
      <c r="D2659" s="63">
        <v>1703</v>
      </c>
      <c r="E2659" s="5">
        <v>17</v>
      </c>
      <c r="F2659" s="5" t="s">
        <v>17</v>
      </c>
      <c r="G2659" s="64">
        <v>45.99</v>
      </c>
      <c r="H2659" s="64">
        <v>3.42</v>
      </c>
      <c r="I2659" t="s">
        <v>181</v>
      </c>
      <c r="J2659" t="s">
        <v>14</v>
      </c>
      <c r="K2659" t="s">
        <v>15</v>
      </c>
      <c r="N2659" s="1">
        <v>3368</v>
      </c>
      <c r="O2659" s="60">
        <f>IF(B2659="DEPARTAMENTO",N2659*(100%-VLOOKUP(A2659,'Condiciones Comerciales'!B:M,4,FALSE)),N2659)</f>
        <v>3031.2000000000003</v>
      </c>
      <c r="P2659" s="60">
        <f t="shared" si="41"/>
        <v>3410.1000000000004</v>
      </c>
      <c r="Q2659" s="62"/>
    </row>
    <row r="2660" spans="1:17" x14ac:dyDescent="0.3">
      <c r="A2660" s="1" t="s">
        <v>460</v>
      </c>
      <c r="B2660" t="s">
        <v>18</v>
      </c>
      <c r="C2660" t="s">
        <v>19</v>
      </c>
      <c r="D2660" s="63">
        <v>1704</v>
      </c>
      <c r="E2660" s="5">
        <v>17</v>
      </c>
      <c r="F2660" s="5" t="s">
        <v>17</v>
      </c>
      <c r="G2660" s="64">
        <v>45.99</v>
      </c>
      <c r="H2660" s="64">
        <v>3.42</v>
      </c>
      <c r="I2660" t="s">
        <v>188</v>
      </c>
      <c r="J2660" t="s">
        <v>14</v>
      </c>
      <c r="K2660" t="s">
        <v>15</v>
      </c>
      <c r="N2660" s="1">
        <v>3427</v>
      </c>
      <c r="O2660" s="60">
        <f>IF(B2660="DEPARTAMENTO",N2660*(100%-VLOOKUP(A2660,'Condiciones Comerciales'!B:M,4,FALSE)),N2660)</f>
        <v>3084.3</v>
      </c>
      <c r="P2660" s="60">
        <f t="shared" si="41"/>
        <v>3469.8374999999996</v>
      </c>
      <c r="Q2660" s="62"/>
    </row>
    <row r="2661" spans="1:17" x14ac:dyDescent="0.3">
      <c r="A2661" s="1" t="s">
        <v>460</v>
      </c>
      <c r="B2661" t="s">
        <v>18</v>
      </c>
      <c r="C2661" t="s">
        <v>19</v>
      </c>
      <c r="D2661" s="63">
        <v>1705</v>
      </c>
      <c r="E2661" s="5">
        <v>17</v>
      </c>
      <c r="F2661" s="5" t="s">
        <v>17</v>
      </c>
      <c r="G2661" s="64">
        <v>45.77</v>
      </c>
      <c r="H2661" s="64">
        <v>3.47</v>
      </c>
      <c r="I2661" t="s">
        <v>188</v>
      </c>
      <c r="J2661" t="s">
        <v>14</v>
      </c>
      <c r="K2661" t="s">
        <v>15</v>
      </c>
      <c r="N2661" s="1">
        <v>3427</v>
      </c>
      <c r="O2661" s="60">
        <f>IF(B2661="DEPARTAMENTO",N2661*(100%-VLOOKUP(A2661,'Condiciones Comerciales'!B:M,4,FALSE)),N2661)</f>
        <v>3084.3</v>
      </c>
      <c r="P2661" s="60">
        <f t="shared" si="41"/>
        <v>3469.8374999999996</v>
      </c>
      <c r="Q2661" s="62"/>
    </row>
    <row r="2662" spans="1:17" x14ac:dyDescent="0.3">
      <c r="A2662" s="1" t="s">
        <v>460</v>
      </c>
      <c r="B2662" t="s">
        <v>18</v>
      </c>
      <c r="C2662" t="s">
        <v>19</v>
      </c>
      <c r="D2662" s="63">
        <v>1802</v>
      </c>
      <c r="E2662" s="5">
        <v>18</v>
      </c>
      <c r="F2662" s="5" t="s">
        <v>17</v>
      </c>
      <c r="G2662" s="64">
        <v>45.77</v>
      </c>
      <c r="H2662" s="64">
        <v>3.47</v>
      </c>
      <c r="I2662" t="s">
        <v>181</v>
      </c>
      <c r="J2662" t="s">
        <v>14</v>
      </c>
      <c r="K2662" t="s">
        <v>15</v>
      </c>
      <c r="N2662" s="1">
        <v>3374</v>
      </c>
      <c r="O2662" s="60">
        <f>IF(B2662="DEPARTAMENTO",N2662*(100%-VLOOKUP(A2662,'Condiciones Comerciales'!B:M,4,FALSE)),N2662)</f>
        <v>3036.6</v>
      </c>
      <c r="P2662" s="60">
        <f t="shared" si="41"/>
        <v>3416.1749999999997</v>
      </c>
      <c r="Q2662" s="62"/>
    </row>
    <row r="2663" spans="1:17" x14ac:dyDescent="0.3">
      <c r="A2663" s="1" t="s">
        <v>460</v>
      </c>
      <c r="B2663" t="s">
        <v>18</v>
      </c>
      <c r="C2663" t="s">
        <v>19</v>
      </c>
      <c r="D2663" s="63">
        <v>1803</v>
      </c>
      <c r="E2663" s="5">
        <v>18</v>
      </c>
      <c r="F2663" s="5" t="s">
        <v>17</v>
      </c>
      <c r="G2663" s="64">
        <v>45.99</v>
      </c>
      <c r="H2663" s="64">
        <v>3.42</v>
      </c>
      <c r="I2663" t="s">
        <v>181</v>
      </c>
      <c r="J2663" t="s">
        <v>14</v>
      </c>
      <c r="K2663" t="s">
        <v>15</v>
      </c>
      <c r="N2663" s="1">
        <v>3374</v>
      </c>
      <c r="O2663" s="60">
        <f>IF(B2663="DEPARTAMENTO",N2663*(100%-VLOOKUP(A2663,'Condiciones Comerciales'!B:M,4,FALSE)),N2663)</f>
        <v>3036.6</v>
      </c>
      <c r="P2663" s="60">
        <f t="shared" si="41"/>
        <v>3416.1749999999997</v>
      </c>
      <c r="Q2663" s="62"/>
    </row>
    <row r="2664" spans="1:17" x14ac:dyDescent="0.3">
      <c r="A2664" s="1" t="s">
        <v>460</v>
      </c>
      <c r="B2664" t="s">
        <v>18</v>
      </c>
      <c r="C2664" t="s">
        <v>19</v>
      </c>
      <c r="D2664" s="63">
        <v>1804</v>
      </c>
      <c r="E2664" s="5">
        <v>18</v>
      </c>
      <c r="F2664" s="5" t="s">
        <v>17</v>
      </c>
      <c r="G2664" s="64">
        <v>45.99</v>
      </c>
      <c r="H2664" s="64">
        <v>3.42</v>
      </c>
      <c r="I2664" t="s">
        <v>188</v>
      </c>
      <c r="J2664" t="s">
        <v>14</v>
      </c>
      <c r="K2664" t="s">
        <v>15</v>
      </c>
      <c r="N2664" s="1">
        <v>3433</v>
      </c>
      <c r="O2664" s="60">
        <f>IF(B2664="DEPARTAMENTO",N2664*(100%-VLOOKUP(A2664,'Condiciones Comerciales'!B:M,4,FALSE)),N2664)</f>
        <v>3089.7000000000003</v>
      </c>
      <c r="P2664" s="60">
        <f t="shared" si="41"/>
        <v>3475.9125000000004</v>
      </c>
      <c r="Q2664" s="62"/>
    </row>
    <row r="2665" spans="1:17" x14ac:dyDescent="0.3">
      <c r="A2665" s="1" t="s">
        <v>460</v>
      </c>
      <c r="B2665" t="s">
        <v>18</v>
      </c>
      <c r="C2665" t="s">
        <v>19</v>
      </c>
      <c r="D2665" s="63">
        <v>1805</v>
      </c>
      <c r="E2665" s="5">
        <v>18</v>
      </c>
      <c r="F2665" s="5" t="s">
        <v>17</v>
      </c>
      <c r="G2665" s="64">
        <v>45.77</v>
      </c>
      <c r="H2665" s="64">
        <v>3.47</v>
      </c>
      <c r="I2665" t="s">
        <v>188</v>
      </c>
      <c r="J2665" t="s">
        <v>14</v>
      </c>
      <c r="K2665" t="s">
        <v>15</v>
      </c>
      <c r="N2665" s="1">
        <v>3433</v>
      </c>
      <c r="O2665" s="60">
        <f>IF(B2665="DEPARTAMENTO",N2665*(100%-VLOOKUP(A2665,'Condiciones Comerciales'!B:M,4,FALSE)),N2665)</f>
        <v>3089.7000000000003</v>
      </c>
      <c r="P2665" s="60">
        <f t="shared" si="41"/>
        <v>3475.9125000000004</v>
      </c>
      <c r="Q2665" s="62"/>
    </row>
    <row r="2666" spans="1:17" x14ac:dyDescent="0.3">
      <c r="A2666" s="1" t="s">
        <v>460</v>
      </c>
      <c r="B2666" t="s">
        <v>18</v>
      </c>
      <c r="C2666" t="s">
        <v>37</v>
      </c>
      <c r="D2666" s="63">
        <v>106</v>
      </c>
      <c r="E2666" s="5">
        <v>1</v>
      </c>
      <c r="F2666" s="5" t="s">
        <v>17</v>
      </c>
      <c r="G2666" s="64">
        <v>43.57</v>
      </c>
      <c r="H2666" s="64">
        <v>3.02</v>
      </c>
      <c r="I2666" t="s">
        <v>188</v>
      </c>
      <c r="J2666" t="s">
        <v>14</v>
      </c>
      <c r="K2666" t="s">
        <v>15</v>
      </c>
      <c r="N2666" s="1">
        <v>3006</v>
      </c>
      <c r="O2666" s="60">
        <f>IF(B2666="DEPARTAMENTO",N2666*(100%-VLOOKUP(A2666,'Condiciones Comerciales'!B:M,4,FALSE)),N2666)</f>
        <v>2705.4</v>
      </c>
      <c r="P2666" s="60">
        <f t="shared" si="41"/>
        <v>3043.5749999999998</v>
      </c>
      <c r="Q2666" s="62"/>
    </row>
    <row r="2667" spans="1:17" x14ac:dyDescent="0.3">
      <c r="A2667" s="1" t="s">
        <v>460</v>
      </c>
      <c r="B2667" t="s">
        <v>18</v>
      </c>
      <c r="C2667" t="s">
        <v>37</v>
      </c>
      <c r="D2667" s="63">
        <v>110</v>
      </c>
      <c r="E2667" s="5">
        <v>1</v>
      </c>
      <c r="F2667" s="5" t="s">
        <v>17</v>
      </c>
      <c r="G2667" s="64">
        <v>43.77</v>
      </c>
      <c r="H2667" s="64">
        <v>2.96</v>
      </c>
      <c r="I2667" t="s">
        <v>188</v>
      </c>
      <c r="J2667" t="s">
        <v>14</v>
      </c>
      <c r="K2667" t="s">
        <v>15</v>
      </c>
      <c r="N2667" s="1">
        <v>3006</v>
      </c>
      <c r="O2667" s="60">
        <f>IF(B2667="DEPARTAMENTO",N2667*(100%-VLOOKUP(A2667,'Condiciones Comerciales'!B:M,4,FALSE)),N2667)</f>
        <v>2705.4</v>
      </c>
      <c r="P2667" s="60">
        <f t="shared" si="41"/>
        <v>3043.5749999999998</v>
      </c>
      <c r="Q2667" s="62"/>
    </row>
    <row r="2668" spans="1:17" x14ac:dyDescent="0.3">
      <c r="A2668" s="1" t="s">
        <v>460</v>
      </c>
      <c r="B2668" t="s">
        <v>18</v>
      </c>
      <c r="C2668" t="s">
        <v>37</v>
      </c>
      <c r="D2668" s="63">
        <v>111</v>
      </c>
      <c r="E2668" s="5">
        <v>1</v>
      </c>
      <c r="F2668" s="5" t="s">
        <v>17</v>
      </c>
      <c r="G2668" s="64">
        <v>44.37</v>
      </c>
      <c r="H2668" s="64">
        <v>2.9</v>
      </c>
      <c r="I2668" t="s">
        <v>188</v>
      </c>
      <c r="J2668" t="s">
        <v>14</v>
      </c>
      <c r="K2668" t="s">
        <v>15</v>
      </c>
      <c r="N2668" s="1">
        <v>3006</v>
      </c>
      <c r="O2668" s="60">
        <f>IF(B2668="DEPARTAMENTO",N2668*(100%-VLOOKUP(A2668,'Condiciones Comerciales'!B:M,4,FALSE)),N2668)</f>
        <v>2705.4</v>
      </c>
      <c r="P2668" s="60">
        <f t="shared" si="41"/>
        <v>3043.5749999999998</v>
      </c>
      <c r="Q2668" s="62"/>
    </row>
    <row r="2669" spans="1:17" x14ac:dyDescent="0.3">
      <c r="A2669" s="1" t="s">
        <v>460</v>
      </c>
      <c r="B2669" t="s">
        <v>18</v>
      </c>
      <c r="C2669" t="s">
        <v>37</v>
      </c>
      <c r="D2669" s="63">
        <v>206</v>
      </c>
      <c r="E2669" s="5">
        <v>2</v>
      </c>
      <c r="F2669" s="5" t="s">
        <v>17</v>
      </c>
      <c r="G2669" s="64">
        <v>43.57</v>
      </c>
      <c r="H2669" s="64">
        <v>3.02</v>
      </c>
      <c r="I2669" t="s">
        <v>188</v>
      </c>
      <c r="J2669" t="s">
        <v>14</v>
      </c>
      <c r="K2669" t="s">
        <v>15</v>
      </c>
      <c r="N2669" s="1">
        <v>3065</v>
      </c>
      <c r="O2669" s="60">
        <f>IF(B2669="DEPARTAMENTO",N2669*(100%-VLOOKUP(A2669,'Condiciones Comerciales'!B:M,4,FALSE)),N2669)</f>
        <v>2758.5</v>
      </c>
      <c r="P2669" s="60">
        <f t="shared" si="41"/>
        <v>3103.3125</v>
      </c>
      <c r="Q2669" s="62"/>
    </row>
    <row r="2670" spans="1:17" x14ac:dyDescent="0.3">
      <c r="A2670" s="1" t="s">
        <v>460</v>
      </c>
      <c r="B2670" t="s">
        <v>18</v>
      </c>
      <c r="C2670" t="s">
        <v>37</v>
      </c>
      <c r="D2670" s="63">
        <v>210</v>
      </c>
      <c r="E2670" s="5">
        <v>2</v>
      </c>
      <c r="F2670" s="5" t="s">
        <v>17</v>
      </c>
      <c r="G2670" s="64">
        <v>43.77</v>
      </c>
      <c r="H2670" s="64">
        <v>2.96</v>
      </c>
      <c r="I2670" t="s">
        <v>188</v>
      </c>
      <c r="J2670" t="s">
        <v>14</v>
      </c>
      <c r="K2670" t="s">
        <v>15</v>
      </c>
      <c r="N2670" s="1">
        <v>3065</v>
      </c>
      <c r="O2670" s="60">
        <f>IF(B2670="DEPARTAMENTO",N2670*(100%-VLOOKUP(A2670,'Condiciones Comerciales'!B:M,4,FALSE)),N2670)</f>
        <v>2758.5</v>
      </c>
      <c r="P2670" s="60">
        <f t="shared" si="41"/>
        <v>3103.3125</v>
      </c>
      <c r="Q2670" s="62"/>
    </row>
    <row r="2671" spans="1:17" x14ac:dyDescent="0.3">
      <c r="A2671" s="1" t="s">
        <v>460</v>
      </c>
      <c r="B2671" t="s">
        <v>18</v>
      </c>
      <c r="C2671" t="s">
        <v>37</v>
      </c>
      <c r="D2671" s="63">
        <v>212</v>
      </c>
      <c r="E2671" s="5">
        <v>2</v>
      </c>
      <c r="F2671" s="5" t="s">
        <v>17</v>
      </c>
      <c r="G2671" s="64">
        <v>44.37</v>
      </c>
      <c r="H2671" s="64">
        <v>2.9</v>
      </c>
      <c r="I2671" t="s">
        <v>181</v>
      </c>
      <c r="J2671" t="s">
        <v>14</v>
      </c>
      <c r="K2671" t="s">
        <v>15</v>
      </c>
      <c r="N2671" s="1">
        <v>3006</v>
      </c>
      <c r="O2671" s="60">
        <f>IF(B2671="DEPARTAMENTO",N2671*(100%-VLOOKUP(A2671,'Condiciones Comerciales'!B:M,4,FALSE)),N2671)</f>
        <v>2705.4</v>
      </c>
      <c r="P2671" s="60">
        <f t="shared" si="41"/>
        <v>3043.5749999999998</v>
      </c>
      <c r="Q2671" s="62"/>
    </row>
    <row r="2672" spans="1:17" x14ac:dyDescent="0.3">
      <c r="A2672" s="1" t="s">
        <v>460</v>
      </c>
      <c r="B2672" t="s">
        <v>18</v>
      </c>
      <c r="C2672" t="s">
        <v>37</v>
      </c>
      <c r="D2672" s="63">
        <v>306</v>
      </c>
      <c r="E2672" s="5">
        <v>3</v>
      </c>
      <c r="F2672" s="5" t="s">
        <v>17</v>
      </c>
      <c r="G2672" s="64">
        <v>43.57</v>
      </c>
      <c r="H2672" s="64">
        <v>3.02</v>
      </c>
      <c r="I2672" t="s">
        <v>188</v>
      </c>
      <c r="J2672" t="s">
        <v>14</v>
      </c>
      <c r="K2672" t="s">
        <v>15</v>
      </c>
      <c r="N2672" s="1">
        <v>3076</v>
      </c>
      <c r="O2672" s="60">
        <f>IF(B2672="DEPARTAMENTO",N2672*(100%-VLOOKUP(A2672,'Condiciones Comerciales'!B:M,4,FALSE)),N2672)</f>
        <v>2768.4</v>
      </c>
      <c r="P2672" s="60">
        <f t="shared" si="41"/>
        <v>3114.45</v>
      </c>
      <c r="Q2672" s="62"/>
    </row>
    <row r="2673" spans="1:17" x14ac:dyDescent="0.3">
      <c r="A2673" s="1" t="s">
        <v>460</v>
      </c>
      <c r="B2673" t="s">
        <v>18</v>
      </c>
      <c r="C2673" t="s">
        <v>37</v>
      </c>
      <c r="D2673" s="63">
        <v>310</v>
      </c>
      <c r="E2673" s="5">
        <v>3</v>
      </c>
      <c r="F2673" s="5" t="s">
        <v>17</v>
      </c>
      <c r="G2673" s="64">
        <v>43.77</v>
      </c>
      <c r="H2673" s="64">
        <v>2.96</v>
      </c>
      <c r="I2673" t="s">
        <v>188</v>
      </c>
      <c r="J2673" t="s">
        <v>14</v>
      </c>
      <c r="K2673" t="s">
        <v>15</v>
      </c>
      <c r="N2673" s="1">
        <v>3076</v>
      </c>
      <c r="O2673" s="60">
        <f>IF(B2673="DEPARTAMENTO",N2673*(100%-VLOOKUP(A2673,'Condiciones Comerciales'!B:M,4,FALSE)),N2673)</f>
        <v>2768.4</v>
      </c>
      <c r="P2673" s="60">
        <f t="shared" si="41"/>
        <v>3114.45</v>
      </c>
      <c r="Q2673" s="62"/>
    </row>
    <row r="2674" spans="1:17" x14ac:dyDescent="0.3">
      <c r="A2674" s="1" t="s">
        <v>460</v>
      </c>
      <c r="B2674" t="s">
        <v>18</v>
      </c>
      <c r="C2674" t="s">
        <v>37</v>
      </c>
      <c r="D2674" s="63">
        <v>311</v>
      </c>
      <c r="E2674" s="5">
        <v>3</v>
      </c>
      <c r="F2674" s="5" t="s">
        <v>17</v>
      </c>
      <c r="G2674" s="64">
        <v>44.37</v>
      </c>
      <c r="H2674" s="64">
        <v>2.9</v>
      </c>
      <c r="I2674" t="s">
        <v>188</v>
      </c>
      <c r="J2674" t="s">
        <v>14</v>
      </c>
      <c r="K2674" t="s">
        <v>15</v>
      </c>
      <c r="N2674" s="1">
        <v>3076</v>
      </c>
      <c r="O2674" s="60">
        <f>IF(B2674="DEPARTAMENTO",N2674*(100%-VLOOKUP(A2674,'Condiciones Comerciales'!B:M,4,FALSE)),N2674)</f>
        <v>2768.4</v>
      </c>
      <c r="P2674" s="60">
        <f t="shared" si="41"/>
        <v>3114.45</v>
      </c>
      <c r="Q2674" s="62"/>
    </row>
    <row r="2675" spans="1:17" x14ac:dyDescent="0.3">
      <c r="A2675" s="1" t="s">
        <v>460</v>
      </c>
      <c r="B2675" t="s">
        <v>18</v>
      </c>
      <c r="C2675" t="s">
        <v>37</v>
      </c>
      <c r="D2675" s="63">
        <v>313</v>
      </c>
      <c r="E2675" s="5">
        <v>3</v>
      </c>
      <c r="F2675" s="5" t="s">
        <v>17</v>
      </c>
      <c r="G2675" s="64">
        <v>43.77</v>
      </c>
      <c r="H2675" s="64">
        <v>2.96</v>
      </c>
      <c r="I2675" t="s">
        <v>181</v>
      </c>
      <c r="J2675" t="s">
        <v>14</v>
      </c>
      <c r="K2675" t="s">
        <v>15</v>
      </c>
      <c r="N2675" s="1">
        <v>3018</v>
      </c>
      <c r="O2675" s="60">
        <f>IF(B2675="DEPARTAMENTO",N2675*(100%-VLOOKUP(A2675,'Condiciones Comerciales'!B:M,4,FALSE)),N2675)</f>
        <v>2716.2000000000003</v>
      </c>
      <c r="P2675" s="60">
        <f t="shared" si="41"/>
        <v>3055.7250000000004</v>
      </c>
      <c r="Q2675" s="62"/>
    </row>
    <row r="2676" spans="1:17" x14ac:dyDescent="0.3">
      <c r="A2676" s="1" t="s">
        <v>460</v>
      </c>
      <c r="B2676" t="s">
        <v>18</v>
      </c>
      <c r="C2676" t="s">
        <v>37</v>
      </c>
      <c r="D2676" s="63">
        <v>406</v>
      </c>
      <c r="E2676" s="5">
        <v>4</v>
      </c>
      <c r="F2676" s="5" t="s">
        <v>17</v>
      </c>
      <c r="G2676" s="64">
        <v>43.57</v>
      </c>
      <c r="H2676" s="64">
        <v>3.02</v>
      </c>
      <c r="I2676" t="s">
        <v>188</v>
      </c>
      <c r="J2676" t="s">
        <v>14</v>
      </c>
      <c r="K2676" t="s">
        <v>15</v>
      </c>
      <c r="N2676" s="1">
        <v>3088</v>
      </c>
      <c r="O2676" s="60">
        <f>IF(B2676="DEPARTAMENTO",N2676*(100%-VLOOKUP(A2676,'Condiciones Comerciales'!B:M,4,FALSE)),N2676)</f>
        <v>2779.2000000000003</v>
      </c>
      <c r="P2676" s="60">
        <f t="shared" si="41"/>
        <v>3126.6</v>
      </c>
      <c r="Q2676" s="62"/>
    </row>
    <row r="2677" spans="1:17" x14ac:dyDescent="0.3">
      <c r="A2677" s="1" t="s">
        <v>460</v>
      </c>
      <c r="B2677" t="s">
        <v>18</v>
      </c>
      <c r="C2677" t="s">
        <v>37</v>
      </c>
      <c r="D2677" s="63">
        <v>410</v>
      </c>
      <c r="E2677" s="5">
        <v>4</v>
      </c>
      <c r="F2677" s="5" t="s">
        <v>17</v>
      </c>
      <c r="G2677" s="64">
        <v>43.77</v>
      </c>
      <c r="H2677" s="64">
        <v>2.96</v>
      </c>
      <c r="I2677" t="s">
        <v>188</v>
      </c>
      <c r="J2677" t="s">
        <v>14</v>
      </c>
      <c r="K2677" t="s">
        <v>15</v>
      </c>
      <c r="N2677" s="1">
        <v>3088</v>
      </c>
      <c r="O2677" s="60">
        <f>IF(B2677="DEPARTAMENTO",N2677*(100%-VLOOKUP(A2677,'Condiciones Comerciales'!B:M,4,FALSE)),N2677)</f>
        <v>2779.2000000000003</v>
      </c>
      <c r="P2677" s="60">
        <f t="shared" si="41"/>
        <v>3126.6</v>
      </c>
      <c r="Q2677" s="62"/>
    </row>
    <row r="2678" spans="1:17" x14ac:dyDescent="0.3">
      <c r="A2678" s="1" t="s">
        <v>460</v>
      </c>
      <c r="B2678" t="s">
        <v>18</v>
      </c>
      <c r="C2678" t="s">
        <v>37</v>
      </c>
      <c r="D2678" s="63">
        <v>506</v>
      </c>
      <c r="E2678" s="5">
        <v>5</v>
      </c>
      <c r="F2678" s="5" t="s">
        <v>17</v>
      </c>
      <c r="G2678" s="64">
        <v>43.57</v>
      </c>
      <c r="H2678" s="64">
        <v>3.02</v>
      </c>
      <c r="I2678" t="s">
        <v>188</v>
      </c>
      <c r="J2678" t="s">
        <v>14</v>
      </c>
      <c r="K2678" t="s">
        <v>15</v>
      </c>
      <c r="N2678" s="1">
        <v>3100</v>
      </c>
      <c r="O2678" s="60">
        <f>IF(B2678="DEPARTAMENTO",N2678*(100%-VLOOKUP(A2678,'Condiciones Comerciales'!B:M,4,FALSE)),N2678)</f>
        <v>2790</v>
      </c>
      <c r="P2678" s="60">
        <f t="shared" si="41"/>
        <v>3138.75</v>
      </c>
      <c r="Q2678" s="62"/>
    </row>
    <row r="2679" spans="1:17" x14ac:dyDescent="0.3">
      <c r="A2679" s="1" t="s">
        <v>460</v>
      </c>
      <c r="B2679" t="s">
        <v>18</v>
      </c>
      <c r="C2679" t="s">
        <v>37</v>
      </c>
      <c r="D2679" s="63">
        <v>510</v>
      </c>
      <c r="E2679" s="5">
        <v>5</v>
      </c>
      <c r="F2679" s="5" t="s">
        <v>17</v>
      </c>
      <c r="G2679" s="64">
        <v>43.77</v>
      </c>
      <c r="H2679" s="64">
        <v>2.96</v>
      </c>
      <c r="I2679" t="s">
        <v>188</v>
      </c>
      <c r="J2679" t="s">
        <v>14</v>
      </c>
      <c r="K2679" t="s">
        <v>15</v>
      </c>
      <c r="N2679" s="1">
        <v>3100</v>
      </c>
      <c r="O2679" s="60">
        <f>IF(B2679="DEPARTAMENTO",N2679*(100%-VLOOKUP(A2679,'Condiciones Comerciales'!B:M,4,FALSE)),N2679)</f>
        <v>2790</v>
      </c>
      <c r="P2679" s="60">
        <f t="shared" si="41"/>
        <v>3138.75</v>
      </c>
      <c r="Q2679" s="62"/>
    </row>
    <row r="2680" spans="1:17" x14ac:dyDescent="0.3">
      <c r="A2680" s="1" t="s">
        <v>460</v>
      </c>
      <c r="B2680" t="s">
        <v>18</v>
      </c>
      <c r="C2680" t="s">
        <v>37</v>
      </c>
      <c r="D2680" s="63">
        <v>511</v>
      </c>
      <c r="E2680" s="5">
        <v>5</v>
      </c>
      <c r="F2680" s="5" t="s">
        <v>17</v>
      </c>
      <c r="G2680" s="64">
        <v>44.37</v>
      </c>
      <c r="H2680" s="64">
        <v>2.9</v>
      </c>
      <c r="I2680" t="s">
        <v>188</v>
      </c>
      <c r="J2680" t="s">
        <v>14</v>
      </c>
      <c r="K2680" t="s">
        <v>15</v>
      </c>
      <c r="N2680" s="1">
        <v>3100</v>
      </c>
      <c r="O2680" s="60">
        <f>IF(B2680="DEPARTAMENTO",N2680*(100%-VLOOKUP(A2680,'Condiciones Comerciales'!B:M,4,FALSE)),N2680)</f>
        <v>2790</v>
      </c>
      <c r="P2680" s="60">
        <f t="shared" si="41"/>
        <v>3138.75</v>
      </c>
      <c r="Q2680" s="62"/>
    </row>
    <row r="2681" spans="1:17" x14ac:dyDescent="0.3">
      <c r="A2681" s="1" t="s">
        <v>460</v>
      </c>
      <c r="B2681" t="s">
        <v>18</v>
      </c>
      <c r="C2681" t="s">
        <v>37</v>
      </c>
      <c r="D2681" s="63">
        <v>513</v>
      </c>
      <c r="E2681" s="5">
        <v>5</v>
      </c>
      <c r="F2681" s="5" t="s">
        <v>17</v>
      </c>
      <c r="G2681" s="64">
        <v>43.77</v>
      </c>
      <c r="H2681" s="64">
        <v>2.96</v>
      </c>
      <c r="I2681" t="s">
        <v>181</v>
      </c>
      <c r="J2681" t="s">
        <v>14</v>
      </c>
      <c r="K2681" t="s">
        <v>15</v>
      </c>
      <c r="N2681" s="1">
        <v>3041</v>
      </c>
      <c r="O2681" s="60">
        <f>IF(B2681="DEPARTAMENTO",N2681*(100%-VLOOKUP(A2681,'Condiciones Comerciales'!B:M,4,FALSE)),N2681)</f>
        <v>2736.9</v>
      </c>
      <c r="P2681" s="60">
        <f t="shared" si="41"/>
        <v>3079.0124999999998</v>
      </c>
      <c r="Q2681" s="62"/>
    </row>
    <row r="2682" spans="1:17" x14ac:dyDescent="0.3">
      <c r="A2682" s="1" t="s">
        <v>460</v>
      </c>
      <c r="B2682" t="s">
        <v>18</v>
      </c>
      <c r="C2682" t="s">
        <v>37</v>
      </c>
      <c r="D2682" s="63">
        <v>606</v>
      </c>
      <c r="E2682" s="5">
        <v>6</v>
      </c>
      <c r="F2682" s="5" t="s">
        <v>17</v>
      </c>
      <c r="G2682" s="64">
        <v>43.57</v>
      </c>
      <c r="H2682" s="64">
        <v>3.02</v>
      </c>
      <c r="I2682" t="s">
        <v>188</v>
      </c>
      <c r="J2682" t="s">
        <v>14</v>
      </c>
      <c r="K2682" t="s">
        <v>15</v>
      </c>
      <c r="N2682" s="1">
        <v>3112</v>
      </c>
      <c r="O2682" s="60">
        <f>IF(B2682="DEPARTAMENTO",N2682*(100%-VLOOKUP(A2682,'Condiciones Comerciales'!B:M,4,FALSE)),N2682)</f>
        <v>2800.8</v>
      </c>
      <c r="P2682" s="60">
        <f t="shared" si="41"/>
        <v>3150.9</v>
      </c>
      <c r="Q2682" s="62"/>
    </row>
    <row r="2683" spans="1:17" x14ac:dyDescent="0.3">
      <c r="A2683" s="1" t="s">
        <v>460</v>
      </c>
      <c r="B2683" t="s">
        <v>18</v>
      </c>
      <c r="C2683" t="s">
        <v>37</v>
      </c>
      <c r="D2683" s="63">
        <v>610</v>
      </c>
      <c r="E2683" s="5">
        <v>6</v>
      </c>
      <c r="F2683" s="5" t="s">
        <v>17</v>
      </c>
      <c r="G2683" s="64">
        <v>43.77</v>
      </c>
      <c r="H2683" s="64">
        <v>2.96</v>
      </c>
      <c r="I2683" t="s">
        <v>188</v>
      </c>
      <c r="J2683" t="s">
        <v>14</v>
      </c>
      <c r="K2683" t="s">
        <v>15</v>
      </c>
      <c r="N2683" s="1">
        <v>3112</v>
      </c>
      <c r="O2683" s="60">
        <f>IF(B2683="DEPARTAMENTO",N2683*(100%-VLOOKUP(A2683,'Condiciones Comerciales'!B:M,4,FALSE)),N2683)</f>
        <v>2800.8</v>
      </c>
      <c r="P2683" s="60">
        <f t="shared" si="41"/>
        <v>3150.9</v>
      </c>
      <c r="Q2683" s="62"/>
    </row>
    <row r="2684" spans="1:17" x14ac:dyDescent="0.3">
      <c r="A2684" s="1" t="s">
        <v>460</v>
      </c>
      <c r="B2684" t="s">
        <v>18</v>
      </c>
      <c r="C2684" t="s">
        <v>37</v>
      </c>
      <c r="D2684" s="63">
        <v>611</v>
      </c>
      <c r="E2684" s="5">
        <v>6</v>
      </c>
      <c r="F2684" s="5" t="s">
        <v>17</v>
      </c>
      <c r="G2684" s="64">
        <v>44.37</v>
      </c>
      <c r="H2684" s="64">
        <v>2.9</v>
      </c>
      <c r="I2684" t="s">
        <v>188</v>
      </c>
      <c r="J2684" t="s">
        <v>14</v>
      </c>
      <c r="K2684" t="s">
        <v>15</v>
      </c>
      <c r="N2684" s="1">
        <v>3112</v>
      </c>
      <c r="O2684" s="60">
        <f>IF(B2684="DEPARTAMENTO",N2684*(100%-VLOOKUP(A2684,'Condiciones Comerciales'!B:M,4,FALSE)),N2684)</f>
        <v>2800.8</v>
      </c>
      <c r="P2684" s="60">
        <f t="shared" si="41"/>
        <v>3150.9</v>
      </c>
      <c r="Q2684" s="62"/>
    </row>
    <row r="2685" spans="1:17" x14ac:dyDescent="0.3">
      <c r="A2685" s="1" t="s">
        <v>460</v>
      </c>
      <c r="B2685" t="s">
        <v>18</v>
      </c>
      <c r="C2685" t="s">
        <v>37</v>
      </c>
      <c r="D2685" s="63">
        <v>612</v>
      </c>
      <c r="E2685" s="5">
        <v>6</v>
      </c>
      <c r="F2685" s="5" t="s">
        <v>17</v>
      </c>
      <c r="G2685" s="64">
        <v>44.37</v>
      </c>
      <c r="H2685" s="64">
        <v>2.9</v>
      </c>
      <c r="I2685" t="s">
        <v>181</v>
      </c>
      <c r="J2685" t="s">
        <v>14</v>
      </c>
      <c r="K2685" t="s">
        <v>15</v>
      </c>
      <c r="N2685" s="1">
        <v>3053</v>
      </c>
      <c r="O2685" s="60">
        <f>IF(B2685="DEPARTAMENTO",N2685*(100%-VLOOKUP(A2685,'Condiciones Comerciales'!B:M,4,FALSE)),N2685)</f>
        <v>2747.7000000000003</v>
      </c>
      <c r="P2685" s="60">
        <f t="shared" si="41"/>
        <v>3091.1625000000004</v>
      </c>
      <c r="Q2685" s="62"/>
    </row>
    <row r="2686" spans="1:17" x14ac:dyDescent="0.3">
      <c r="A2686" s="1" t="s">
        <v>460</v>
      </c>
      <c r="B2686" t="s">
        <v>18</v>
      </c>
      <c r="C2686" t="s">
        <v>37</v>
      </c>
      <c r="D2686" s="63">
        <v>701</v>
      </c>
      <c r="E2686" s="5">
        <v>7</v>
      </c>
      <c r="F2686" s="5" t="s">
        <v>17</v>
      </c>
      <c r="G2686" s="64">
        <v>44</v>
      </c>
      <c r="H2686" s="64">
        <v>3.05</v>
      </c>
      <c r="I2686" t="s">
        <v>181</v>
      </c>
      <c r="J2686" t="s">
        <v>14</v>
      </c>
      <c r="K2686" t="s">
        <v>15</v>
      </c>
      <c r="N2686" s="1">
        <v>3065</v>
      </c>
      <c r="O2686" s="60">
        <f>IF(B2686="DEPARTAMENTO",N2686*(100%-VLOOKUP(A2686,'Condiciones Comerciales'!B:M,4,FALSE)),N2686)</f>
        <v>2758.5</v>
      </c>
      <c r="P2686" s="60">
        <f t="shared" si="41"/>
        <v>3103.3125</v>
      </c>
      <c r="Q2686" s="62"/>
    </row>
    <row r="2687" spans="1:17" x14ac:dyDescent="0.3">
      <c r="A2687" s="1" t="s">
        <v>460</v>
      </c>
      <c r="B2687" t="s">
        <v>18</v>
      </c>
      <c r="C2687" t="s">
        <v>37</v>
      </c>
      <c r="D2687" s="63">
        <v>706</v>
      </c>
      <c r="E2687" s="5">
        <v>7</v>
      </c>
      <c r="F2687" s="5" t="s">
        <v>17</v>
      </c>
      <c r="G2687" s="64">
        <v>44</v>
      </c>
      <c r="H2687" s="64">
        <v>3.05</v>
      </c>
      <c r="I2687" t="s">
        <v>188</v>
      </c>
      <c r="J2687" t="s">
        <v>14</v>
      </c>
      <c r="K2687" t="s">
        <v>15</v>
      </c>
      <c r="N2687" s="1">
        <v>3124</v>
      </c>
      <c r="O2687" s="60">
        <f>IF(B2687="DEPARTAMENTO",N2687*(100%-VLOOKUP(A2687,'Condiciones Comerciales'!B:M,4,FALSE)),N2687)</f>
        <v>2811.6</v>
      </c>
      <c r="P2687" s="60">
        <f t="shared" si="41"/>
        <v>3163.0499999999997</v>
      </c>
      <c r="Q2687" s="62"/>
    </row>
    <row r="2688" spans="1:17" x14ac:dyDescent="0.3">
      <c r="A2688" s="1" t="s">
        <v>460</v>
      </c>
      <c r="B2688" t="s">
        <v>18</v>
      </c>
      <c r="C2688" t="s">
        <v>37</v>
      </c>
      <c r="D2688" s="63">
        <v>713</v>
      </c>
      <c r="E2688" s="5">
        <v>7</v>
      </c>
      <c r="F2688" s="5" t="s">
        <v>17</v>
      </c>
      <c r="G2688" s="64">
        <v>44.19</v>
      </c>
      <c r="H2688" s="64">
        <v>3.02</v>
      </c>
      <c r="I2688" t="s">
        <v>181</v>
      </c>
      <c r="J2688" t="s">
        <v>14</v>
      </c>
      <c r="K2688" t="s">
        <v>15</v>
      </c>
      <c r="N2688" s="1">
        <v>3065</v>
      </c>
      <c r="O2688" s="60">
        <f>IF(B2688="DEPARTAMENTO",N2688*(100%-VLOOKUP(A2688,'Condiciones Comerciales'!B:M,4,FALSE)),N2688)</f>
        <v>2758.5</v>
      </c>
      <c r="P2688" s="60">
        <f t="shared" si="41"/>
        <v>3103.3125</v>
      </c>
      <c r="Q2688" s="62"/>
    </row>
    <row r="2689" spans="1:17" x14ac:dyDescent="0.3">
      <c r="A2689" s="1" t="s">
        <v>460</v>
      </c>
      <c r="B2689" t="s">
        <v>18</v>
      </c>
      <c r="C2689" t="s">
        <v>37</v>
      </c>
      <c r="D2689" s="63">
        <v>801</v>
      </c>
      <c r="E2689" s="5">
        <v>8</v>
      </c>
      <c r="F2689" s="5" t="s">
        <v>17</v>
      </c>
      <c r="G2689" s="64">
        <v>44</v>
      </c>
      <c r="H2689" s="64">
        <v>3.05</v>
      </c>
      <c r="I2689" t="s">
        <v>181</v>
      </c>
      <c r="J2689" t="s">
        <v>14</v>
      </c>
      <c r="K2689" t="s">
        <v>15</v>
      </c>
      <c r="N2689" s="1">
        <v>3076</v>
      </c>
      <c r="O2689" s="60">
        <f>IF(B2689="DEPARTAMENTO",N2689*(100%-VLOOKUP(A2689,'Condiciones Comerciales'!B:M,4,FALSE)),N2689)</f>
        <v>2768.4</v>
      </c>
      <c r="P2689" s="60">
        <f t="shared" si="41"/>
        <v>3114.45</v>
      </c>
      <c r="Q2689" s="62"/>
    </row>
    <row r="2690" spans="1:17" x14ac:dyDescent="0.3">
      <c r="A2690" s="1" t="s">
        <v>460</v>
      </c>
      <c r="B2690" t="s">
        <v>18</v>
      </c>
      <c r="C2690" t="s">
        <v>37</v>
      </c>
      <c r="D2690" s="63">
        <v>806</v>
      </c>
      <c r="E2690" s="5">
        <v>8</v>
      </c>
      <c r="F2690" s="5" t="s">
        <v>17</v>
      </c>
      <c r="G2690" s="64">
        <v>44</v>
      </c>
      <c r="H2690" s="64">
        <v>3.05</v>
      </c>
      <c r="I2690" t="s">
        <v>188</v>
      </c>
      <c r="J2690" t="s">
        <v>14</v>
      </c>
      <c r="K2690" t="s">
        <v>15</v>
      </c>
      <c r="N2690" s="1">
        <v>3135</v>
      </c>
      <c r="O2690" s="60">
        <f>IF(B2690="DEPARTAMENTO",N2690*(100%-VLOOKUP(A2690,'Condiciones Comerciales'!B:M,4,FALSE)),N2690)</f>
        <v>2821.5</v>
      </c>
      <c r="P2690" s="60">
        <f t="shared" ref="P2690:P2753" si="42">(O2690-10%*O2690)/80%</f>
        <v>3174.1874999999995</v>
      </c>
      <c r="Q2690" s="62"/>
    </row>
    <row r="2691" spans="1:17" x14ac:dyDescent="0.3">
      <c r="A2691" s="1" t="s">
        <v>460</v>
      </c>
      <c r="B2691" t="s">
        <v>18</v>
      </c>
      <c r="C2691" t="s">
        <v>37</v>
      </c>
      <c r="D2691" s="63">
        <v>810</v>
      </c>
      <c r="E2691" s="5">
        <v>8</v>
      </c>
      <c r="F2691" s="5" t="s">
        <v>17</v>
      </c>
      <c r="G2691" s="64">
        <v>44.19</v>
      </c>
      <c r="H2691" s="64">
        <v>3.02</v>
      </c>
      <c r="I2691" t="s">
        <v>188</v>
      </c>
      <c r="J2691" t="s">
        <v>14</v>
      </c>
      <c r="K2691" t="s">
        <v>15</v>
      </c>
      <c r="N2691" s="1">
        <v>3135</v>
      </c>
      <c r="O2691" s="60">
        <f>IF(B2691="DEPARTAMENTO",N2691*(100%-VLOOKUP(A2691,'Condiciones Comerciales'!B:M,4,FALSE)),N2691)</f>
        <v>2821.5</v>
      </c>
      <c r="P2691" s="60">
        <f t="shared" si="42"/>
        <v>3174.1874999999995</v>
      </c>
      <c r="Q2691" s="62"/>
    </row>
    <row r="2692" spans="1:17" x14ac:dyDescent="0.3">
      <c r="A2692" s="1" t="s">
        <v>460</v>
      </c>
      <c r="B2692" t="s">
        <v>18</v>
      </c>
      <c r="C2692" t="s">
        <v>37</v>
      </c>
      <c r="D2692" s="63">
        <v>811</v>
      </c>
      <c r="E2692" s="5">
        <v>8</v>
      </c>
      <c r="F2692" s="5" t="s">
        <v>17</v>
      </c>
      <c r="G2692" s="64">
        <v>44.66</v>
      </c>
      <c r="H2692" s="64">
        <v>2.99</v>
      </c>
      <c r="I2692" t="s">
        <v>188</v>
      </c>
      <c r="J2692" t="s">
        <v>14</v>
      </c>
      <c r="K2692" t="s">
        <v>15</v>
      </c>
      <c r="N2692" s="1">
        <v>3135</v>
      </c>
      <c r="O2692" s="60">
        <f>IF(B2692="DEPARTAMENTO",N2692*(100%-VLOOKUP(A2692,'Condiciones Comerciales'!B:M,4,FALSE)),N2692)</f>
        <v>2821.5</v>
      </c>
      <c r="P2692" s="60">
        <f t="shared" si="42"/>
        <v>3174.1874999999995</v>
      </c>
      <c r="Q2692" s="62"/>
    </row>
    <row r="2693" spans="1:17" x14ac:dyDescent="0.3">
      <c r="A2693" s="1" t="s">
        <v>460</v>
      </c>
      <c r="B2693" t="s">
        <v>18</v>
      </c>
      <c r="C2693" t="s">
        <v>37</v>
      </c>
      <c r="D2693" s="63">
        <v>812</v>
      </c>
      <c r="E2693" s="5">
        <v>8</v>
      </c>
      <c r="F2693" s="5" t="s">
        <v>17</v>
      </c>
      <c r="G2693" s="64">
        <v>44.66</v>
      </c>
      <c r="H2693" s="64">
        <v>2.99</v>
      </c>
      <c r="I2693" t="s">
        <v>181</v>
      </c>
      <c r="J2693" t="s">
        <v>14</v>
      </c>
      <c r="K2693" t="s">
        <v>15</v>
      </c>
      <c r="N2693" s="1">
        <v>3076</v>
      </c>
      <c r="O2693" s="60">
        <f>IF(B2693="DEPARTAMENTO",N2693*(100%-VLOOKUP(A2693,'Condiciones Comerciales'!B:M,4,FALSE)),N2693)</f>
        <v>2768.4</v>
      </c>
      <c r="P2693" s="60">
        <f t="shared" si="42"/>
        <v>3114.45</v>
      </c>
      <c r="Q2693" s="62"/>
    </row>
    <row r="2694" spans="1:17" x14ac:dyDescent="0.3">
      <c r="A2694" s="1" t="s">
        <v>460</v>
      </c>
      <c r="B2694" t="s">
        <v>18</v>
      </c>
      <c r="C2694" t="s">
        <v>37</v>
      </c>
      <c r="D2694" s="63">
        <v>813</v>
      </c>
      <c r="E2694" s="5">
        <v>8</v>
      </c>
      <c r="F2694" s="5" t="s">
        <v>17</v>
      </c>
      <c r="G2694" s="64">
        <v>44.19</v>
      </c>
      <c r="H2694" s="64">
        <v>3.02</v>
      </c>
      <c r="I2694" t="s">
        <v>181</v>
      </c>
      <c r="J2694" t="s">
        <v>14</v>
      </c>
      <c r="K2694" t="s">
        <v>15</v>
      </c>
      <c r="N2694" s="1">
        <v>3076</v>
      </c>
      <c r="O2694" s="60">
        <f>IF(B2694="DEPARTAMENTO",N2694*(100%-VLOOKUP(A2694,'Condiciones Comerciales'!B:M,4,FALSE)),N2694)</f>
        <v>2768.4</v>
      </c>
      <c r="P2694" s="60">
        <f t="shared" si="42"/>
        <v>3114.45</v>
      </c>
      <c r="Q2694" s="62"/>
    </row>
    <row r="2695" spans="1:17" x14ac:dyDescent="0.3">
      <c r="A2695" s="1" t="s">
        <v>460</v>
      </c>
      <c r="B2695" t="s">
        <v>18</v>
      </c>
      <c r="C2695" t="s">
        <v>37</v>
      </c>
      <c r="D2695" s="63">
        <v>901</v>
      </c>
      <c r="E2695" s="5">
        <v>9</v>
      </c>
      <c r="F2695" s="5" t="s">
        <v>17</v>
      </c>
      <c r="G2695" s="64">
        <v>44</v>
      </c>
      <c r="H2695" s="64">
        <v>3.05</v>
      </c>
      <c r="I2695" t="s">
        <v>181</v>
      </c>
      <c r="J2695" t="s">
        <v>14</v>
      </c>
      <c r="K2695" t="s">
        <v>15</v>
      </c>
      <c r="N2695" s="1">
        <v>3088</v>
      </c>
      <c r="O2695" s="60">
        <f>IF(B2695="DEPARTAMENTO",N2695*(100%-VLOOKUP(A2695,'Condiciones Comerciales'!B:M,4,FALSE)),N2695)</f>
        <v>2779.2000000000003</v>
      </c>
      <c r="P2695" s="60">
        <f t="shared" si="42"/>
        <v>3126.6</v>
      </c>
      <c r="Q2695" s="62"/>
    </row>
    <row r="2696" spans="1:17" x14ac:dyDescent="0.3">
      <c r="A2696" s="1" t="s">
        <v>460</v>
      </c>
      <c r="B2696" t="s">
        <v>18</v>
      </c>
      <c r="C2696" t="s">
        <v>37</v>
      </c>
      <c r="D2696" s="63">
        <v>906</v>
      </c>
      <c r="E2696" s="5">
        <v>9</v>
      </c>
      <c r="F2696" s="5" t="s">
        <v>17</v>
      </c>
      <c r="G2696" s="64">
        <v>44</v>
      </c>
      <c r="H2696" s="64">
        <v>3.05</v>
      </c>
      <c r="I2696" t="s">
        <v>188</v>
      </c>
      <c r="J2696" t="s">
        <v>14</v>
      </c>
      <c r="K2696" t="s">
        <v>15</v>
      </c>
      <c r="N2696" s="1">
        <v>3147</v>
      </c>
      <c r="O2696" s="60">
        <f>IF(B2696="DEPARTAMENTO",N2696*(100%-VLOOKUP(A2696,'Condiciones Comerciales'!B:M,4,FALSE)),N2696)</f>
        <v>2832.3</v>
      </c>
      <c r="P2696" s="60">
        <f t="shared" si="42"/>
        <v>3186.3375000000001</v>
      </c>
      <c r="Q2696" s="62"/>
    </row>
    <row r="2697" spans="1:17" x14ac:dyDescent="0.3">
      <c r="A2697" s="1" t="s">
        <v>460</v>
      </c>
      <c r="B2697" t="s">
        <v>18</v>
      </c>
      <c r="C2697" t="s">
        <v>37</v>
      </c>
      <c r="D2697" s="63">
        <v>910</v>
      </c>
      <c r="E2697" s="5">
        <v>9</v>
      </c>
      <c r="F2697" s="5" t="s">
        <v>17</v>
      </c>
      <c r="G2697" s="64">
        <v>44.19</v>
      </c>
      <c r="H2697" s="64">
        <v>3.02</v>
      </c>
      <c r="I2697" t="s">
        <v>188</v>
      </c>
      <c r="J2697" t="s">
        <v>14</v>
      </c>
      <c r="K2697" t="s">
        <v>15</v>
      </c>
      <c r="N2697" s="1">
        <v>3147</v>
      </c>
      <c r="O2697" s="60">
        <f>IF(B2697="DEPARTAMENTO",N2697*(100%-VLOOKUP(A2697,'Condiciones Comerciales'!B:M,4,FALSE)),N2697)</f>
        <v>2832.3</v>
      </c>
      <c r="P2697" s="60">
        <f t="shared" si="42"/>
        <v>3186.3375000000001</v>
      </c>
      <c r="Q2697" s="62"/>
    </row>
    <row r="2698" spans="1:17" x14ac:dyDescent="0.3">
      <c r="A2698" s="1" t="s">
        <v>460</v>
      </c>
      <c r="B2698" t="s">
        <v>18</v>
      </c>
      <c r="C2698" t="s">
        <v>37</v>
      </c>
      <c r="D2698" s="63">
        <v>911</v>
      </c>
      <c r="E2698" s="5">
        <v>9</v>
      </c>
      <c r="F2698" s="5" t="s">
        <v>17</v>
      </c>
      <c r="G2698" s="64">
        <v>44.66</v>
      </c>
      <c r="H2698" s="64">
        <v>2.99</v>
      </c>
      <c r="I2698" t="s">
        <v>188</v>
      </c>
      <c r="J2698" t="s">
        <v>14</v>
      </c>
      <c r="K2698" t="s">
        <v>15</v>
      </c>
      <c r="N2698" s="1">
        <v>3147</v>
      </c>
      <c r="O2698" s="60">
        <f>IF(B2698="DEPARTAMENTO",N2698*(100%-VLOOKUP(A2698,'Condiciones Comerciales'!B:M,4,FALSE)),N2698)</f>
        <v>2832.3</v>
      </c>
      <c r="P2698" s="60">
        <f t="shared" si="42"/>
        <v>3186.3375000000001</v>
      </c>
      <c r="Q2698" s="62"/>
    </row>
    <row r="2699" spans="1:17" x14ac:dyDescent="0.3">
      <c r="A2699" s="1" t="s">
        <v>460</v>
      </c>
      <c r="B2699" t="s">
        <v>18</v>
      </c>
      <c r="C2699" t="s">
        <v>37</v>
      </c>
      <c r="D2699" s="63">
        <v>912</v>
      </c>
      <c r="E2699" s="5">
        <v>9</v>
      </c>
      <c r="F2699" s="5" t="s">
        <v>17</v>
      </c>
      <c r="G2699" s="64">
        <v>44.66</v>
      </c>
      <c r="H2699" s="64">
        <v>2.99</v>
      </c>
      <c r="I2699" t="s">
        <v>181</v>
      </c>
      <c r="J2699" t="s">
        <v>14</v>
      </c>
      <c r="K2699" t="s">
        <v>15</v>
      </c>
      <c r="N2699" s="1">
        <v>3088</v>
      </c>
      <c r="O2699" s="60">
        <f>IF(B2699="DEPARTAMENTO",N2699*(100%-VLOOKUP(A2699,'Condiciones Comerciales'!B:M,4,FALSE)),N2699)</f>
        <v>2779.2000000000003</v>
      </c>
      <c r="P2699" s="60">
        <f t="shared" si="42"/>
        <v>3126.6</v>
      </c>
      <c r="Q2699" s="62"/>
    </row>
    <row r="2700" spans="1:17" x14ac:dyDescent="0.3">
      <c r="A2700" s="1" t="s">
        <v>460</v>
      </c>
      <c r="B2700" t="s">
        <v>18</v>
      </c>
      <c r="C2700" t="s">
        <v>37</v>
      </c>
      <c r="D2700" s="63">
        <v>913</v>
      </c>
      <c r="E2700" s="5">
        <v>9</v>
      </c>
      <c r="F2700" s="5" t="s">
        <v>17</v>
      </c>
      <c r="G2700" s="64">
        <v>44.19</v>
      </c>
      <c r="H2700" s="64">
        <v>3.02</v>
      </c>
      <c r="I2700" t="s">
        <v>181</v>
      </c>
      <c r="J2700" t="s">
        <v>14</v>
      </c>
      <c r="K2700" t="s">
        <v>15</v>
      </c>
      <c r="N2700" s="1">
        <v>3088</v>
      </c>
      <c r="O2700" s="60">
        <f>IF(B2700="DEPARTAMENTO",N2700*(100%-VLOOKUP(A2700,'Condiciones Comerciales'!B:M,4,FALSE)),N2700)</f>
        <v>2779.2000000000003</v>
      </c>
      <c r="P2700" s="60">
        <f t="shared" si="42"/>
        <v>3126.6</v>
      </c>
      <c r="Q2700" s="62"/>
    </row>
    <row r="2701" spans="1:17" x14ac:dyDescent="0.3">
      <c r="A2701" s="1" t="s">
        <v>460</v>
      </c>
      <c r="B2701" t="s">
        <v>18</v>
      </c>
      <c r="C2701" t="s">
        <v>37</v>
      </c>
      <c r="D2701" s="63">
        <v>1001</v>
      </c>
      <c r="E2701" s="5">
        <v>10</v>
      </c>
      <c r="F2701" s="5" t="s">
        <v>17</v>
      </c>
      <c r="G2701" s="64">
        <v>44</v>
      </c>
      <c r="H2701" s="64">
        <v>3.05</v>
      </c>
      <c r="I2701" t="s">
        <v>181</v>
      </c>
      <c r="J2701" t="s">
        <v>14</v>
      </c>
      <c r="K2701" t="s">
        <v>15</v>
      </c>
      <c r="N2701" s="1">
        <v>3100</v>
      </c>
      <c r="O2701" s="60">
        <f>IF(B2701="DEPARTAMENTO",N2701*(100%-VLOOKUP(A2701,'Condiciones Comerciales'!B:M,4,FALSE)),N2701)</f>
        <v>2790</v>
      </c>
      <c r="P2701" s="60">
        <f t="shared" si="42"/>
        <v>3138.75</v>
      </c>
      <c r="Q2701" s="62"/>
    </row>
    <row r="2702" spans="1:17" x14ac:dyDescent="0.3">
      <c r="A2702" s="1" t="s">
        <v>460</v>
      </c>
      <c r="B2702" t="s">
        <v>18</v>
      </c>
      <c r="C2702" t="s">
        <v>37</v>
      </c>
      <c r="D2702" s="63">
        <v>1006</v>
      </c>
      <c r="E2702" s="5">
        <v>10</v>
      </c>
      <c r="F2702" s="5" t="s">
        <v>17</v>
      </c>
      <c r="G2702" s="64">
        <v>44</v>
      </c>
      <c r="H2702" s="64">
        <v>3.05</v>
      </c>
      <c r="I2702" t="s">
        <v>188</v>
      </c>
      <c r="J2702" t="s">
        <v>14</v>
      </c>
      <c r="K2702" t="s">
        <v>15</v>
      </c>
      <c r="N2702" s="1">
        <v>3159</v>
      </c>
      <c r="O2702" s="60">
        <f>IF(B2702="DEPARTAMENTO",N2702*(100%-VLOOKUP(A2702,'Condiciones Comerciales'!B:M,4,FALSE)),N2702)</f>
        <v>2843.1</v>
      </c>
      <c r="P2702" s="60">
        <f t="shared" si="42"/>
        <v>3198.4874999999997</v>
      </c>
      <c r="Q2702" s="62"/>
    </row>
    <row r="2703" spans="1:17" x14ac:dyDescent="0.3">
      <c r="A2703" s="1" t="s">
        <v>460</v>
      </c>
      <c r="B2703" t="s">
        <v>18</v>
      </c>
      <c r="C2703" t="s">
        <v>37</v>
      </c>
      <c r="D2703" s="63">
        <v>1010</v>
      </c>
      <c r="E2703" s="5">
        <v>10</v>
      </c>
      <c r="F2703" s="5" t="s">
        <v>17</v>
      </c>
      <c r="G2703" s="64">
        <v>44.19</v>
      </c>
      <c r="H2703" s="64">
        <v>3.02</v>
      </c>
      <c r="I2703" t="s">
        <v>188</v>
      </c>
      <c r="J2703" t="s">
        <v>14</v>
      </c>
      <c r="K2703" t="s">
        <v>15</v>
      </c>
      <c r="N2703" s="1">
        <v>3159</v>
      </c>
      <c r="O2703" s="60">
        <f>IF(B2703="DEPARTAMENTO",N2703*(100%-VLOOKUP(A2703,'Condiciones Comerciales'!B:M,4,FALSE)),N2703)</f>
        <v>2843.1</v>
      </c>
      <c r="P2703" s="60">
        <f t="shared" si="42"/>
        <v>3198.4874999999997</v>
      </c>
      <c r="Q2703" s="62"/>
    </row>
    <row r="2704" spans="1:17" x14ac:dyDescent="0.3">
      <c r="A2704" s="1" t="s">
        <v>460</v>
      </c>
      <c r="B2704" t="s">
        <v>18</v>
      </c>
      <c r="C2704" t="s">
        <v>37</v>
      </c>
      <c r="D2704" s="63">
        <v>1011</v>
      </c>
      <c r="E2704" s="5">
        <v>10</v>
      </c>
      <c r="F2704" s="5" t="s">
        <v>17</v>
      </c>
      <c r="G2704" s="64">
        <v>44.66</v>
      </c>
      <c r="H2704" s="64">
        <v>2.99</v>
      </c>
      <c r="I2704" t="s">
        <v>188</v>
      </c>
      <c r="J2704" t="s">
        <v>14</v>
      </c>
      <c r="K2704" t="s">
        <v>15</v>
      </c>
      <c r="N2704" s="1">
        <v>3159</v>
      </c>
      <c r="O2704" s="60">
        <f>IF(B2704="DEPARTAMENTO",N2704*(100%-VLOOKUP(A2704,'Condiciones Comerciales'!B:M,4,FALSE)),N2704)</f>
        <v>2843.1</v>
      </c>
      <c r="P2704" s="60">
        <f t="shared" si="42"/>
        <v>3198.4874999999997</v>
      </c>
      <c r="Q2704" s="62"/>
    </row>
    <row r="2705" spans="1:17" x14ac:dyDescent="0.3">
      <c r="A2705" s="1" t="s">
        <v>460</v>
      </c>
      <c r="B2705" t="s">
        <v>18</v>
      </c>
      <c r="C2705" t="s">
        <v>37</v>
      </c>
      <c r="D2705" s="63">
        <v>1012</v>
      </c>
      <c r="E2705" s="5">
        <v>10</v>
      </c>
      <c r="F2705" s="5" t="s">
        <v>17</v>
      </c>
      <c r="G2705" s="64">
        <v>44.66</v>
      </c>
      <c r="H2705" s="64">
        <v>2.99</v>
      </c>
      <c r="I2705" t="s">
        <v>181</v>
      </c>
      <c r="J2705" t="s">
        <v>14</v>
      </c>
      <c r="K2705" t="s">
        <v>15</v>
      </c>
      <c r="N2705" s="1">
        <v>3100</v>
      </c>
      <c r="O2705" s="60">
        <f>IF(B2705="DEPARTAMENTO",N2705*(100%-VLOOKUP(A2705,'Condiciones Comerciales'!B:M,4,FALSE)),N2705)</f>
        <v>2790</v>
      </c>
      <c r="P2705" s="60">
        <f t="shared" si="42"/>
        <v>3138.75</v>
      </c>
      <c r="Q2705" s="62"/>
    </row>
    <row r="2706" spans="1:17" x14ac:dyDescent="0.3">
      <c r="A2706" s="1" t="s">
        <v>460</v>
      </c>
      <c r="B2706" t="s">
        <v>18</v>
      </c>
      <c r="C2706" t="s">
        <v>37</v>
      </c>
      <c r="D2706" s="63">
        <v>1013</v>
      </c>
      <c r="E2706" s="5">
        <v>10</v>
      </c>
      <c r="F2706" s="5" t="s">
        <v>17</v>
      </c>
      <c r="G2706" s="64">
        <v>44.19</v>
      </c>
      <c r="H2706" s="64">
        <v>3.02</v>
      </c>
      <c r="I2706" t="s">
        <v>181</v>
      </c>
      <c r="J2706" t="s">
        <v>14</v>
      </c>
      <c r="K2706" t="s">
        <v>15</v>
      </c>
      <c r="N2706" s="1">
        <v>3100</v>
      </c>
      <c r="O2706" s="60">
        <f>IF(B2706="DEPARTAMENTO",N2706*(100%-VLOOKUP(A2706,'Condiciones Comerciales'!B:M,4,FALSE)),N2706)</f>
        <v>2790</v>
      </c>
      <c r="P2706" s="60">
        <f t="shared" si="42"/>
        <v>3138.75</v>
      </c>
      <c r="Q2706" s="62"/>
    </row>
    <row r="2707" spans="1:17" x14ac:dyDescent="0.3">
      <c r="A2707" s="1" t="s">
        <v>460</v>
      </c>
      <c r="B2707" t="s">
        <v>18</v>
      </c>
      <c r="C2707" t="s">
        <v>37</v>
      </c>
      <c r="D2707" s="63">
        <v>1101</v>
      </c>
      <c r="E2707" s="5">
        <v>11</v>
      </c>
      <c r="F2707" s="5" t="s">
        <v>17</v>
      </c>
      <c r="G2707" s="64">
        <v>44</v>
      </c>
      <c r="H2707" s="64">
        <v>3.05</v>
      </c>
      <c r="I2707" t="s">
        <v>181</v>
      </c>
      <c r="J2707" t="s">
        <v>14</v>
      </c>
      <c r="K2707" t="s">
        <v>15</v>
      </c>
      <c r="N2707" s="1">
        <v>3106</v>
      </c>
      <c r="O2707" s="60">
        <f>IF(B2707="DEPARTAMENTO",N2707*(100%-VLOOKUP(A2707,'Condiciones Comerciales'!B:M,4,FALSE)),N2707)</f>
        <v>2795.4</v>
      </c>
      <c r="P2707" s="60">
        <f t="shared" si="42"/>
        <v>3144.8249999999998</v>
      </c>
      <c r="Q2707" s="62"/>
    </row>
    <row r="2708" spans="1:17" x14ac:dyDescent="0.3">
      <c r="A2708" s="1" t="s">
        <v>460</v>
      </c>
      <c r="B2708" t="s">
        <v>18</v>
      </c>
      <c r="C2708" t="s">
        <v>37</v>
      </c>
      <c r="D2708" s="63">
        <v>1106</v>
      </c>
      <c r="E2708" s="5">
        <v>11</v>
      </c>
      <c r="F2708" s="5" t="s">
        <v>17</v>
      </c>
      <c r="G2708" s="64">
        <v>44</v>
      </c>
      <c r="H2708" s="64">
        <v>3.05</v>
      </c>
      <c r="I2708" t="s">
        <v>188</v>
      </c>
      <c r="J2708" t="s">
        <v>14</v>
      </c>
      <c r="K2708" t="s">
        <v>15</v>
      </c>
      <c r="N2708" s="1">
        <v>3165</v>
      </c>
      <c r="O2708" s="60">
        <f>IF(B2708="DEPARTAMENTO",N2708*(100%-VLOOKUP(A2708,'Condiciones Comerciales'!B:M,4,FALSE)),N2708)</f>
        <v>2848.5</v>
      </c>
      <c r="P2708" s="60">
        <f t="shared" si="42"/>
        <v>3204.5625</v>
      </c>
      <c r="Q2708" s="62"/>
    </row>
    <row r="2709" spans="1:17" x14ac:dyDescent="0.3">
      <c r="A2709" s="1" t="s">
        <v>460</v>
      </c>
      <c r="B2709" t="s">
        <v>18</v>
      </c>
      <c r="C2709" t="s">
        <v>37</v>
      </c>
      <c r="D2709" s="63">
        <v>1110</v>
      </c>
      <c r="E2709" s="5">
        <v>11</v>
      </c>
      <c r="F2709" s="5" t="s">
        <v>17</v>
      </c>
      <c r="G2709" s="64">
        <v>44.19</v>
      </c>
      <c r="H2709" s="64">
        <v>3.02</v>
      </c>
      <c r="I2709" t="s">
        <v>188</v>
      </c>
      <c r="J2709" t="s">
        <v>14</v>
      </c>
      <c r="K2709" t="s">
        <v>15</v>
      </c>
      <c r="N2709" s="1">
        <v>3165</v>
      </c>
      <c r="O2709" s="60">
        <f>IF(B2709="DEPARTAMENTO",N2709*(100%-VLOOKUP(A2709,'Condiciones Comerciales'!B:M,4,FALSE)),N2709)</f>
        <v>2848.5</v>
      </c>
      <c r="P2709" s="60">
        <f t="shared" si="42"/>
        <v>3204.5625</v>
      </c>
      <c r="Q2709" s="62"/>
    </row>
    <row r="2710" spans="1:17" x14ac:dyDescent="0.3">
      <c r="A2710" s="1" t="s">
        <v>460</v>
      </c>
      <c r="B2710" t="s">
        <v>18</v>
      </c>
      <c r="C2710" t="s">
        <v>37</v>
      </c>
      <c r="D2710" s="63">
        <v>1111</v>
      </c>
      <c r="E2710" s="5">
        <v>11</v>
      </c>
      <c r="F2710" s="5" t="s">
        <v>17</v>
      </c>
      <c r="G2710" s="64">
        <v>44.66</v>
      </c>
      <c r="H2710" s="64">
        <v>2.99</v>
      </c>
      <c r="I2710" t="s">
        <v>188</v>
      </c>
      <c r="J2710" t="s">
        <v>14</v>
      </c>
      <c r="K2710" t="s">
        <v>15</v>
      </c>
      <c r="N2710" s="1">
        <v>3165</v>
      </c>
      <c r="O2710" s="60">
        <f>IF(B2710="DEPARTAMENTO",N2710*(100%-VLOOKUP(A2710,'Condiciones Comerciales'!B:M,4,FALSE)),N2710)</f>
        <v>2848.5</v>
      </c>
      <c r="P2710" s="60">
        <f t="shared" si="42"/>
        <v>3204.5625</v>
      </c>
      <c r="Q2710" s="62"/>
    </row>
    <row r="2711" spans="1:17" x14ac:dyDescent="0.3">
      <c r="A2711" s="1" t="s">
        <v>460</v>
      </c>
      <c r="B2711" t="s">
        <v>18</v>
      </c>
      <c r="C2711" t="s">
        <v>37</v>
      </c>
      <c r="D2711" s="63">
        <v>1112</v>
      </c>
      <c r="E2711" s="5">
        <v>11</v>
      </c>
      <c r="F2711" s="5" t="s">
        <v>17</v>
      </c>
      <c r="G2711" s="64">
        <v>44.66</v>
      </c>
      <c r="H2711" s="64">
        <v>2.99</v>
      </c>
      <c r="I2711" t="s">
        <v>181</v>
      </c>
      <c r="J2711" t="s">
        <v>14</v>
      </c>
      <c r="K2711" t="s">
        <v>15</v>
      </c>
      <c r="N2711" s="1">
        <v>3106</v>
      </c>
      <c r="O2711" s="60">
        <f>IF(B2711="DEPARTAMENTO",N2711*(100%-VLOOKUP(A2711,'Condiciones Comerciales'!B:M,4,FALSE)),N2711)</f>
        <v>2795.4</v>
      </c>
      <c r="P2711" s="60">
        <f t="shared" si="42"/>
        <v>3144.8249999999998</v>
      </c>
      <c r="Q2711" s="62"/>
    </row>
    <row r="2712" spans="1:17" x14ac:dyDescent="0.3">
      <c r="A2712" s="1" t="s">
        <v>460</v>
      </c>
      <c r="B2712" t="s">
        <v>18</v>
      </c>
      <c r="C2712" t="s">
        <v>37</v>
      </c>
      <c r="D2712" s="63">
        <v>1113</v>
      </c>
      <c r="E2712" s="5">
        <v>11</v>
      </c>
      <c r="F2712" s="5" t="s">
        <v>17</v>
      </c>
      <c r="G2712" s="64">
        <v>44.19</v>
      </c>
      <c r="H2712" s="64">
        <v>3.02</v>
      </c>
      <c r="I2712" t="s">
        <v>181</v>
      </c>
      <c r="J2712" t="s">
        <v>14</v>
      </c>
      <c r="K2712" t="s">
        <v>15</v>
      </c>
      <c r="N2712" s="1">
        <v>3106</v>
      </c>
      <c r="O2712" s="60">
        <f>IF(B2712="DEPARTAMENTO",N2712*(100%-VLOOKUP(A2712,'Condiciones Comerciales'!B:M,4,FALSE)),N2712)</f>
        <v>2795.4</v>
      </c>
      <c r="P2712" s="60">
        <f t="shared" si="42"/>
        <v>3144.8249999999998</v>
      </c>
      <c r="Q2712" s="62"/>
    </row>
    <row r="2713" spans="1:17" x14ac:dyDescent="0.3">
      <c r="A2713" s="1" t="s">
        <v>460</v>
      </c>
      <c r="B2713" t="s">
        <v>18</v>
      </c>
      <c r="C2713" t="s">
        <v>37</v>
      </c>
      <c r="D2713" s="63">
        <v>1201</v>
      </c>
      <c r="E2713" s="5">
        <v>12</v>
      </c>
      <c r="F2713" s="5" t="s">
        <v>17</v>
      </c>
      <c r="G2713" s="64">
        <v>44</v>
      </c>
      <c r="H2713" s="64">
        <v>3.05</v>
      </c>
      <c r="I2713" t="s">
        <v>181</v>
      </c>
      <c r="J2713" t="s">
        <v>14</v>
      </c>
      <c r="K2713" t="s">
        <v>15</v>
      </c>
      <c r="N2713" s="1">
        <v>3112</v>
      </c>
      <c r="O2713" s="60">
        <f>IF(B2713="DEPARTAMENTO",N2713*(100%-VLOOKUP(A2713,'Condiciones Comerciales'!B:M,4,FALSE)),N2713)</f>
        <v>2800.8</v>
      </c>
      <c r="P2713" s="60">
        <f t="shared" si="42"/>
        <v>3150.9</v>
      </c>
      <c r="Q2713" s="62"/>
    </row>
    <row r="2714" spans="1:17" x14ac:dyDescent="0.3">
      <c r="A2714" s="1" t="s">
        <v>460</v>
      </c>
      <c r="B2714" t="s">
        <v>18</v>
      </c>
      <c r="C2714" t="s">
        <v>37</v>
      </c>
      <c r="D2714" s="63">
        <v>1206</v>
      </c>
      <c r="E2714" s="5">
        <v>12</v>
      </c>
      <c r="F2714" s="5" t="s">
        <v>17</v>
      </c>
      <c r="G2714" s="64">
        <v>44</v>
      </c>
      <c r="H2714" s="64">
        <v>3.05</v>
      </c>
      <c r="I2714" t="s">
        <v>188</v>
      </c>
      <c r="J2714" t="s">
        <v>14</v>
      </c>
      <c r="K2714" t="s">
        <v>15</v>
      </c>
      <c r="N2714" s="1">
        <v>3171</v>
      </c>
      <c r="O2714" s="60">
        <f>IF(B2714="DEPARTAMENTO",N2714*(100%-VLOOKUP(A2714,'Condiciones Comerciales'!B:M,4,FALSE)),N2714)</f>
        <v>2853.9</v>
      </c>
      <c r="P2714" s="60">
        <f t="shared" si="42"/>
        <v>3210.6375000000003</v>
      </c>
      <c r="Q2714" s="62"/>
    </row>
    <row r="2715" spans="1:17" x14ac:dyDescent="0.3">
      <c r="A2715" s="1" t="s">
        <v>460</v>
      </c>
      <c r="B2715" t="s">
        <v>18</v>
      </c>
      <c r="C2715" t="s">
        <v>37</v>
      </c>
      <c r="D2715" s="63">
        <v>1210</v>
      </c>
      <c r="E2715" s="5">
        <v>12</v>
      </c>
      <c r="F2715" s="5" t="s">
        <v>17</v>
      </c>
      <c r="G2715" s="64">
        <v>44.19</v>
      </c>
      <c r="H2715" s="64">
        <v>3.02</v>
      </c>
      <c r="I2715" t="s">
        <v>188</v>
      </c>
      <c r="J2715" t="s">
        <v>14</v>
      </c>
      <c r="K2715" t="s">
        <v>15</v>
      </c>
      <c r="N2715" s="1">
        <v>3171</v>
      </c>
      <c r="O2715" s="60">
        <f>IF(B2715="DEPARTAMENTO",N2715*(100%-VLOOKUP(A2715,'Condiciones Comerciales'!B:M,4,FALSE)),N2715)</f>
        <v>2853.9</v>
      </c>
      <c r="P2715" s="60">
        <f t="shared" si="42"/>
        <v>3210.6375000000003</v>
      </c>
      <c r="Q2715" s="62"/>
    </row>
    <row r="2716" spans="1:17" x14ac:dyDescent="0.3">
      <c r="A2716" s="1" t="s">
        <v>460</v>
      </c>
      <c r="B2716" t="s">
        <v>18</v>
      </c>
      <c r="C2716" t="s">
        <v>37</v>
      </c>
      <c r="D2716" s="63">
        <v>1211</v>
      </c>
      <c r="E2716" s="5">
        <v>12</v>
      </c>
      <c r="F2716" s="5" t="s">
        <v>17</v>
      </c>
      <c r="G2716" s="64">
        <v>44.66</v>
      </c>
      <c r="H2716" s="64">
        <v>2.99</v>
      </c>
      <c r="I2716" t="s">
        <v>188</v>
      </c>
      <c r="J2716" t="s">
        <v>14</v>
      </c>
      <c r="K2716" t="s">
        <v>15</v>
      </c>
      <c r="N2716" s="1">
        <v>3171</v>
      </c>
      <c r="O2716" s="60">
        <f>IF(B2716="DEPARTAMENTO",N2716*(100%-VLOOKUP(A2716,'Condiciones Comerciales'!B:M,4,FALSE)),N2716)</f>
        <v>2853.9</v>
      </c>
      <c r="P2716" s="60">
        <f t="shared" si="42"/>
        <v>3210.6375000000003</v>
      </c>
      <c r="Q2716" s="62"/>
    </row>
    <row r="2717" spans="1:17" x14ac:dyDescent="0.3">
      <c r="A2717" s="1" t="s">
        <v>460</v>
      </c>
      <c r="B2717" t="s">
        <v>18</v>
      </c>
      <c r="C2717" t="s">
        <v>37</v>
      </c>
      <c r="D2717" s="63">
        <v>1212</v>
      </c>
      <c r="E2717" s="5">
        <v>12</v>
      </c>
      <c r="F2717" s="5" t="s">
        <v>17</v>
      </c>
      <c r="G2717" s="64">
        <v>44.66</v>
      </c>
      <c r="H2717" s="64">
        <v>2.99</v>
      </c>
      <c r="I2717" t="s">
        <v>181</v>
      </c>
      <c r="J2717" t="s">
        <v>14</v>
      </c>
      <c r="K2717" t="s">
        <v>15</v>
      </c>
      <c r="N2717" s="1">
        <v>3112</v>
      </c>
      <c r="O2717" s="60">
        <f>IF(B2717="DEPARTAMENTO",N2717*(100%-VLOOKUP(A2717,'Condiciones Comerciales'!B:M,4,FALSE)),N2717)</f>
        <v>2800.8</v>
      </c>
      <c r="P2717" s="60">
        <f t="shared" si="42"/>
        <v>3150.9</v>
      </c>
      <c r="Q2717" s="62"/>
    </row>
    <row r="2718" spans="1:17" x14ac:dyDescent="0.3">
      <c r="A2718" s="1" t="s">
        <v>460</v>
      </c>
      <c r="B2718" t="s">
        <v>18</v>
      </c>
      <c r="C2718" t="s">
        <v>37</v>
      </c>
      <c r="D2718" s="63">
        <v>1213</v>
      </c>
      <c r="E2718" s="5">
        <v>12</v>
      </c>
      <c r="F2718" s="5" t="s">
        <v>17</v>
      </c>
      <c r="G2718" s="64">
        <v>44.19</v>
      </c>
      <c r="H2718" s="64">
        <v>3.02</v>
      </c>
      <c r="I2718" t="s">
        <v>181</v>
      </c>
      <c r="J2718" t="s">
        <v>14</v>
      </c>
      <c r="K2718" t="s">
        <v>15</v>
      </c>
      <c r="N2718" s="1">
        <v>3112</v>
      </c>
      <c r="O2718" s="60">
        <f>IF(B2718="DEPARTAMENTO",N2718*(100%-VLOOKUP(A2718,'Condiciones Comerciales'!B:M,4,FALSE)),N2718)</f>
        <v>2800.8</v>
      </c>
      <c r="P2718" s="60">
        <f t="shared" si="42"/>
        <v>3150.9</v>
      </c>
      <c r="Q2718" s="62"/>
    </row>
    <row r="2719" spans="1:17" x14ac:dyDescent="0.3">
      <c r="A2719" s="1" t="s">
        <v>460</v>
      </c>
      <c r="B2719" t="s">
        <v>18</v>
      </c>
      <c r="C2719" t="s">
        <v>37</v>
      </c>
      <c r="D2719" s="63">
        <v>1301</v>
      </c>
      <c r="E2719" s="5">
        <v>13</v>
      </c>
      <c r="F2719" s="5" t="s">
        <v>17</v>
      </c>
      <c r="G2719" s="64">
        <v>43.97</v>
      </c>
      <c r="H2719" s="64">
        <v>3.08</v>
      </c>
      <c r="I2719" t="s">
        <v>181</v>
      </c>
      <c r="J2719" t="s">
        <v>14</v>
      </c>
      <c r="K2719" t="s">
        <v>15</v>
      </c>
      <c r="N2719" s="1">
        <v>3118</v>
      </c>
      <c r="O2719" s="60">
        <f>IF(B2719="DEPARTAMENTO",N2719*(100%-VLOOKUP(A2719,'Condiciones Comerciales'!B:M,4,FALSE)),N2719)</f>
        <v>2806.2000000000003</v>
      </c>
      <c r="P2719" s="60">
        <f t="shared" si="42"/>
        <v>3156.9750000000004</v>
      </c>
      <c r="Q2719" s="62"/>
    </row>
    <row r="2720" spans="1:17" x14ac:dyDescent="0.3">
      <c r="A2720" s="1" t="s">
        <v>460</v>
      </c>
      <c r="B2720" t="s">
        <v>18</v>
      </c>
      <c r="C2720" t="s">
        <v>37</v>
      </c>
      <c r="D2720" s="63">
        <v>1306</v>
      </c>
      <c r="E2720" s="5">
        <v>13</v>
      </c>
      <c r="F2720" s="5" t="s">
        <v>17</v>
      </c>
      <c r="G2720" s="64">
        <v>43.97</v>
      </c>
      <c r="H2720" s="64">
        <v>3.08</v>
      </c>
      <c r="I2720" t="s">
        <v>188</v>
      </c>
      <c r="J2720" t="s">
        <v>14</v>
      </c>
      <c r="K2720" t="s">
        <v>15</v>
      </c>
      <c r="N2720" s="1">
        <v>3176</v>
      </c>
      <c r="O2720" s="60">
        <f>IF(B2720="DEPARTAMENTO",N2720*(100%-VLOOKUP(A2720,'Condiciones Comerciales'!B:M,4,FALSE)),N2720)</f>
        <v>2858.4</v>
      </c>
      <c r="P2720" s="60">
        <f t="shared" si="42"/>
        <v>3215.7</v>
      </c>
      <c r="Q2720" s="62"/>
    </row>
    <row r="2721" spans="1:17" x14ac:dyDescent="0.3">
      <c r="A2721" s="1" t="s">
        <v>460</v>
      </c>
      <c r="B2721" t="s">
        <v>18</v>
      </c>
      <c r="C2721" t="s">
        <v>37</v>
      </c>
      <c r="D2721" s="63">
        <v>1310</v>
      </c>
      <c r="E2721" s="5">
        <v>13</v>
      </c>
      <c r="F2721" s="5" t="s">
        <v>17</v>
      </c>
      <c r="G2721" s="64">
        <v>44.12</v>
      </c>
      <c r="H2721" s="64">
        <v>3.08</v>
      </c>
      <c r="I2721" t="s">
        <v>188</v>
      </c>
      <c r="J2721" t="s">
        <v>14</v>
      </c>
      <c r="K2721" t="s">
        <v>15</v>
      </c>
      <c r="N2721" s="1">
        <v>3176</v>
      </c>
      <c r="O2721" s="60">
        <f>IF(B2721="DEPARTAMENTO",N2721*(100%-VLOOKUP(A2721,'Condiciones Comerciales'!B:M,4,FALSE)),N2721)</f>
        <v>2858.4</v>
      </c>
      <c r="P2721" s="60">
        <f t="shared" si="42"/>
        <v>3215.7</v>
      </c>
      <c r="Q2721" s="62"/>
    </row>
    <row r="2722" spans="1:17" x14ac:dyDescent="0.3">
      <c r="A2722" s="1" t="s">
        <v>460</v>
      </c>
      <c r="B2722" t="s">
        <v>18</v>
      </c>
      <c r="C2722" t="s">
        <v>37</v>
      </c>
      <c r="D2722" s="63">
        <v>1311</v>
      </c>
      <c r="E2722" s="5">
        <v>13</v>
      </c>
      <c r="F2722" s="5" t="s">
        <v>17</v>
      </c>
      <c r="G2722" s="64">
        <v>44.57</v>
      </c>
      <c r="H2722" s="64">
        <v>3.08</v>
      </c>
      <c r="I2722" t="s">
        <v>188</v>
      </c>
      <c r="J2722" t="s">
        <v>14</v>
      </c>
      <c r="K2722" t="s">
        <v>15</v>
      </c>
      <c r="N2722" s="1">
        <v>3176</v>
      </c>
      <c r="O2722" s="60">
        <f>IF(B2722="DEPARTAMENTO",N2722*(100%-VLOOKUP(A2722,'Condiciones Comerciales'!B:M,4,FALSE)),N2722)</f>
        <v>2858.4</v>
      </c>
      <c r="P2722" s="60">
        <f t="shared" si="42"/>
        <v>3215.7</v>
      </c>
      <c r="Q2722" s="62"/>
    </row>
    <row r="2723" spans="1:17" x14ac:dyDescent="0.3">
      <c r="A2723" s="1" t="s">
        <v>460</v>
      </c>
      <c r="B2723" t="s">
        <v>18</v>
      </c>
      <c r="C2723" t="s">
        <v>37</v>
      </c>
      <c r="D2723" s="63">
        <v>1312</v>
      </c>
      <c r="E2723" s="5">
        <v>13</v>
      </c>
      <c r="F2723" s="5" t="s">
        <v>17</v>
      </c>
      <c r="G2723" s="64">
        <v>44.57</v>
      </c>
      <c r="H2723" s="64">
        <v>3.08</v>
      </c>
      <c r="I2723" t="s">
        <v>181</v>
      </c>
      <c r="J2723" t="s">
        <v>14</v>
      </c>
      <c r="K2723" t="s">
        <v>15</v>
      </c>
      <c r="N2723" s="1">
        <v>3118</v>
      </c>
      <c r="O2723" s="60">
        <f>IF(B2723="DEPARTAMENTO",N2723*(100%-VLOOKUP(A2723,'Condiciones Comerciales'!B:M,4,FALSE)),N2723)</f>
        <v>2806.2000000000003</v>
      </c>
      <c r="P2723" s="60">
        <f t="shared" si="42"/>
        <v>3156.9750000000004</v>
      </c>
      <c r="Q2723" s="62"/>
    </row>
    <row r="2724" spans="1:17" x14ac:dyDescent="0.3">
      <c r="A2724" s="1" t="s">
        <v>460</v>
      </c>
      <c r="B2724" t="s">
        <v>18</v>
      </c>
      <c r="C2724" t="s">
        <v>37</v>
      </c>
      <c r="D2724" s="63">
        <v>1313</v>
      </c>
      <c r="E2724" s="5">
        <v>13</v>
      </c>
      <c r="F2724" s="5" t="s">
        <v>17</v>
      </c>
      <c r="G2724" s="64">
        <v>44.12</v>
      </c>
      <c r="H2724" s="64">
        <v>3.08</v>
      </c>
      <c r="I2724" t="s">
        <v>181</v>
      </c>
      <c r="J2724" t="s">
        <v>14</v>
      </c>
      <c r="K2724" t="s">
        <v>15</v>
      </c>
      <c r="N2724" s="1">
        <v>3118</v>
      </c>
      <c r="O2724" s="60">
        <f>IF(B2724="DEPARTAMENTO",N2724*(100%-VLOOKUP(A2724,'Condiciones Comerciales'!B:M,4,FALSE)),N2724)</f>
        <v>2806.2000000000003</v>
      </c>
      <c r="P2724" s="60">
        <f t="shared" si="42"/>
        <v>3156.9750000000004</v>
      </c>
      <c r="Q2724" s="62"/>
    </row>
    <row r="2725" spans="1:17" x14ac:dyDescent="0.3">
      <c r="A2725" s="1" t="s">
        <v>460</v>
      </c>
      <c r="B2725" t="s">
        <v>18</v>
      </c>
      <c r="C2725" t="s">
        <v>37</v>
      </c>
      <c r="D2725" s="63">
        <v>1401</v>
      </c>
      <c r="E2725" s="5">
        <v>14</v>
      </c>
      <c r="F2725" s="5" t="s">
        <v>17</v>
      </c>
      <c r="G2725" s="64">
        <v>43.97</v>
      </c>
      <c r="H2725" s="64">
        <v>3.08</v>
      </c>
      <c r="I2725" t="s">
        <v>181</v>
      </c>
      <c r="J2725" t="s">
        <v>14</v>
      </c>
      <c r="K2725" t="s">
        <v>15</v>
      </c>
      <c r="N2725" s="1">
        <v>3124</v>
      </c>
      <c r="O2725" s="60">
        <f>IF(B2725="DEPARTAMENTO",N2725*(100%-VLOOKUP(A2725,'Condiciones Comerciales'!B:M,4,FALSE)),N2725)</f>
        <v>2811.6</v>
      </c>
      <c r="P2725" s="60">
        <f t="shared" si="42"/>
        <v>3163.0499999999997</v>
      </c>
      <c r="Q2725" s="62"/>
    </row>
    <row r="2726" spans="1:17" x14ac:dyDescent="0.3">
      <c r="A2726" s="1" t="s">
        <v>460</v>
      </c>
      <c r="B2726" t="s">
        <v>18</v>
      </c>
      <c r="C2726" t="s">
        <v>37</v>
      </c>
      <c r="D2726" s="63">
        <v>1406</v>
      </c>
      <c r="E2726" s="5">
        <v>14</v>
      </c>
      <c r="F2726" s="5" t="s">
        <v>17</v>
      </c>
      <c r="G2726" s="64">
        <v>43.97</v>
      </c>
      <c r="H2726" s="64">
        <v>3.08</v>
      </c>
      <c r="I2726" t="s">
        <v>188</v>
      </c>
      <c r="J2726" t="s">
        <v>14</v>
      </c>
      <c r="K2726" t="s">
        <v>15</v>
      </c>
      <c r="N2726" s="1">
        <v>3182</v>
      </c>
      <c r="O2726" s="60">
        <f>IF(B2726="DEPARTAMENTO",N2726*(100%-VLOOKUP(A2726,'Condiciones Comerciales'!B:M,4,FALSE)),N2726)</f>
        <v>2863.8</v>
      </c>
      <c r="P2726" s="60">
        <f t="shared" si="42"/>
        <v>3221.7750000000001</v>
      </c>
      <c r="Q2726" s="62"/>
    </row>
    <row r="2727" spans="1:17" x14ac:dyDescent="0.3">
      <c r="A2727" s="1" t="s">
        <v>460</v>
      </c>
      <c r="B2727" t="s">
        <v>18</v>
      </c>
      <c r="C2727" t="s">
        <v>37</v>
      </c>
      <c r="D2727" s="63">
        <v>1410</v>
      </c>
      <c r="E2727" s="5">
        <v>14</v>
      </c>
      <c r="F2727" s="5" t="s">
        <v>17</v>
      </c>
      <c r="G2727" s="64">
        <v>44.12</v>
      </c>
      <c r="H2727" s="64">
        <v>3.08</v>
      </c>
      <c r="I2727" t="s">
        <v>188</v>
      </c>
      <c r="J2727" t="s">
        <v>14</v>
      </c>
      <c r="K2727" t="s">
        <v>15</v>
      </c>
      <c r="N2727" s="1">
        <v>3182</v>
      </c>
      <c r="O2727" s="60">
        <f>IF(B2727="DEPARTAMENTO",N2727*(100%-VLOOKUP(A2727,'Condiciones Comerciales'!B:M,4,FALSE)),N2727)</f>
        <v>2863.8</v>
      </c>
      <c r="P2727" s="60">
        <f t="shared" si="42"/>
        <v>3221.7750000000001</v>
      </c>
      <c r="Q2727" s="62"/>
    </row>
    <row r="2728" spans="1:17" x14ac:dyDescent="0.3">
      <c r="A2728" s="1" t="s">
        <v>460</v>
      </c>
      <c r="B2728" t="s">
        <v>18</v>
      </c>
      <c r="C2728" t="s">
        <v>37</v>
      </c>
      <c r="D2728" s="63">
        <v>1411</v>
      </c>
      <c r="E2728" s="5">
        <v>14</v>
      </c>
      <c r="F2728" s="5" t="s">
        <v>17</v>
      </c>
      <c r="G2728" s="64">
        <v>44.57</v>
      </c>
      <c r="H2728" s="64">
        <v>3.08</v>
      </c>
      <c r="I2728" t="s">
        <v>188</v>
      </c>
      <c r="J2728" t="s">
        <v>14</v>
      </c>
      <c r="K2728" t="s">
        <v>15</v>
      </c>
      <c r="N2728" s="1">
        <v>3182</v>
      </c>
      <c r="O2728" s="60">
        <f>IF(B2728="DEPARTAMENTO",N2728*(100%-VLOOKUP(A2728,'Condiciones Comerciales'!B:M,4,FALSE)),N2728)</f>
        <v>2863.8</v>
      </c>
      <c r="P2728" s="60">
        <f t="shared" si="42"/>
        <v>3221.7750000000001</v>
      </c>
      <c r="Q2728" s="62"/>
    </row>
    <row r="2729" spans="1:17" x14ac:dyDescent="0.3">
      <c r="A2729" s="1" t="s">
        <v>460</v>
      </c>
      <c r="B2729" t="s">
        <v>18</v>
      </c>
      <c r="C2729" t="s">
        <v>37</v>
      </c>
      <c r="D2729" s="63">
        <v>1412</v>
      </c>
      <c r="E2729" s="5">
        <v>14</v>
      </c>
      <c r="F2729" s="5" t="s">
        <v>17</v>
      </c>
      <c r="G2729" s="64">
        <v>44.57</v>
      </c>
      <c r="H2729" s="64">
        <v>3.08</v>
      </c>
      <c r="I2729" t="s">
        <v>181</v>
      </c>
      <c r="J2729" t="s">
        <v>14</v>
      </c>
      <c r="K2729" t="s">
        <v>15</v>
      </c>
      <c r="N2729" s="1">
        <v>3124</v>
      </c>
      <c r="O2729" s="60">
        <f>IF(B2729="DEPARTAMENTO",N2729*(100%-VLOOKUP(A2729,'Condiciones Comerciales'!B:M,4,FALSE)),N2729)</f>
        <v>2811.6</v>
      </c>
      <c r="P2729" s="60">
        <f t="shared" si="42"/>
        <v>3163.0499999999997</v>
      </c>
      <c r="Q2729" s="62"/>
    </row>
    <row r="2730" spans="1:17" x14ac:dyDescent="0.3">
      <c r="A2730" s="1" t="s">
        <v>460</v>
      </c>
      <c r="B2730" t="s">
        <v>18</v>
      </c>
      <c r="C2730" t="s">
        <v>37</v>
      </c>
      <c r="D2730" s="63">
        <v>1413</v>
      </c>
      <c r="E2730" s="5">
        <v>14</v>
      </c>
      <c r="F2730" s="5" t="s">
        <v>17</v>
      </c>
      <c r="G2730" s="64">
        <v>44.12</v>
      </c>
      <c r="H2730" s="64">
        <v>3.08</v>
      </c>
      <c r="I2730" t="s">
        <v>181</v>
      </c>
      <c r="J2730" t="s">
        <v>14</v>
      </c>
      <c r="K2730" t="s">
        <v>15</v>
      </c>
      <c r="N2730" s="1">
        <v>3124</v>
      </c>
      <c r="O2730" s="60">
        <f>IF(B2730="DEPARTAMENTO",N2730*(100%-VLOOKUP(A2730,'Condiciones Comerciales'!B:M,4,FALSE)),N2730)</f>
        <v>2811.6</v>
      </c>
      <c r="P2730" s="60">
        <f t="shared" si="42"/>
        <v>3163.0499999999997</v>
      </c>
      <c r="Q2730" s="62"/>
    </row>
    <row r="2731" spans="1:17" x14ac:dyDescent="0.3">
      <c r="A2731" s="1" t="s">
        <v>460</v>
      </c>
      <c r="B2731" t="s">
        <v>18</v>
      </c>
      <c r="C2731" t="s">
        <v>37</v>
      </c>
      <c r="D2731" s="63">
        <v>1501</v>
      </c>
      <c r="E2731" s="5">
        <v>15</v>
      </c>
      <c r="F2731" s="5" t="s">
        <v>17</v>
      </c>
      <c r="G2731" s="64">
        <v>43.97</v>
      </c>
      <c r="H2731" s="64">
        <v>3.08</v>
      </c>
      <c r="I2731" t="s">
        <v>181</v>
      </c>
      <c r="J2731" t="s">
        <v>14</v>
      </c>
      <c r="K2731" t="s">
        <v>15</v>
      </c>
      <c r="N2731" s="1">
        <v>3129</v>
      </c>
      <c r="O2731" s="60">
        <f>IF(B2731="DEPARTAMENTO",N2731*(100%-VLOOKUP(A2731,'Condiciones Comerciales'!B:M,4,FALSE)),N2731)</f>
        <v>2816.1</v>
      </c>
      <c r="P2731" s="60">
        <f t="shared" si="42"/>
        <v>3168.1124999999997</v>
      </c>
      <c r="Q2731" s="62"/>
    </row>
    <row r="2732" spans="1:17" x14ac:dyDescent="0.3">
      <c r="A2732" s="1" t="s">
        <v>460</v>
      </c>
      <c r="B2732" t="s">
        <v>18</v>
      </c>
      <c r="C2732" t="s">
        <v>37</v>
      </c>
      <c r="D2732" s="63">
        <v>1506</v>
      </c>
      <c r="E2732" s="5">
        <v>15</v>
      </c>
      <c r="F2732" s="5" t="s">
        <v>17</v>
      </c>
      <c r="G2732" s="64">
        <v>43.97</v>
      </c>
      <c r="H2732" s="64">
        <v>3.08</v>
      </c>
      <c r="I2732" t="s">
        <v>188</v>
      </c>
      <c r="J2732" t="s">
        <v>14</v>
      </c>
      <c r="K2732" t="s">
        <v>15</v>
      </c>
      <c r="N2732" s="1">
        <v>3188</v>
      </c>
      <c r="O2732" s="60">
        <f>IF(B2732="DEPARTAMENTO",N2732*(100%-VLOOKUP(A2732,'Condiciones Comerciales'!B:M,4,FALSE)),N2732)</f>
        <v>2869.2000000000003</v>
      </c>
      <c r="P2732" s="60">
        <f t="shared" si="42"/>
        <v>3227.85</v>
      </c>
      <c r="Q2732" s="62"/>
    </row>
    <row r="2733" spans="1:17" x14ac:dyDescent="0.3">
      <c r="A2733" s="1" t="s">
        <v>460</v>
      </c>
      <c r="B2733" t="s">
        <v>18</v>
      </c>
      <c r="C2733" t="s">
        <v>37</v>
      </c>
      <c r="D2733" s="63">
        <v>1510</v>
      </c>
      <c r="E2733" s="5">
        <v>15</v>
      </c>
      <c r="F2733" s="5" t="s">
        <v>17</v>
      </c>
      <c r="G2733" s="64">
        <v>44.12</v>
      </c>
      <c r="H2733" s="64">
        <v>3.08</v>
      </c>
      <c r="I2733" t="s">
        <v>188</v>
      </c>
      <c r="J2733" t="s">
        <v>14</v>
      </c>
      <c r="K2733" t="s">
        <v>15</v>
      </c>
      <c r="N2733" s="1">
        <v>3188</v>
      </c>
      <c r="O2733" s="60">
        <f>IF(B2733="DEPARTAMENTO",N2733*(100%-VLOOKUP(A2733,'Condiciones Comerciales'!B:M,4,FALSE)),N2733)</f>
        <v>2869.2000000000003</v>
      </c>
      <c r="P2733" s="60">
        <f t="shared" si="42"/>
        <v>3227.85</v>
      </c>
      <c r="Q2733" s="62"/>
    </row>
    <row r="2734" spans="1:17" x14ac:dyDescent="0.3">
      <c r="A2734" s="1" t="s">
        <v>460</v>
      </c>
      <c r="B2734" t="s">
        <v>18</v>
      </c>
      <c r="C2734" t="s">
        <v>37</v>
      </c>
      <c r="D2734" s="63">
        <v>1511</v>
      </c>
      <c r="E2734" s="5">
        <v>15</v>
      </c>
      <c r="F2734" s="5" t="s">
        <v>17</v>
      </c>
      <c r="G2734" s="64">
        <v>44.57</v>
      </c>
      <c r="H2734" s="64">
        <v>3.08</v>
      </c>
      <c r="I2734" t="s">
        <v>188</v>
      </c>
      <c r="J2734" t="s">
        <v>14</v>
      </c>
      <c r="K2734" t="s">
        <v>15</v>
      </c>
      <c r="N2734" s="1">
        <v>3188</v>
      </c>
      <c r="O2734" s="60">
        <f>IF(B2734="DEPARTAMENTO",N2734*(100%-VLOOKUP(A2734,'Condiciones Comerciales'!B:M,4,FALSE)),N2734)</f>
        <v>2869.2000000000003</v>
      </c>
      <c r="P2734" s="60">
        <f t="shared" si="42"/>
        <v>3227.85</v>
      </c>
      <c r="Q2734" s="62"/>
    </row>
    <row r="2735" spans="1:17" x14ac:dyDescent="0.3">
      <c r="A2735" s="1" t="s">
        <v>460</v>
      </c>
      <c r="B2735" t="s">
        <v>18</v>
      </c>
      <c r="C2735" t="s">
        <v>37</v>
      </c>
      <c r="D2735" s="63">
        <v>1512</v>
      </c>
      <c r="E2735" s="5">
        <v>15</v>
      </c>
      <c r="F2735" s="5" t="s">
        <v>17</v>
      </c>
      <c r="G2735" s="64">
        <v>44.57</v>
      </c>
      <c r="H2735" s="64">
        <v>3.08</v>
      </c>
      <c r="I2735" t="s">
        <v>181</v>
      </c>
      <c r="J2735" t="s">
        <v>14</v>
      </c>
      <c r="K2735" t="s">
        <v>15</v>
      </c>
      <c r="N2735" s="1">
        <v>3129</v>
      </c>
      <c r="O2735" s="60">
        <f>IF(B2735="DEPARTAMENTO",N2735*(100%-VLOOKUP(A2735,'Condiciones Comerciales'!B:M,4,FALSE)),N2735)</f>
        <v>2816.1</v>
      </c>
      <c r="P2735" s="60">
        <f t="shared" si="42"/>
        <v>3168.1124999999997</v>
      </c>
      <c r="Q2735" s="62"/>
    </row>
    <row r="2736" spans="1:17" x14ac:dyDescent="0.3">
      <c r="A2736" s="1" t="s">
        <v>460</v>
      </c>
      <c r="B2736" t="s">
        <v>18</v>
      </c>
      <c r="C2736" t="s">
        <v>37</v>
      </c>
      <c r="D2736" s="63">
        <v>1513</v>
      </c>
      <c r="E2736" s="5">
        <v>15</v>
      </c>
      <c r="F2736" s="5" t="s">
        <v>17</v>
      </c>
      <c r="G2736" s="64">
        <v>44.12</v>
      </c>
      <c r="H2736" s="64">
        <v>3.08</v>
      </c>
      <c r="I2736" t="s">
        <v>181</v>
      </c>
      <c r="J2736" t="s">
        <v>14</v>
      </c>
      <c r="K2736" t="s">
        <v>15</v>
      </c>
      <c r="N2736" s="1">
        <v>3129</v>
      </c>
      <c r="O2736" s="60">
        <f>IF(B2736="DEPARTAMENTO",N2736*(100%-VLOOKUP(A2736,'Condiciones Comerciales'!B:M,4,FALSE)),N2736)</f>
        <v>2816.1</v>
      </c>
      <c r="P2736" s="60">
        <f t="shared" si="42"/>
        <v>3168.1124999999997</v>
      </c>
      <c r="Q2736" s="62"/>
    </row>
    <row r="2737" spans="1:17" x14ac:dyDescent="0.3">
      <c r="A2737" s="1" t="s">
        <v>460</v>
      </c>
      <c r="B2737" t="s">
        <v>18</v>
      </c>
      <c r="C2737" t="s">
        <v>37</v>
      </c>
      <c r="D2737" s="63">
        <v>1601</v>
      </c>
      <c r="E2737" s="5">
        <v>16</v>
      </c>
      <c r="F2737" s="5" t="s">
        <v>17</v>
      </c>
      <c r="G2737" s="64">
        <v>43.97</v>
      </c>
      <c r="H2737" s="64">
        <v>3.08</v>
      </c>
      <c r="I2737" t="s">
        <v>181</v>
      </c>
      <c r="J2737" t="s">
        <v>14</v>
      </c>
      <c r="K2737" t="s">
        <v>15</v>
      </c>
      <c r="N2737" s="1">
        <v>3135</v>
      </c>
      <c r="O2737" s="60">
        <f>IF(B2737="DEPARTAMENTO",N2737*(100%-VLOOKUP(A2737,'Condiciones Comerciales'!B:M,4,FALSE)),N2737)</f>
        <v>2821.5</v>
      </c>
      <c r="P2737" s="60">
        <f t="shared" si="42"/>
        <v>3174.1874999999995</v>
      </c>
      <c r="Q2737" s="62"/>
    </row>
    <row r="2738" spans="1:17" x14ac:dyDescent="0.3">
      <c r="A2738" s="1" t="s">
        <v>460</v>
      </c>
      <c r="B2738" t="s">
        <v>18</v>
      </c>
      <c r="C2738" t="s">
        <v>37</v>
      </c>
      <c r="D2738" s="63">
        <v>1606</v>
      </c>
      <c r="E2738" s="5">
        <v>16</v>
      </c>
      <c r="F2738" s="5" t="s">
        <v>17</v>
      </c>
      <c r="G2738" s="64">
        <v>43.97</v>
      </c>
      <c r="H2738" s="64">
        <v>3.08</v>
      </c>
      <c r="I2738" t="s">
        <v>188</v>
      </c>
      <c r="J2738" t="s">
        <v>14</v>
      </c>
      <c r="K2738" t="s">
        <v>15</v>
      </c>
      <c r="N2738" s="1">
        <v>3194</v>
      </c>
      <c r="O2738" s="60">
        <f>IF(B2738="DEPARTAMENTO",N2738*(100%-VLOOKUP(A2738,'Condiciones Comerciales'!B:M,4,FALSE)),N2738)</f>
        <v>2874.6</v>
      </c>
      <c r="P2738" s="60">
        <f t="shared" si="42"/>
        <v>3233.9249999999997</v>
      </c>
      <c r="Q2738" s="62"/>
    </row>
    <row r="2739" spans="1:17" x14ac:dyDescent="0.3">
      <c r="A2739" s="1" t="s">
        <v>460</v>
      </c>
      <c r="B2739" t="s">
        <v>18</v>
      </c>
      <c r="C2739" t="s">
        <v>37</v>
      </c>
      <c r="D2739" s="63">
        <v>1610</v>
      </c>
      <c r="E2739" s="5">
        <v>16</v>
      </c>
      <c r="F2739" s="5" t="s">
        <v>17</v>
      </c>
      <c r="G2739" s="64">
        <v>44.12</v>
      </c>
      <c r="H2739" s="64">
        <v>3.08</v>
      </c>
      <c r="I2739" t="s">
        <v>188</v>
      </c>
      <c r="J2739" t="s">
        <v>14</v>
      </c>
      <c r="K2739" t="s">
        <v>15</v>
      </c>
      <c r="N2739" s="1">
        <v>3194</v>
      </c>
      <c r="O2739" s="60">
        <f>IF(B2739="DEPARTAMENTO",N2739*(100%-VLOOKUP(A2739,'Condiciones Comerciales'!B:M,4,FALSE)),N2739)</f>
        <v>2874.6</v>
      </c>
      <c r="P2739" s="60">
        <f t="shared" si="42"/>
        <v>3233.9249999999997</v>
      </c>
      <c r="Q2739" s="62"/>
    </row>
    <row r="2740" spans="1:17" x14ac:dyDescent="0.3">
      <c r="A2740" s="1" t="s">
        <v>460</v>
      </c>
      <c r="B2740" t="s">
        <v>18</v>
      </c>
      <c r="C2740" t="s">
        <v>37</v>
      </c>
      <c r="D2740" s="63">
        <v>1611</v>
      </c>
      <c r="E2740" s="5">
        <v>16</v>
      </c>
      <c r="F2740" s="5" t="s">
        <v>17</v>
      </c>
      <c r="G2740" s="64">
        <v>44.57</v>
      </c>
      <c r="H2740" s="64">
        <v>3.08</v>
      </c>
      <c r="I2740" t="s">
        <v>188</v>
      </c>
      <c r="J2740" t="s">
        <v>14</v>
      </c>
      <c r="K2740" t="s">
        <v>15</v>
      </c>
      <c r="N2740" s="1">
        <v>3194</v>
      </c>
      <c r="O2740" s="60">
        <f>IF(B2740="DEPARTAMENTO",N2740*(100%-VLOOKUP(A2740,'Condiciones Comerciales'!B:M,4,FALSE)),N2740)</f>
        <v>2874.6</v>
      </c>
      <c r="P2740" s="60">
        <f t="shared" si="42"/>
        <v>3233.9249999999997</v>
      </c>
      <c r="Q2740" s="62"/>
    </row>
    <row r="2741" spans="1:17" x14ac:dyDescent="0.3">
      <c r="A2741" s="1" t="s">
        <v>460</v>
      </c>
      <c r="B2741" t="s">
        <v>18</v>
      </c>
      <c r="C2741" t="s">
        <v>37</v>
      </c>
      <c r="D2741" s="63">
        <v>1612</v>
      </c>
      <c r="E2741" s="5">
        <v>16</v>
      </c>
      <c r="F2741" s="5" t="s">
        <v>17</v>
      </c>
      <c r="G2741" s="64">
        <v>44.57</v>
      </c>
      <c r="H2741" s="64">
        <v>3.08</v>
      </c>
      <c r="I2741" t="s">
        <v>181</v>
      </c>
      <c r="J2741" t="s">
        <v>14</v>
      </c>
      <c r="K2741" t="s">
        <v>15</v>
      </c>
      <c r="N2741" s="1">
        <v>3135</v>
      </c>
      <c r="O2741" s="60">
        <f>IF(B2741="DEPARTAMENTO",N2741*(100%-VLOOKUP(A2741,'Condiciones Comerciales'!B:M,4,FALSE)),N2741)</f>
        <v>2821.5</v>
      </c>
      <c r="P2741" s="60">
        <f t="shared" si="42"/>
        <v>3174.1874999999995</v>
      </c>
      <c r="Q2741" s="62"/>
    </row>
    <row r="2742" spans="1:17" x14ac:dyDescent="0.3">
      <c r="A2742" s="1" t="s">
        <v>460</v>
      </c>
      <c r="B2742" t="s">
        <v>18</v>
      </c>
      <c r="C2742" t="s">
        <v>37</v>
      </c>
      <c r="D2742" s="63">
        <v>1613</v>
      </c>
      <c r="E2742" s="5">
        <v>16</v>
      </c>
      <c r="F2742" s="5" t="s">
        <v>17</v>
      </c>
      <c r="G2742" s="64">
        <v>44.12</v>
      </c>
      <c r="H2742" s="64">
        <v>3.08</v>
      </c>
      <c r="I2742" t="s">
        <v>181</v>
      </c>
      <c r="J2742" t="s">
        <v>14</v>
      </c>
      <c r="K2742" t="s">
        <v>15</v>
      </c>
      <c r="N2742" s="1">
        <v>3135</v>
      </c>
      <c r="O2742" s="60">
        <f>IF(B2742="DEPARTAMENTO",N2742*(100%-VLOOKUP(A2742,'Condiciones Comerciales'!B:M,4,FALSE)),N2742)</f>
        <v>2821.5</v>
      </c>
      <c r="P2742" s="60">
        <f t="shared" si="42"/>
        <v>3174.1874999999995</v>
      </c>
      <c r="Q2742" s="62"/>
    </row>
    <row r="2743" spans="1:17" x14ac:dyDescent="0.3">
      <c r="A2743" s="1" t="s">
        <v>460</v>
      </c>
      <c r="B2743" t="s">
        <v>18</v>
      </c>
      <c r="C2743" t="s">
        <v>37</v>
      </c>
      <c r="D2743" s="63">
        <v>1701</v>
      </c>
      <c r="E2743" s="5">
        <v>17</v>
      </c>
      <c r="F2743" s="5" t="s">
        <v>17</v>
      </c>
      <c r="G2743" s="64">
        <v>43.97</v>
      </c>
      <c r="H2743" s="64">
        <v>3.08</v>
      </c>
      <c r="I2743" t="s">
        <v>181</v>
      </c>
      <c r="J2743" t="s">
        <v>14</v>
      </c>
      <c r="K2743" t="s">
        <v>15</v>
      </c>
      <c r="N2743" s="1">
        <v>3141</v>
      </c>
      <c r="O2743" s="60">
        <f>IF(B2743="DEPARTAMENTO",N2743*(100%-VLOOKUP(A2743,'Condiciones Comerciales'!B:M,4,FALSE)),N2743)</f>
        <v>2826.9</v>
      </c>
      <c r="P2743" s="60">
        <f t="shared" si="42"/>
        <v>3180.2624999999998</v>
      </c>
      <c r="Q2743" s="62"/>
    </row>
    <row r="2744" spans="1:17" x14ac:dyDescent="0.3">
      <c r="A2744" s="1" t="s">
        <v>460</v>
      </c>
      <c r="B2744" t="s">
        <v>18</v>
      </c>
      <c r="C2744" t="s">
        <v>37</v>
      </c>
      <c r="D2744" s="63">
        <v>1706</v>
      </c>
      <c r="E2744" s="5">
        <v>17</v>
      </c>
      <c r="F2744" s="5" t="s">
        <v>17</v>
      </c>
      <c r="G2744" s="64">
        <v>43.97</v>
      </c>
      <c r="H2744" s="64">
        <v>3.08</v>
      </c>
      <c r="I2744" t="s">
        <v>188</v>
      </c>
      <c r="J2744" t="s">
        <v>14</v>
      </c>
      <c r="K2744" t="s">
        <v>15</v>
      </c>
      <c r="N2744" s="1">
        <v>3200</v>
      </c>
      <c r="O2744" s="60">
        <f>IF(B2744="DEPARTAMENTO",N2744*(100%-VLOOKUP(A2744,'Condiciones Comerciales'!B:M,4,FALSE)),N2744)</f>
        <v>2880</v>
      </c>
      <c r="P2744" s="60">
        <f t="shared" si="42"/>
        <v>3240</v>
      </c>
      <c r="Q2744" s="62"/>
    </row>
    <row r="2745" spans="1:17" x14ac:dyDescent="0.3">
      <c r="A2745" s="1" t="s">
        <v>460</v>
      </c>
      <c r="B2745" t="s">
        <v>18</v>
      </c>
      <c r="C2745" t="s">
        <v>37</v>
      </c>
      <c r="D2745" s="63">
        <v>1710</v>
      </c>
      <c r="E2745" s="5">
        <v>17</v>
      </c>
      <c r="F2745" s="5" t="s">
        <v>17</v>
      </c>
      <c r="G2745" s="64">
        <v>44.12</v>
      </c>
      <c r="H2745" s="64">
        <v>3.08</v>
      </c>
      <c r="I2745" t="s">
        <v>188</v>
      </c>
      <c r="J2745" t="s">
        <v>14</v>
      </c>
      <c r="K2745" t="s">
        <v>15</v>
      </c>
      <c r="N2745" s="1">
        <v>3200</v>
      </c>
      <c r="O2745" s="60">
        <f>IF(B2745="DEPARTAMENTO",N2745*(100%-VLOOKUP(A2745,'Condiciones Comerciales'!B:M,4,FALSE)),N2745)</f>
        <v>2880</v>
      </c>
      <c r="P2745" s="60">
        <f t="shared" si="42"/>
        <v>3240</v>
      </c>
      <c r="Q2745" s="62"/>
    </row>
    <row r="2746" spans="1:17" x14ac:dyDescent="0.3">
      <c r="A2746" s="1" t="s">
        <v>460</v>
      </c>
      <c r="B2746" t="s">
        <v>18</v>
      </c>
      <c r="C2746" t="s">
        <v>37</v>
      </c>
      <c r="D2746" s="63">
        <v>1711</v>
      </c>
      <c r="E2746" s="5">
        <v>17</v>
      </c>
      <c r="F2746" s="5" t="s">
        <v>17</v>
      </c>
      <c r="G2746" s="64">
        <v>44.57</v>
      </c>
      <c r="H2746" s="64">
        <v>3.08</v>
      </c>
      <c r="I2746" t="s">
        <v>188</v>
      </c>
      <c r="J2746" t="s">
        <v>14</v>
      </c>
      <c r="K2746" t="s">
        <v>15</v>
      </c>
      <c r="N2746" s="1">
        <v>3200</v>
      </c>
      <c r="O2746" s="60">
        <f>IF(B2746="DEPARTAMENTO",N2746*(100%-VLOOKUP(A2746,'Condiciones Comerciales'!B:M,4,FALSE)),N2746)</f>
        <v>2880</v>
      </c>
      <c r="P2746" s="60">
        <f t="shared" si="42"/>
        <v>3240</v>
      </c>
      <c r="Q2746" s="62"/>
    </row>
    <row r="2747" spans="1:17" x14ac:dyDescent="0.3">
      <c r="A2747" s="1" t="s">
        <v>460</v>
      </c>
      <c r="B2747" t="s">
        <v>18</v>
      </c>
      <c r="C2747" t="s">
        <v>37</v>
      </c>
      <c r="D2747" s="63">
        <v>1712</v>
      </c>
      <c r="E2747" s="5">
        <v>17</v>
      </c>
      <c r="F2747" s="5" t="s">
        <v>17</v>
      </c>
      <c r="G2747" s="64">
        <v>44.57</v>
      </c>
      <c r="H2747" s="64">
        <v>3.08</v>
      </c>
      <c r="I2747" t="s">
        <v>181</v>
      </c>
      <c r="J2747" t="s">
        <v>14</v>
      </c>
      <c r="K2747" t="s">
        <v>15</v>
      </c>
      <c r="N2747" s="1">
        <v>3141</v>
      </c>
      <c r="O2747" s="60">
        <f>IF(B2747="DEPARTAMENTO",N2747*(100%-VLOOKUP(A2747,'Condiciones Comerciales'!B:M,4,FALSE)),N2747)</f>
        <v>2826.9</v>
      </c>
      <c r="P2747" s="60">
        <f t="shared" si="42"/>
        <v>3180.2624999999998</v>
      </c>
      <c r="Q2747" s="62"/>
    </row>
    <row r="2748" spans="1:17" x14ac:dyDescent="0.3">
      <c r="A2748" s="1" t="s">
        <v>460</v>
      </c>
      <c r="B2748" t="s">
        <v>18</v>
      </c>
      <c r="C2748" t="s">
        <v>37</v>
      </c>
      <c r="D2748" s="63">
        <v>1713</v>
      </c>
      <c r="E2748" s="5">
        <v>17</v>
      </c>
      <c r="F2748" s="5" t="s">
        <v>17</v>
      </c>
      <c r="G2748" s="64">
        <v>44.12</v>
      </c>
      <c r="H2748" s="64">
        <v>3.08</v>
      </c>
      <c r="I2748" t="s">
        <v>181</v>
      </c>
      <c r="J2748" t="s">
        <v>14</v>
      </c>
      <c r="K2748" t="s">
        <v>15</v>
      </c>
      <c r="N2748" s="1">
        <v>3141</v>
      </c>
      <c r="O2748" s="60">
        <f>IF(B2748="DEPARTAMENTO",N2748*(100%-VLOOKUP(A2748,'Condiciones Comerciales'!B:M,4,FALSE)),N2748)</f>
        <v>2826.9</v>
      </c>
      <c r="P2748" s="60">
        <f t="shared" si="42"/>
        <v>3180.2624999999998</v>
      </c>
      <c r="Q2748" s="62"/>
    </row>
    <row r="2749" spans="1:17" x14ac:dyDescent="0.3">
      <c r="A2749" s="1" t="s">
        <v>460</v>
      </c>
      <c r="B2749" t="s">
        <v>18</v>
      </c>
      <c r="C2749" t="s">
        <v>37</v>
      </c>
      <c r="D2749" s="63">
        <v>1801</v>
      </c>
      <c r="E2749" s="5">
        <v>18</v>
      </c>
      <c r="F2749" s="5" t="s">
        <v>17</v>
      </c>
      <c r="G2749" s="64">
        <v>43.97</v>
      </c>
      <c r="H2749" s="64">
        <v>3.08</v>
      </c>
      <c r="I2749" t="s">
        <v>181</v>
      </c>
      <c r="J2749" t="s">
        <v>14</v>
      </c>
      <c r="K2749" t="s">
        <v>15</v>
      </c>
      <c r="N2749" s="1">
        <v>3147</v>
      </c>
      <c r="O2749" s="60">
        <f>IF(B2749="DEPARTAMENTO",N2749*(100%-VLOOKUP(A2749,'Condiciones Comerciales'!B:M,4,FALSE)),N2749)</f>
        <v>2832.3</v>
      </c>
      <c r="P2749" s="60">
        <f t="shared" si="42"/>
        <v>3186.3375000000001</v>
      </c>
      <c r="Q2749" s="62"/>
    </row>
    <row r="2750" spans="1:17" x14ac:dyDescent="0.3">
      <c r="A2750" s="1" t="s">
        <v>460</v>
      </c>
      <c r="B2750" t="s">
        <v>18</v>
      </c>
      <c r="C2750" t="s">
        <v>37</v>
      </c>
      <c r="D2750" s="63">
        <v>1806</v>
      </c>
      <c r="E2750" s="5">
        <v>18</v>
      </c>
      <c r="F2750" s="5" t="s">
        <v>17</v>
      </c>
      <c r="G2750" s="64">
        <v>43.97</v>
      </c>
      <c r="H2750" s="64">
        <v>3.08</v>
      </c>
      <c r="I2750" t="s">
        <v>188</v>
      </c>
      <c r="J2750" t="s">
        <v>14</v>
      </c>
      <c r="K2750" t="s">
        <v>15</v>
      </c>
      <c r="N2750" s="1">
        <v>3206</v>
      </c>
      <c r="O2750" s="60">
        <f>IF(B2750="DEPARTAMENTO",N2750*(100%-VLOOKUP(A2750,'Condiciones Comerciales'!B:M,4,FALSE)),N2750)</f>
        <v>2885.4</v>
      </c>
      <c r="P2750" s="60">
        <f t="shared" si="42"/>
        <v>3246.0749999999998</v>
      </c>
      <c r="Q2750" s="62"/>
    </row>
    <row r="2751" spans="1:17" x14ac:dyDescent="0.3">
      <c r="A2751" s="1" t="s">
        <v>460</v>
      </c>
      <c r="B2751" t="s">
        <v>18</v>
      </c>
      <c r="C2751" t="s">
        <v>37</v>
      </c>
      <c r="D2751" s="63">
        <v>1810</v>
      </c>
      <c r="E2751" s="5">
        <v>18</v>
      </c>
      <c r="F2751" s="5" t="s">
        <v>17</v>
      </c>
      <c r="G2751" s="64">
        <v>44.12</v>
      </c>
      <c r="H2751" s="64">
        <v>3.08</v>
      </c>
      <c r="I2751" t="s">
        <v>188</v>
      </c>
      <c r="J2751" t="s">
        <v>14</v>
      </c>
      <c r="K2751" t="s">
        <v>15</v>
      </c>
      <c r="N2751" s="1">
        <v>3206</v>
      </c>
      <c r="O2751" s="60">
        <f>IF(B2751="DEPARTAMENTO",N2751*(100%-VLOOKUP(A2751,'Condiciones Comerciales'!B:M,4,FALSE)),N2751)</f>
        <v>2885.4</v>
      </c>
      <c r="P2751" s="60">
        <f t="shared" si="42"/>
        <v>3246.0749999999998</v>
      </c>
      <c r="Q2751" s="62"/>
    </row>
    <row r="2752" spans="1:17" x14ac:dyDescent="0.3">
      <c r="A2752" s="1" t="s">
        <v>460</v>
      </c>
      <c r="B2752" t="s">
        <v>18</v>
      </c>
      <c r="C2752" t="s">
        <v>37</v>
      </c>
      <c r="D2752" s="63">
        <v>1811</v>
      </c>
      <c r="E2752" s="5">
        <v>18</v>
      </c>
      <c r="F2752" s="5" t="s">
        <v>17</v>
      </c>
      <c r="G2752" s="64">
        <v>44.57</v>
      </c>
      <c r="H2752" s="64">
        <v>3.08</v>
      </c>
      <c r="I2752" t="s">
        <v>188</v>
      </c>
      <c r="J2752" t="s">
        <v>14</v>
      </c>
      <c r="K2752" t="s">
        <v>15</v>
      </c>
      <c r="N2752" s="1">
        <v>3206</v>
      </c>
      <c r="O2752" s="60">
        <f>IF(B2752="DEPARTAMENTO",N2752*(100%-VLOOKUP(A2752,'Condiciones Comerciales'!B:M,4,FALSE)),N2752)</f>
        <v>2885.4</v>
      </c>
      <c r="P2752" s="60">
        <f t="shared" si="42"/>
        <v>3246.0749999999998</v>
      </c>
      <c r="Q2752" s="62"/>
    </row>
    <row r="2753" spans="1:17" x14ac:dyDescent="0.3">
      <c r="A2753" s="1" t="s">
        <v>460</v>
      </c>
      <c r="B2753" t="s">
        <v>18</v>
      </c>
      <c r="C2753" t="s">
        <v>37</v>
      </c>
      <c r="D2753" s="63">
        <v>1812</v>
      </c>
      <c r="E2753" s="5">
        <v>18</v>
      </c>
      <c r="F2753" s="5" t="s">
        <v>17</v>
      </c>
      <c r="G2753" s="64">
        <v>44.57</v>
      </c>
      <c r="H2753" s="64">
        <v>3.08</v>
      </c>
      <c r="I2753" t="s">
        <v>181</v>
      </c>
      <c r="J2753" t="s">
        <v>14</v>
      </c>
      <c r="K2753" t="s">
        <v>15</v>
      </c>
      <c r="N2753" s="1">
        <v>3147</v>
      </c>
      <c r="O2753" s="60">
        <f>IF(B2753="DEPARTAMENTO",N2753*(100%-VLOOKUP(A2753,'Condiciones Comerciales'!B:M,4,FALSE)),N2753)</f>
        <v>2832.3</v>
      </c>
      <c r="P2753" s="60">
        <f t="shared" si="42"/>
        <v>3186.3375000000001</v>
      </c>
      <c r="Q2753" s="62"/>
    </row>
    <row r="2754" spans="1:17" x14ac:dyDescent="0.3">
      <c r="A2754" s="1" t="s">
        <v>460</v>
      </c>
      <c r="B2754" t="s">
        <v>18</v>
      </c>
      <c r="C2754" t="s">
        <v>37</v>
      </c>
      <c r="D2754" s="63">
        <v>1813</v>
      </c>
      <c r="E2754" s="5">
        <v>18</v>
      </c>
      <c r="F2754" s="5" t="s">
        <v>17</v>
      </c>
      <c r="G2754" s="64">
        <v>44.12</v>
      </c>
      <c r="H2754" s="64">
        <v>3.08</v>
      </c>
      <c r="I2754" t="s">
        <v>181</v>
      </c>
      <c r="J2754" t="s">
        <v>14</v>
      </c>
      <c r="K2754" t="s">
        <v>15</v>
      </c>
      <c r="N2754" s="1">
        <v>3147</v>
      </c>
      <c r="O2754" s="60">
        <f>IF(B2754="DEPARTAMENTO",N2754*(100%-VLOOKUP(A2754,'Condiciones Comerciales'!B:M,4,FALSE)),N2754)</f>
        <v>2832.3</v>
      </c>
      <c r="P2754" s="60">
        <f t="shared" ref="P2754:P2817" si="43">(O2754-10%*O2754)/80%</f>
        <v>3186.3375000000001</v>
      </c>
      <c r="Q2754" s="62"/>
    </row>
    <row r="2755" spans="1:17" x14ac:dyDescent="0.3">
      <c r="A2755" s="1" t="s">
        <v>460</v>
      </c>
      <c r="B2755" t="s">
        <v>16</v>
      </c>
      <c r="C2755" t="s">
        <v>16</v>
      </c>
      <c r="D2755" s="63">
        <v>1</v>
      </c>
      <c r="E2755" s="5">
        <v>1</v>
      </c>
      <c r="F2755" s="5" t="s">
        <v>17</v>
      </c>
      <c r="G2755" s="64">
        <v>12.5</v>
      </c>
      <c r="H2755" s="64">
        <v>0</v>
      </c>
      <c r="I2755" t="s">
        <v>14</v>
      </c>
      <c r="J2755" t="s">
        <v>14</v>
      </c>
      <c r="K2755" t="s">
        <v>15</v>
      </c>
      <c r="N2755" s="1">
        <v>350</v>
      </c>
      <c r="O2755" s="60">
        <f>IF(B2755="DEPARTAMENTO",N2755*(100%-VLOOKUP(A2755,'Condiciones Comerciales'!B:M,4,FALSE)),N2755)</f>
        <v>350</v>
      </c>
      <c r="P2755" s="60">
        <f t="shared" si="43"/>
        <v>393.75</v>
      </c>
      <c r="Q2755" s="62"/>
    </row>
    <row r="2756" spans="1:17" x14ac:dyDescent="0.3">
      <c r="A2756" s="1" t="s">
        <v>460</v>
      </c>
      <c r="B2756" t="s">
        <v>16</v>
      </c>
      <c r="C2756" t="s">
        <v>16</v>
      </c>
      <c r="D2756" s="63">
        <v>4</v>
      </c>
      <c r="E2756" s="5">
        <v>2</v>
      </c>
      <c r="F2756" s="5" t="s">
        <v>17</v>
      </c>
      <c r="G2756" s="64">
        <v>12.5</v>
      </c>
      <c r="H2756" s="64">
        <v>0</v>
      </c>
      <c r="I2756" t="s">
        <v>14</v>
      </c>
      <c r="J2756" t="s">
        <v>14</v>
      </c>
      <c r="K2756" t="s">
        <v>15</v>
      </c>
      <c r="N2756" s="1">
        <v>350</v>
      </c>
      <c r="O2756" s="60">
        <f>IF(B2756="DEPARTAMENTO",N2756*(100%-VLOOKUP(A2756,'Condiciones Comerciales'!B:M,4,FALSE)),N2756)</f>
        <v>350</v>
      </c>
      <c r="P2756" s="60">
        <f t="shared" si="43"/>
        <v>393.75</v>
      </c>
      <c r="Q2756" s="62"/>
    </row>
    <row r="2757" spans="1:17" x14ac:dyDescent="0.3">
      <c r="A2757" s="1" t="s">
        <v>460</v>
      </c>
      <c r="B2757" t="s">
        <v>16</v>
      </c>
      <c r="C2757" t="s">
        <v>16</v>
      </c>
      <c r="D2757" s="63">
        <v>5</v>
      </c>
      <c r="E2757" s="5">
        <v>2</v>
      </c>
      <c r="F2757" s="5" t="s">
        <v>17</v>
      </c>
      <c r="G2757" s="64">
        <v>12.5</v>
      </c>
      <c r="H2757" s="64">
        <v>0</v>
      </c>
      <c r="I2757" t="s">
        <v>14</v>
      </c>
      <c r="J2757" t="s">
        <v>14</v>
      </c>
      <c r="K2757" t="s">
        <v>15</v>
      </c>
      <c r="N2757" s="1">
        <v>350</v>
      </c>
      <c r="O2757" s="60">
        <f>IF(B2757="DEPARTAMENTO",N2757*(100%-VLOOKUP(A2757,'Condiciones Comerciales'!B:M,4,FALSE)),N2757)</f>
        <v>350</v>
      </c>
      <c r="P2757" s="60">
        <f t="shared" si="43"/>
        <v>393.75</v>
      </c>
      <c r="Q2757" s="62"/>
    </row>
    <row r="2758" spans="1:17" x14ac:dyDescent="0.3">
      <c r="A2758" s="1" t="s">
        <v>460</v>
      </c>
      <c r="B2758" t="s">
        <v>16</v>
      </c>
      <c r="C2758" t="s">
        <v>16</v>
      </c>
      <c r="D2758" s="63">
        <v>6</v>
      </c>
      <c r="E2758" s="5">
        <v>2</v>
      </c>
      <c r="F2758" s="5" t="s">
        <v>17</v>
      </c>
      <c r="G2758" s="64">
        <v>12.5</v>
      </c>
      <c r="H2758" s="64">
        <v>0</v>
      </c>
      <c r="I2758" t="s">
        <v>14</v>
      </c>
      <c r="J2758" t="s">
        <v>14</v>
      </c>
      <c r="K2758" t="s">
        <v>15</v>
      </c>
      <c r="N2758" s="1">
        <v>350</v>
      </c>
      <c r="O2758" s="60">
        <f>IF(B2758="DEPARTAMENTO",N2758*(100%-VLOOKUP(A2758,'Condiciones Comerciales'!B:M,4,FALSE)),N2758)</f>
        <v>350</v>
      </c>
      <c r="P2758" s="60">
        <f t="shared" si="43"/>
        <v>393.75</v>
      </c>
      <c r="Q2758" s="62"/>
    </row>
    <row r="2759" spans="1:17" x14ac:dyDescent="0.3">
      <c r="A2759" s="1" t="s">
        <v>460</v>
      </c>
      <c r="B2759" t="s">
        <v>16</v>
      </c>
      <c r="C2759" t="s">
        <v>16</v>
      </c>
      <c r="D2759" s="63">
        <v>7</v>
      </c>
      <c r="E2759" s="5">
        <v>2</v>
      </c>
      <c r="F2759" s="5" t="s">
        <v>17</v>
      </c>
      <c r="G2759" s="64">
        <v>12.5</v>
      </c>
      <c r="H2759" s="64">
        <v>0</v>
      </c>
      <c r="I2759" t="s">
        <v>14</v>
      </c>
      <c r="J2759" t="s">
        <v>14</v>
      </c>
      <c r="K2759" t="s">
        <v>15</v>
      </c>
      <c r="N2759" s="1">
        <v>350</v>
      </c>
      <c r="O2759" s="60">
        <f>IF(B2759="DEPARTAMENTO",N2759*(100%-VLOOKUP(A2759,'Condiciones Comerciales'!B:M,4,FALSE)),N2759)</f>
        <v>350</v>
      </c>
      <c r="P2759" s="60">
        <f t="shared" si="43"/>
        <v>393.75</v>
      </c>
      <c r="Q2759" s="62"/>
    </row>
    <row r="2760" spans="1:17" x14ac:dyDescent="0.3">
      <c r="A2760" s="1" t="s">
        <v>460</v>
      </c>
      <c r="B2760" t="s">
        <v>16</v>
      </c>
      <c r="C2760" t="s">
        <v>16</v>
      </c>
      <c r="D2760" s="63">
        <v>8</v>
      </c>
      <c r="E2760" s="5">
        <v>2</v>
      </c>
      <c r="F2760" s="5" t="s">
        <v>17</v>
      </c>
      <c r="G2760" s="64">
        <v>12.5</v>
      </c>
      <c r="H2760" s="64">
        <v>0</v>
      </c>
      <c r="I2760" t="s">
        <v>14</v>
      </c>
      <c r="J2760" t="s">
        <v>14</v>
      </c>
      <c r="K2760" t="s">
        <v>15</v>
      </c>
      <c r="N2760" s="1">
        <v>350</v>
      </c>
      <c r="O2760" s="60">
        <f>IF(B2760="DEPARTAMENTO",N2760*(100%-VLOOKUP(A2760,'Condiciones Comerciales'!B:M,4,FALSE)),N2760)</f>
        <v>350</v>
      </c>
      <c r="P2760" s="60">
        <f t="shared" si="43"/>
        <v>393.75</v>
      </c>
      <c r="Q2760" s="62"/>
    </row>
    <row r="2761" spans="1:17" x14ac:dyDescent="0.3">
      <c r="A2761" s="1" t="s">
        <v>460</v>
      </c>
      <c r="B2761" t="s">
        <v>16</v>
      </c>
      <c r="C2761" t="s">
        <v>16</v>
      </c>
      <c r="D2761" s="63">
        <v>9</v>
      </c>
      <c r="E2761" s="5">
        <v>2</v>
      </c>
      <c r="F2761" s="5" t="s">
        <v>17</v>
      </c>
      <c r="G2761" s="64">
        <v>12.5</v>
      </c>
      <c r="H2761" s="64">
        <v>0</v>
      </c>
      <c r="I2761" t="s">
        <v>14</v>
      </c>
      <c r="J2761" t="s">
        <v>14</v>
      </c>
      <c r="K2761" t="s">
        <v>15</v>
      </c>
      <c r="N2761" s="1">
        <v>350</v>
      </c>
      <c r="O2761" s="60">
        <f>IF(B2761="DEPARTAMENTO",N2761*(100%-VLOOKUP(A2761,'Condiciones Comerciales'!B:M,4,FALSE)),N2761)</f>
        <v>350</v>
      </c>
      <c r="P2761" s="60">
        <f t="shared" si="43"/>
        <v>393.75</v>
      </c>
      <c r="Q2761" s="62"/>
    </row>
    <row r="2762" spans="1:17" x14ac:dyDescent="0.3">
      <c r="A2762" s="1" t="s">
        <v>460</v>
      </c>
      <c r="B2762" t="s">
        <v>16</v>
      </c>
      <c r="C2762" t="s">
        <v>16</v>
      </c>
      <c r="D2762" s="63">
        <v>10</v>
      </c>
      <c r="E2762" s="5">
        <v>2</v>
      </c>
      <c r="F2762" s="5" t="s">
        <v>17</v>
      </c>
      <c r="G2762" s="64">
        <v>12.5</v>
      </c>
      <c r="H2762" s="64">
        <v>0</v>
      </c>
      <c r="I2762" t="s">
        <v>14</v>
      </c>
      <c r="J2762" t="s">
        <v>14</v>
      </c>
      <c r="K2762" t="s">
        <v>15</v>
      </c>
      <c r="N2762" s="1">
        <v>350</v>
      </c>
      <c r="O2762" s="60">
        <f>IF(B2762="DEPARTAMENTO",N2762*(100%-VLOOKUP(A2762,'Condiciones Comerciales'!B:M,4,FALSE)),N2762)</f>
        <v>350</v>
      </c>
      <c r="P2762" s="60">
        <f t="shared" si="43"/>
        <v>393.75</v>
      </c>
      <c r="Q2762" s="62"/>
    </row>
    <row r="2763" spans="1:17" x14ac:dyDescent="0.3">
      <c r="A2763" s="1" t="s">
        <v>460</v>
      </c>
      <c r="B2763" t="s">
        <v>16</v>
      </c>
      <c r="C2763" t="s">
        <v>16</v>
      </c>
      <c r="D2763" s="63">
        <v>11</v>
      </c>
      <c r="E2763" s="5">
        <v>2</v>
      </c>
      <c r="F2763" s="5" t="s">
        <v>17</v>
      </c>
      <c r="G2763" s="64">
        <v>12.5</v>
      </c>
      <c r="H2763" s="64">
        <v>0</v>
      </c>
      <c r="I2763" t="s">
        <v>14</v>
      </c>
      <c r="J2763" t="s">
        <v>14</v>
      </c>
      <c r="K2763" t="s">
        <v>15</v>
      </c>
      <c r="N2763" s="1">
        <v>350</v>
      </c>
      <c r="O2763" s="60">
        <f>IF(B2763="DEPARTAMENTO",N2763*(100%-VLOOKUP(A2763,'Condiciones Comerciales'!B:M,4,FALSE)),N2763)</f>
        <v>350</v>
      </c>
      <c r="P2763" s="60">
        <f t="shared" si="43"/>
        <v>393.75</v>
      </c>
      <c r="Q2763" s="62"/>
    </row>
    <row r="2764" spans="1:17" x14ac:dyDescent="0.3">
      <c r="A2764" s="1" t="s">
        <v>460</v>
      </c>
      <c r="B2764" t="s">
        <v>16</v>
      </c>
      <c r="C2764" t="s">
        <v>16</v>
      </c>
      <c r="D2764" s="63">
        <v>12</v>
      </c>
      <c r="E2764" s="5">
        <v>2</v>
      </c>
      <c r="F2764" s="5" t="s">
        <v>17</v>
      </c>
      <c r="G2764" s="64">
        <v>12.5</v>
      </c>
      <c r="H2764" s="64">
        <v>0</v>
      </c>
      <c r="I2764" t="s">
        <v>14</v>
      </c>
      <c r="J2764" t="s">
        <v>14</v>
      </c>
      <c r="K2764" t="s">
        <v>15</v>
      </c>
      <c r="N2764" s="1">
        <v>350</v>
      </c>
      <c r="O2764" s="60">
        <f>IF(B2764="DEPARTAMENTO",N2764*(100%-VLOOKUP(A2764,'Condiciones Comerciales'!B:M,4,FALSE)),N2764)</f>
        <v>350</v>
      </c>
      <c r="P2764" s="60">
        <f t="shared" si="43"/>
        <v>393.75</v>
      </c>
      <c r="Q2764" s="62"/>
    </row>
    <row r="2765" spans="1:17" x14ac:dyDescent="0.3">
      <c r="A2765" s="1" t="s">
        <v>460</v>
      </c>
      <c r="B2765" t="s">
        <v>16</v>
      </c>
      <c r="C2765" t="s">
        <v>16</v>
      </c>
      <c r="D2765" s="63">
        <v>13</v>
      </c>
      <c r="E2765" s="5">
        <v>2</v>
      </c>
      <c r="F2765" s="5" t="s">
        <v>17</v>
      </c>
      <c r="G2765" s="64">
        <v>12.5</v>
      </c>
      <c r="H2765" s="64">
        <v>0</v>
      </c>
      <c r="I2765" t="s">
        <v>14</v>
      </c>
      <c r="J2765" t="s">
        <v>14</v>
      </c>
      <c r="K2765" t="s">
        <v>15</v>
      </c>
      <c r="N2765" s="1">
        <v>350</v>
      </c>
      <c r="O2765" s="60">
        <f>IF(B2765="DEPARTAMENTO",N2765*(100%-VLOOKUP(A2765,'Condiciones Comerciales'!B:M,4,FALSE)),N2765)</f>
        <v>350</v>
      </c>
      <c r="P2765" s="60">
        <f t="shared" si="43"/>
        <v>393.75</v>
      </c>
      <c r="Q2765" s="62"/>
    </row>
    <row r="2766" spans="1:17" x14ac:dyDescent="0.3">
      <c r="A2766" s="1" t="s">
        <v>460</v>
      </c>
      <c r="B2766" t="s">
        <v>16</v>
      </c>
      <c r="C2766" t="s">
        <v>16</v>
      </c>
      <c r="D2766" s="63">
        <v>14</v>
      </c>
      <c r="E2766" s="5">
        <v>2</v>
      </c>
      <c r="F2766" s="5" t="s">
        <v>17</v>
      </c>
      <c r="G2766" s="64">
        <v>12.5</v>
      </c>
      <c r="H2766" s="64">
        <v>0</v>
      </c>
      <c r="I2766" t="s">
        <v>14</v>
      </c>
      <c r="J2766" t="s">
        <v>14</v>
      </c>
      <c r="K2766" t="s">
        <v>15</v>
      </c>
      <c r="N2766" s="1">
        <v>350</v>
      </c>
      <c r="O2766" s="60">
        <f>IF(B2766="DEPARTAMENTO",N2766*(100%-VLOOKUP(A2766,'Condiciones Comerciales'!B:M,4,FALSE)),N2766)</f>
        <v>350</v>
      </c>
      <c r="P2766" s="60">
        <f t="shared" si="43"/>
        <v>393.75</v>
      </c>
      <c r="Q2766" s="62"/>
    </row>
    <row r="2767" spans="1:17" x14ac:dyDescent="0.3">
      <c r="A2767" s="1" t="s">
        <v>460</v>
      </c>
      <c r="B2767" t="s">
        <v>16</v>
      </c>
      <c r="C2767" t="s">
        <v>16</v>
      </c>
      <c r="D2767" s="63">
        <v>15</v>
      </c>
      <c r="E2767" s="5">
        <v>2</v>
      </c>
      <c r="F2767" s="5" t="s">
        <v>17</v>
      </c>
      <c r="G2767" s="64">
        <v>12.5</v>
      </c>
      <c r="H2767" s="64">
        <v>0</v>
      </c>
      <c r="I2767" t="s">
        <v>14</v>
      </c>
      <c r="J2767" t="s">
        <v>14</v>
      </c>
      <c r="K2767" t="s">
        <v>15</v>
      </c>
      <c r="N2767" s="1">
        <v>350</v>
      </c>
      <c r="O2767" s="60">
        <f>IF(B2767="DEPARTAMENTO",N2767*(100%-VLOOKUP(A2767,'Condiciones Comerciales'!B:M,4,FALSE)),N2767)</f>
        <v>350</v>
      </c>
      <c r="P2767" s="60">
        <f t="shared" si="43"/>
        <v>393.75</v>
      </c>
      <c r="Q2767" s="62"/>
    </row>
    <row r="2768" spans="1:17" x14ac:dyDescent="0.3">
      <c r="A2768" s="1" t="s">
        <v>460</v>
      </c>
      <c r="B2768" t="s">
        <v>16</v>
      </c>
      <c r="C2768" t="s">
        <v>16</v>
      </c>
      <c r="D2768" s="63">
        <v>16</v>
      </c>
      <c r="E2768" s="5">
        <v>2</v>
      </c>
      <c r="F2768" s="5" t="s">
        <v>17</v>
      </c>
      <c r="G2768" s="64">
        <v>12.5</v>
      </c>
      <c r="H2768" s="64">
        <v>0</v>
      </c>
      <c r="I2768" t="s">
        <v>14</v>
      </c>
      <c r="J2768" t="s">
        <v>14</v>
      </c>
      <c r="K2768" t="s">
        <v>15</v>
      </c>
      <c r="N2768" s="1">
        <v>350</v>
      </c>
      <c r="O2768" s="60">
        <f>IF(B2768="DEPARTAMENTO",N2768*(100%-VLOOKUP(A2768,'Condiciones Comerciales'!B:M,4,FALSE)),N2768)</f>
        <v>350</v>
      </c>
      <c r="P2768" s="60">
        <f t="shared" si="43"/>
        <v>393.75</v>
      </c>
      <c r="Q2768" s="62"/>
    </row>
    <row r="2769" spans="1:17" x14ac:dyDescent="0.3">
      <c r="A2769" s="1" t="s">
        <v>460</v>
      </c>
      <c r="B2769" t="s">
        <v>16</v>
      </c>
      <c r="C2769" t="s">
        <v>16</v>
      </c>
      <c r="D2769" s="63">
        <v>17</v>
      </c>
      <c r="E2769" s="5">
        <v>2</v>
      </c>
      <c r="F2769" s="5" t="s">
        <v>17</v>
      </c>
      <c r="G2769" s="64">
        <v>12.5</v>
      </c>
      <c r="H2769" s="64">
        <v>0</v>
      </c>
      <c r="I2769" t="s">
        <v>14</v>
      </c>
      <c r="J2769" t="s">
        <v>14</v>
      </c>
      <c r="K2769" t="s">
        <v>15</v>
      </c>
      <c r="N2769" s="1">
        <v>350</v>
      </c>
      <c r="O2769" s="60">
        <f>IF(B2769="DEPARTAMENTO",N2769*(100%-VLOOKUP(A2769,'Condiciones Comerciales'!B:M,4,FALSE)),N2769)</f>
        <v>350</v>
      </c>
      <c r="P2769" s="60">
        <f t="shared" si="43"/>
        <v>393.75</v>
      </c>
      <c r="Q2769" s="62"/>
    </row>
    <row r="2770" spans="1:17" x14ac:dyDescent="0.3">
      <c r="A2770" s="1" t="s">
        <v>460</v>
      </c>
      <c r="B2770" t="s">
        <v>16</v>
      </c>
      <c r="C2770" t="s">
        <v>16</v>
      </c>
      <c r="D2770" s="63">
        <v>18</v>
      </c>
      <c r="E2770" s="5">
        <v>2</v>
      </c>
      <c r="F2770" s="5" t="s">
        <v>17</v>
      </c>
      <c r="G2770" s="64">
        <v>12.5</v>
      </c>
      <c r="H2770" s="64">
        <v>0</v>
      </c>
      <c r="I2770" t="s">
        <v>14</v>
      </c>
      <c r="J2770" t="s">
        <v>14</v>
      </c>
      <c r="K2770" t="s">
        <v>15</v>
      </c>
      <c r="L2770" t="s">
        <v>461</v>
      </c>
      <c r="N2770" s="1">
        <v>225</v>
      </c>
      <c r="O2770" s="60">
        <f>IF(B2770="DEPARTAMENTO",N2770*(100%-VLOOKUP(A2770,'Condiciones Comerciales'!B:M,4,FALSE)),N2770)</f>
        <v>225</v>
      </c>
      <c r="P2770" s="60">
        <f t="shared" si="43"/>
        <v>253.125</v>
      </c>
      <c r="Q2770" s="62"/>
    </row>
    <row r="2771" spans="1:17" x14ac:dyDescent="0.3">
      <c r="A2771" s="1" t="s">
        <v>460</v>
      </c>
      <c r="B2771" t="s">
        <v>16</v>
      </c>
      <c r="C2771" t="s">
        <v>16</v>
      </c>
      <c r="D2771" s="63">
        <v>19</v>
      </c>
      <c r="E2771" s="5">
        <v>2</v>
      </c>
      <c r="F2771" s="5" t="s">
        <v>17</v>
      </c>
      <c r="G2771" s="64">
        <v>12.5</v>
      </c>
      <c r="H2771" s="64">
        <v>0</v>
      </c>
      <c r="I2771" t="s">
        <v>14</v>
      </c>
      <c r="J2771" t="s">
        <v>14</v>
      </c>
      <c r="K2771" t="s">
        <v>15</v>
      </c>
      <c r="L2771" t="s">
        <v>476</v>
      </c>
      <c r="N2771" s="1">
        <v>225</v>
      </c>
      <c r="O2771" s="60">
        <f>IF(B2771="DEPARTAMENTO",N2771*(100%-VLOOKUP(A2771,'Condiciones Comerciales'!B:M,4,FALSE)),N2771)</f>
        <v>225</v>
      </c>
      <c r="P2771" s="60">
        <f t="shared" si="43"/>
        <v>253.125</v>
      </c>
      <c r="Q2771" s="62"/>
    </row>
    <row r="2772" spans="1:17" x14ac:dyDescent="0.3">
      <c r="A2772" s="1" t="s">
        <v>460</v>
      </c>
      <c r="B2772" t="s">
        <v>16</v>
      </c>
      <c r="C2772" t="s">
        <v>16</v>
      </c>
      <c r="D2772" s="63">
        <v>20</v>
      </c>
      <c r="E2772" s="5">
        <v>2</v>
      </c>
      <c r="F2772" s="5" t="s">
        <v>17</v>
      </c>
      <c r="G2772" s="64">
        <v>12.5</v>
      </c>
      <c r="H2772" s="64">
        <v>0</v>
      </c>
      <c r="I2772" t="s">
        <v>14</v>
      </c>
      <c r="J2772" t="s">
        <v>14</v>
      </c>
      <c r="K2772" t="s">
        <v>15</v>
      </c>
      <c r="N2772" s="1">
        <v>350</v>
      </c>
      <c r="O2772" s="60">
        <f>IF(B2772="DEPARTAMENTO",N2772*(100%-VLOOKUP(A2772,'Condiciones Comerciales'!B:M,4,FALSE)),N2772)</f>
        <v>350</v>
      </c>
      <c r="P2772" s="60">
        <f t="shared" si="43"/>
        <v>393.75</v>
      </c>
      <c r="Q2772" s="62"/>
    </row>
    <row r="2773" spans="1:17" x14ac:dyDescent="0.3">
      <c r="A2773" s="1" t="s">
        <v>460</v>
      </c>
      <c r="B2773" t="s">
        <v>16</v>
      </c>
      <c r="C2773" t="s">
        <v>16</v>
      </c>
      <c r="D2773" s="63">
        <v>21</v>
      </c>
      <c r="E2773" s="5">
        <v>2</v>
      </c>
      <c r="F2773" s="5" t="s">
        <v>17</v>
      </c>
      <c r="G2773" s="64">
        <v>12.5</v>
      </c>
      <c r="H2773" s="64">
        <v>0</v>
      </c>
      <c r="I2773" t="s">
        <v>14</v>
      </c>
      <c r="J2773" t="s">
        <v>14</v>
      </c>
      <c r="K2773" t="s">
        <v>15</v>
      </c>
      <c r="N2773" s="1">
        <v>350</v>
      </c>
      <c r="O2773" s="60">
        <f>IF(B2773="DEPARTAMENTO",N2773*(100%-VLOOKUP(A2773,'Condiciones Comerciales'!B:M,4,FALSE)),N2773)</f>
        <v>350</v>
      </c>
      <c r="P2773" s="60">
        <f t="shared" si="43"/>
        <v>393.75</v>
      </c>
      <c r="Q2773" s="62"/>
    </row>
    <row r="2774" spans="1:17" x14ac:dyDescent="0.3">
      <c r="A2774" s="1" t="s">
        <v>460</v>
      </c>
      <c r="B2774" t="s">
        <v>16</v>
      </c>
      <c r="C2774" t="s">
        <v>16</v>
      </c>
      <c r="D2774" s="63">
        <v>22</v>
      </c>
      <c r="E2774" s="5">
        <v>2</v>
      </c>
      <c r="F2774" s="5" t="s">
        <v>17</v>
      </c>
      <c r="G2774" s="64">
        <v>12.5</v>
      </c>
      <c r="H2774" s="64">
        <v>0</v>
      </c>
      <c r="I2774" t="s">
        <v>14</v>
      </c>
      <c r="J2774" t="s">
        <v>14</v>
      </c>
      <c r="K2774" t="s">
        <v>15</v>
      </c>
      <c r="N2774" s="1">
        <v>350</v>
      </c>
      <c r="O2774" s="60">
        <f>IF(B2774="DEPARTAMENTO",N2774*(100%-VLOOKUP(A2774,'Condiciones Comerciales'!B:M,4,FALSE)),N2774)</f>
        <v>350</v>
      </c>
      <c r="P2774" s="60">
        <f t="shared" si="43"/>
        <v>393.75</v>
      </c>
      <c r="Q2774" s="62"/>
    </row>
    <row r="2775" spans="1:17" x14ac:dyDescent="0.3">
      <c r="A2775" s="1" t="s">
        <v>460</v>
      </c>
      <c r="B2775" t="s">
        <v>16</v>
      </c>
      <c r="C2775" t="s">
        <v>16</v>
      </c>
      <c r="D2775" s="63">
        <v>23</v>
      </c>
      <c r="E2775" s="5">
        <v>2</v>
      </c>
      <c r="F2775" s="5" t="s">
        <v>17</v>
      </c>
      <c r="G2775" s="64">
        <v>12.5</v>
      </c>
      <c r="H2775" s="64">
        <v>0</v>
      </c>
      <c r="I2775" t="s">
        <v>14</v>
      </c>
      <c r="J2775" t="s">
        <v>14</v>
      </c>
      <c r="K2775" t="s">
        <v>15</v>
      </c>
      <c r="N2775" s="1">
        <v>350</v>
      </c>
      <c r="O2775" s="60">
        <f>IF(B2775="DEPARTAMENTO",N2775*(100%-VLOOKUP(A2775,'Condiciones Comerciales'!B:M,4,FALSE)),N2775)</f>
        <v>350</v>
      </c>
      <c r="P2775" s="60">
        <f t="shared" si="43"/>
        <v>393.75</v>
      </c>
      <c r="Q2775" s="62"/>
    </row>
    <row r="2776" spans="1:17" x14ac:dyDescent="0.3">
      <c r="A2776" s="1" t="s">
        <v>460</v>
      </c>
      <c r="B2776" t="s">
        <v>16</v>
      </c>
      <c r="C2776" t="s">
        <v>16</v>
      </c>
      <c r="D2776" s="63">
        <v>24</v>
      </c>
      <c r="E2776" s="5">
        <v>2</v>
      </c>
      <c r="F2776" s="5" t="s">
        <v>17</v>
      </c>
      <c r="G2776" s="64">
        <v>12.5</v>
      </c>
      <c r="H2776" s="64">
        <v>0</v>
      </c>
      <c r="I2776" t="s">
        <v>14</v>
      </c>
      <c r="J2776" t="s">
        <v>14</v>
      </c>
      <c r="K2776" t="s">
        <v>15</v>
      </c>
      <c r="N2776" s="1">
        <v>350</v>
      </c>
      <c r="O2776" s="60">
        <f>IF(B2776="DEPARTAMENTO",N2776*(100%-VLOOKUP(A2776,'Condiciones Comerciales'!B:M,4,FALSE)),N2776)</f>
        <v>350</v>
      </c>
      <c r="P2776" s="60">
        <f t="shared" si="43"/>
        <v>393.75</v>
      </c>
      <c r="Q2776" s="62"/>
    </row>
    <row r="2777" spans="1:17" x14ac:dyDescent="0.3">
      <c r="A2777" s="1" t="s">
        <v>460</v>
      </c>
      <c r="B2777" t="s">
        <v>16</v>
      </c>
      <c r="C2777" t="s">
        <v>16</v>
      </c>
      <c r="D2777" s="63">
        <v>25</v>
      </c>
      <c r="E2777" s="5">
        <v>2</v>
      </c>
      <c r="F2777" s="5" t="s">
        <v>17</v>
      </c>
      <c r="G2777" s="64">
        <v>12.5</v>
      </c>
      <c r="H2777" s="64">
        <v>0</v>
      </c>
      <c r="I2777" t="s">
        <v>14</v>
      </c>
      <c r="J2777" t="s">
        <v>14</v>
      </c>
      <c r="K2777" t="s">
        <v>15</v>
      </c>
      <c r="N2777" s="1">
        <v>350</v>
      </c>
      <c r="O2777" s="60">
        <f>IF(B2777="DEPARTAMENTO",N2777*(100%-VLOOKUP(A2777,'Condiciones Comerciales'!B:M,4,FALSE)),N2777)</f>
        <v>350</v>
      </c>
      <c r="P2777" s="60">
        <f t="shared" si="43"/>
        <v>393.75</v>
      </c>
      <c r="Q2777" s="62"/>
    </row>
    <row r="2778" spans="1:17" x14ac:dyDescent="0.3">
      <c r="A2778" s="1" t="s">
        <v>460</v>
      </c>
      <c r="B2778" t="s">
        <v>16</v>
      </c>
      <c r="C2778" t="s">
        <v>16</v>
      </c>
      <c r="D2778" s="63">
        <v>26</v>
      </c>
      <c r="E2778" s="5">
        <v>2</v>
      </c>
      <c r="F2778" s="5" t="s">
        <v>17</v>
      </c>
      <c r="G2778" s="64">
        <v>12.5</v>
      </c>
      <c r="H2778" s="64">
        <v>0</v>
      </c>
      <c r="I2778" t="s">
        <v>14</v>
      </c>
      <c r="J2778" t="s">
        <v>14</v>
      </c>
      <c r="K2778" t="s">
        <v>15</v>
      </c>
      <c r="N2778" s="1">
        <v>350</v>
      </c>
      <c r="O2778" s="60">
        <f>IF(B2778="DEPARTAMENTO",N2778*(100%-VLOOKUP(A2778,'Condiciones Comerciales'!B:M,4,FALSE)),N2778)</f>
        <v>350</v>
      </c>
      <c r="P2778" s="60">
        <f t="shared" si="43"/>
        <v>393.75</v>
      </c>
      <c r="Q2778" s="62"/>
    </row>
    <row r="2779" spans="1:17" x14ac:dyDescent="0.3">
      <c r="A2779" s="1" t="s">
        <v>460</v>
      </c>
      <c r="B2779" t="s">
        <v>16</v>
      </c>
      <c r="C2779" t="s">
        <v>16</v>
      </c>
      <c r="D2779" s="63">
        <v>27</v>
      </c>
      <c r="E2779" s="5">
        <v>2</v>
      </c>
      <c r="F2779" s="5" t="s">
        <v>17</v>
      </c>
      <c r="G2779" s="64">
        <v>12.5</v>
      </c>
      <c r="H2779" s="64">
        <v>0</v>
      </c>
      <c r="I2779" t="s">
        <v>14</v>
      </c>
      <c r="J2779" t="s">
        <v>14</v>
      </c>
      <c r="K2779" t="s">
        <v>15</v>
      </c>
      <c r="N2779" s="1">
        <v>350</v>
      </c>
      <c r="O2779" s="60">
        <f>IF(B2779="DEPARTAMENTO",N2779*(100%-VLOOKUP(A2779,'Condiciones Comerciales'!B:M,4,FALSE)),N2779)</f>
        <v>350</v>
      </c>
      <c r="P2779" s="60">
        <f t="shared" si="43"/>
        <v>393.75</v>
      </c>
      <c r="Q2779" s="62"/>
    </row>
    <row r="2780" spans="1:17" x14ac:dyDescent="0.3">
      <c r="A2780" s="1" t="s">
        <v>460</v>
      </c>
      <c r="B2780" t="s">
        <v>16</v>
      </c>
      <c r="C2780" t="s">
        <v>16</v>
      </c>
      <c r="D2780" s="63">
        <v>28</v>
      </c>
      <c r="E2780" s="5">
        <v>2</v>
      </c>
      <c r="F2780" s="5" t="s">
        <v>17</v>
      </c>
      <c r="G2780" s="64">
        <v>12.5</v>
      </c>
      <c r="H2780" s="64">
        <v>0</v>
      </c>
      <c r="I2780" t="s">
        <v>14</v>
      </c>
      <c r="J2780" t="s">
        <v>14</v>
      </c>
      <c r="K2780" t="s">
        <v>15</v>
      </c>
      <c r="L2780" t="s">
        <v>470</v>
      </c>
      <c r="N2780" s="1">
        <v>225</v>
      </c>
      <c r="O2780" s="60">
        <f>IF(B2780="DEPARTAMENTO",N2780*(100%-VLOOKUP(A2780,'Condiciones Comerciales'!B:M,4,FALSE)),N2780)</f>
        <v>225</v>
      </c>
      <c r="P2780" s="60">
        <f t="shared" si="43"/>
        <v>253.125</v>
      </c>
      <c r="Q2780" s="62"/>
    </row>
    <row r="2781" spans="1:17" x14ac:dyDescent="0.3">
      <c r="A2781" s="1" t="s">
        <v>460</v>
      </c>
      <c r="B2781" t="s">
        <v>16</v>
      </c>
      <c r="C2781" t="s">
        <v>16</v>
      </c>
      <c r="D2781" s="63">
        <v>29</v>
      </c>
      <c r="E2781" s="5">
        <v>2</v>
      </c>
      <c r="F2781" s="5" t="s">
        <v>17</v>
      </c>
      <c r="G2781" s="64">
        <v>12.5</v>
      </c>
      <c r="H2781" s="64">
        <v>0</v>
      </c>
      <c r="I2781" t="s">
        <v>14</v>
      </c>
      <c r="J2781" t="s">
        <v>14</v>
      </c>
      <c r="K2781" t="s">
        <v>15</v>
      </c>
      <c r="L2781" t="s">
        <v>466</v>
      </c>
      <c r="N2781" s="1">
        <v>225</v>
      </c>
      <c r="O2781" s="60">
        <f>IF(B2781="DEPARTAMENTO",N2781*(100%-VLOOKUP(A2781,'Condiciones Comerciales'!B:M,4,FALSE)),N2781)</f>
        <v>225</v>
      </c>
      <c r="P2781" s="60">
        <f t="shared" si="43"/>
        <v>253.125</v>
      </c>
      <c r="Q2781" s="62"/>
    </row>
    <row r="2782" spans="1:17" x14ac:dyDescent="0.3">
      <c r="A2782" s="1" t="s">
        <v>460</v>
      </c>
      <c r="B2782" t="s">
        <v>16</v>
      </c>
      <c r="C2782" t="s">
        <v>16</v>
      </c>
      <c r="D2782" s="63">
        <v>30</v>
      </c>
      <c r="E2782" s="5">
        <v>2</v>
      </c>
      <c r="F2782" s="5" t="s">
        <v>17</v>
      </c>
      <c r="G2782" s="64">
        <v>12.5</v>
      </c>
      <c r="H2782" s="64">
        <v>0</v>
      </c>
      <c r="I2782" t="s">
        <v>14</v>
      </c>
      <c r="J2782" t="s">
        <v>14</v>
      </c>
      <c r="K2782" t="s">
        <v>15</v>
      </c>
      <c r="L2782" t="s">
        <v>477</v>
      </c>
      <c r="N2782" s="1">
        <v>225</v>
      </c>
      <c r="O2782" s="60">
        <f>IF(B2782="DEPARTAMENTO",N2782*(100%-VLOOKUP(A2782,'Condiciones Comerciales'!B:M,4,FALSE)),N2782)</f>
        <v>225</v>
      </c>
      <c r="P2782" s="60">
        <f t="shared" si="43"/>
        <v>253.125</v>
      </c>
      <c r="Q2782" s="62"/>
    </row>
    <row r="2783" spans="1:17" x14ac:dyDescent="0.3">
      <c r="A2783" s="1" t="s">
        <v>460</v>
      </c>
      <c r="B2783" t="s">
        <v>16</v>
      </c>
      <c r="C2783" t="s">
        <v>16</v>
      </c>
      <c r="D2783" s="63">
        <v>31</v>
      </c>
      <c r="E2783" s="5">
        <v>2</v>
      </c>
      <c r="F2783" s="5" t="s">
        <v>17</v>
      </c>
      <c r="G2783" s="64">
        <v>12.5</v>
      </c>
      <c r="H2783" s="64">
        <v>0</v>
      </c>
      <c r="I2783" t="s">
        <v>14</v>
      </c>
      <c r="J2783" t="s">
        <v>14</v>
      </c>
      <c r="K2783" t="s">
        <v>15</v>
      </c>
      <c r="L2783" t="s">
        <v>471</v>
      </c>
      <c r="N2783" s="1">
        <v>225</v>
      </c>
      <c r="O2783" s="60">
        <f>IF(B2783="DEPARTAMENTO",N2783*(100%-VLOOKUP(A2783,'Condiciones Comerciales'!B:M,4,FALSE)),N2783)</f>
        <v>225</v>
      </c>
      <c r="P2783" s="60">
        <f t="shared" si="43"/>
        <v>253.125</v>
      </c>
      <c r="Q2783" s="62"/>
    </row>
    <row r="2784" spans="1:17" x14ac:dyDescent="0.3">
      <c r="A2784" s="1" t="s">
        <v>460</v>
      </c>
      <c r="B2784" t="s">
        <v>16</v>
      </c>
      <c r="C2784" t="s">
        <v>16</v>
      </c>
      <c r="D2784" s="63">
        <v>32</v>
      </c>
      <c r="E2784" s="5">
        <v>3</v>
      </c>
      <c r="F2784" s="5" t="s">
        <v>17</v>
      </c>
      <c r="G2784" s="64">
        <v>12.5</v>
      </c>
      <c r="H2784" s="64">
        <v>0</v>
      </c>
      <c r="I2784" t="s">
        <v>14</v>
      </c>
      <c r="J2784" t="s">
        <v>14</v>
      </c>
      <c r="K2784" t="s">
        <v>15</v>
      </c>
      <c r="N2784" s="1">
        <v>350</v>
      </c>
      <c r="O2784" s="60">
        <f>IF(B2784="DEPARTAMENTO",N2784*(100%-VLOOKUP(A2784,'Condiciones Comerciales'!B:M,4,FALSE)),N2784)</f>
        <v>350</v>
      </c>
      <c r="P2784" s="60">
        <f t="shared" si="43"/>
        <v>393.75</v>
      </c>
      <c r="Q2784" s="62"/>
    </row>
    <row r="2785" spans="1:17" x14ac:dyDescent="0.3">
      <c r="A2785" s="1" t="s">
        <v>460</v>
      </c>
      <c r="B2785" t="s">
        <v>16</v>
      </c>
      <c r="C2785" t="s">
        <v>16</v>
      </c>
      <c r="D2785" s="63">
        <v>33</v>
      </c>
      <c r="E2785" s="5">
        <v>3</v>
      </c>
      <c r="F2785" s="5" t="s">
        <v>17</v>
      </c>
      <c r="G2785" s="64">
        <v>12.5</v>
      </c>
      <c r="H2785" s="64">
        <v>0</v>
      </c>
      <c r="I2785" t="s">
        <v>14</v>
      </c>
      <c r="J2785" t="s">
        <v>14</v>
      </c>
      <c r="K2785" t="s">
        <v>15</v>
      </c>
      <c r="N2785" s="1">
        <v>350</v>
      </c>
      <c r="O2785" s="60">
        <f>IF(B2785="DEPARTAMENTO",N2785*(100%-VLOOKUP(A2785,'Condiciones Comerciales'!B:M,4,FALSE)),N2785)</f>
        <v>350</v>
      </c>
      <c r="P2785" s="60">
        <f t="shared" si="43"/>
        <v>393.75</v>
      </c>
      <c r="Q2785" s="62"/>
    </row>
    <row r="2786" spans="1:17" x14ac:dyDescent="0.3">
      <c r="A2786" s="1" t="s">
        <v>460</v>
      </c>
      <c r="B2786" t="s">
        <v>16</v>
      </c>
      <c r="C2786" t="s">
        <v>16</v>
      </c>
      <c r="D2786" s="63">
        <v>34</v>
      </c>
      <c r="E2786" s="5">
        <v>3</v>
      </c>
      <c r="F2786" s="5" t="s">
        <v>17</v>
      </c>
      <c r="G2786" s="64">
        <v>12.5</v>
      </c>
      <c r="H2786" s="64">
        <v>0</v>
      </c>
      <c r="I2786" t="s">
        <v>14</v>
      </c>
      <c r="J2786" t="s">
        <v>14</v>
      </c>
      <c r="K2786" t="s">
        <v>15</v>
      </c>
      <c r="N2786" s="1">
        <v>350</v>
      </c>
      <c r="O2786" s="60">
        <f>IF(B2786="DEPARTAMENTO",N2786*(100%-VLOOKUP(A2786,'Condiciones Comerciales'!B:M,4,FALSE)),N2786)</f>
        <v>350</v>
      </c>
      <c r="P2786" s="60">
        <f t="shared" si="43"/>
        <v>393.75</v>
      </c>
      <c r="Q2786" s="62"/>
    </row>
    <row r="2787" spans="1:17" x14ac:dyDescent="0.3">
      <c r="A2787" s="1" t="s">
        <v>460</v>
      </c>
      <c r="B2787" t="s">
        <v>16</v>
      </c>
      <c r="C2787" t="s">
        <v>16</v>
      </c>
      <c r="D2787" s="63">
        <v>35</v>
      </c>
      <c r="E2787" s="5">
        <v>3</v>
      </c>
      <c r="F2787" s="5" t="s">
        <v>17</v>
      </c>
      <c r="G2787" s="64">
        <v>12.5</v>
      </c>
      <c r="H2787" s="64">
        <v>0</v>
      </c>
      <c r="I2787" t="s">
        <v>14</v>
      </c>
      <c r="J2787" t="s">
        <v>14</v>
      </c>
      <c r="K2787" t="s">
        <v>15</v>
      </c>
      <c r="N2787" s="1">
        <v>350</v>
      </c>
      <c r="O2787" s="60">
        <f>IF(B2787="DEPARTAMENTO",N2787*(100%-VLOOKUP(A2787,'Condiciones Comerciales'!B:M,4,FALSE)),N2787)</f>
        <v>350</v>
      </c>
      <c r="P2787" s="60">
        <f t="shared" si="43"/>
        <v>393.75</v>
      </c>
      <c r="Q2787" s="62"/>
    </row>
    <row r="2788" spans="1:17" x14ac:dyDescent="0.3">
      <c r="A2788" s="1" t="s">
        <v>460</v>
      </c>
      <c r="B2788" t="s">
        <v>16</v>
      </c>
      <c r="C2788" t="s">
        <v>16</v>
      </c>
      <c r="D2788" s="63">
        <v>36</v>
      </c>
      <c r="E2788" s="5">
        <v>3</v>
      </c>
      <c r="F2788" s="5" t="s">
        <v>17</v>
      </c>
      <c r="G2788" s="64">
        <v>12.5</v>
      </c>
      <c r="H2788" s="64">
        <v>0</v>
      </c>
      <c r="I2788" t="s">
        <v>14</v>
      </c>
      <c r="J2788" t="s">
        <v>14</v>
      </c>
      <c r="K2788" t="s">
        <v>15</v>
      </c>
      <c r="N2788" s="1">
        <v>350</v>
      </c>
      <c r="O2788" s="60">
        <f>IF(B2788="DEPARTAMENTO",N2788*(100%-VLOOKUP(A2788,'Condiciones Comerciales'!B:M,4,FALSE)),N2788)</f>
        <v>350</v>
      </c>
      <c r="P2788" s="60">
        <f t="shared" si="43"/>
        <v>393.75</v>
      </c>
      <c r="Q2788" s="62"/>
    </row>
    <row r="2789" spans="1:17" x14ac:dyDescent="0.3">
      <c r="A2789" s="1" t="s">
        <v>460</v>
      </c>
      <c r="B2789" t="s">
        <v>16</v>
      </c>
      <c r="C2789" t="s">
        <v>16</v>
      </c>
      <c r="D2789" s="63">
        <v>37</v>
      </c>
      <c r="E2789" s="5">
        <v>3</v>
      </c>
      <c r="F2789" s="5" t="s">
        <v>17</v>
      </c>
      <c r="G2789" s="64">
        <v>12.5</v>
      </c>
      <c r="H2789" s="64">
        <v>0</v>
      </c>
      <c r="I2789" t="s">
        <v>14</v>
      </c>
      <c r="J2789" t="s">
        <v>14</v>
      </c>
      <c r="K2789" t="s">
        <v>15</v>
      </c>
      <c r="N2789" s="1">
        <v>350</v>
      </c>
      <c r="O2789" s="60">
        <f>IF(B2789="DEPARTAMENTO",N2789*(100%-VLOOKUP(A2789,'Condiciones Comerciales'!B:M,4,FALSE)),N2789)</f>
        <v>350</v>
      </c>
      <c r="P2789" s="60">
        <f t="shared" si="43"/>
        <v>393.75</v>
      </c>
      <c r="Q2789" s="62"/>
    </row>
    <row r="2790" spans="1:17" x14ac:dyDescent="0.3">
      <c r="A2790" s="1" t="s">
        <v>460</v>
      </c>
      <c r="B2790" t="s">
        <v>16</v>
      </c>
      <c r="C2790" t="s">
        <v>16</v>
      </c>
      <c r="D2790" s="63">
        <v>38</v>
      </c>
      <c r="E2790" s="5">
        <v>3</v>
      </c>
      <c r="F2790" s="5" t="s">
        <v>17</v>
      </c>
      <c r="G2790" s="64">
        <v>12.5</v>
      </c>
      <c r="H2790" s="64">
        <v>0</v>
      </c>
      <c r="I2790" t="s">
        <v>14</v>
      </c>
      <c r="J2790" t="s">
        <v>14</v>
      </c>
      <c r="K2790" t="s">
        <v>15</v>
      </c>
      <c r="N2790" s="1">
        <v>350</v>
      </c>
      <c r="O2790" s="60">
        <f>IF(B2790="DEPARTAMENTO",N2790*(100%-VLOOKUP(A2790,'Condiciones Comerciales'!B:M,4,FALSE)),N2790)</f>
        <v>350</v>
      </c>
      <c r="P2790" s="60">
        <f t="shared" si="43"/>
        <v>393.75</v>
      </c>
      <c r="Q2790" s="62"/>
    </row>
    <row r="2791" spans="1:17" x14ac:dyDescent="0.3">
      <c r="A2791" s="1" t="s">
        <v>460</v>
      </c>
      <c r="B2791" t="s">
        <v>16</v>
      </c>
      <c r="C2791" t="s">
        <v>16</v>
      </c>
      <c r="D2791" s="63">
        <v>39</v>
      </c>
      <c r="E2791" s="5">
        <v>3</v>
      </c>
      <c r="F2791" s="5" t="s">
        <v>17</v>
      </c>
      <c r="G2791" s="64">
        <v>12.5</v>
      </c>
      <c r="H2791" s="64">
        <v>0</v>
      </c>
      <c r="I2791" t="s">
        <v>14</v>
      </c>
      <c r="J2791" t="s">
        <v>14</v>
      </c>
      <c r="K2791" t="s">
        <v>15</v>
      </c>
      <c r="N2791" s="1">
        <v>350</v>
      </c>
      <c r="O2791" s="60">
        <f>IF(B2791="DEPARTAMENTO",N2791*(100%-VLOOKUP(A2791,'Condiciones Comerciales'!B:M,4,FALSE)),N2791)</f>
        <v>350</v>
      </c>
      <c r="P2791" s="60">
        <f t="shared" si="43"/>
        <v>393.75</v>
      </c>
      <c r="Q2791" s="62"/>
    </row>
    <row r="2792" spans="1:17" x14ac:dyDescent="0.3">
      <c r="A2792" s="1" t="s">
        <v>460</v>
      </c>
      <c r="B2792" t="s">
        <v>16</v>
      </c>
      <c r="C2792" t="s">
        <v>16</v>
      </c>
      <c r="D2792" s="63">
        <v>40</v>
      </c>
      <c r="E2792" s="5">
        <v>3</v>
      </c>
      <c r="F2792" s="5" t="s">
        <v>17</v>
      </c>
      <c r="G2792" s="64">
        <v>12.5</v>
      </c>
      <c r="H2792" s="64">
        <v>0</v>
      </c>
      <c r="I2792" t="s">
        <v>14</v>
      </c>
      <c r="J2792" t="s">
        <v>14</v>
      </c>
      <c r="K2792" t="s">
        <v>15</v>
      </c>
      <c r="N2792" s="1">
        <v>350</v>
      </c>
      <c r="O2792" s="60">
        <f>IF(B2792="DEPARTAMENTO",N2792*(100%-VLOOKUP(A2792,'Condiciones Comerciales'!B:M,4,FALSE)),N2792)</f>
        <v>350</v>
      </c>
      <c r="P2792" s="60">
        <f t="shared" si="43"/>
        <v>393.75</v>
      </c>
      <c r="Q2792" s="62"/>
    </row>
    <row r="2793" spans="1:17" x14ac:dyDescent="0.3">
      <c r="A2793" s="1" t="s">
        <v>460</v>
      </c>
      <c r="B2793" t="s">
        <v>16</v>
      </c>
      <c r="C2793" t="s">
        <v>16</v>
      </c>
      <c r="D2793" s="63">
        <v>41</v>
      </c>
      <c r="E2793" s="5">
        <v>3</v>
      </c>
      <c r="F2793" s="5" t="s">
        <v>17</v>
      </c>
      <c r="G2793" s="64">
        <v>12.5</v>
      </c>
      <c r="H2793" s="64">
        <v>0</v>
      </c>
      <c r="I2793" t="s">
        <v>14</v>
      </c>
      <c r="J2793" t="s">
        <v>14</v>
      </c>
      <c r="K2793" t="s">
        <v>15</v>
      </c>
      <c r="N2793" s="1">
        <v>350</v>
      </c>
      <c r="O2793" s="60">
        <f>IF(B2793="DEPARTAMENTO",N2793*(100%-VLOOKUP(A2793,'Condiciones Comerciales'!B:M,4,FALSE)),N2793)</f>
        <v>350</v>
      </c>
      <c r="P2793" s="60">
        <f t="shared" si="43"/>
        <v>393.75</v>
      </c>
      <c r="Q2793" s="62"/>
    </row>
    <row r="2794" spans="1:17" x14ac:dyDescent="0.3">
      <c r="A2794" s="1" t="s">
        <v>460</v>
      </c>
      <c r="B2794" t="s">
        <v>16</v>
      </c>
      <c r="C2794" t="s">
        <v>16</v>
      </c>
      <c r="D2794" s="63">
        <v>42</v>
      </c>
      <c r="E2794" s="5">
        <v>3</v>
      </c>
      <c r="F2794" s="5" t="s">
        <v>17</v>
      </c>
      <c r="G2794" s="64">
        <v>12.5</v>
      </c>
      <c r="H2794" s="64">
        <v>0</v>
      </c>
      <c r="I2794" t="s">
        <v>14</v>
      </c>
      <c r="J2794" t="s">
        <v>14</v>
      </c>
      <c r="K2794" t="s">
        <v>15</v>
      </c>
      <c r="N2794" s="1">
        <v>350</v>
      </c>
      <c r="O2794" s="60">
        <f>IF(B2794="DEPARTAMENTO",N2794*(100%-VLOOKUP(A2794,'Condiciones Comerciales'!B:M,4,FALSE)),N2794)</f>
        <v>350</v>
      </c>
      <c r="P2794" s="60">
        <f t="shared" si="43"/>
        <v>393.75</v>
      </c>
      <c r="Q2794" s="62"/>
    </row>
    <row r="2795" spans="1:17" x14ac:dyDescent="0.3">
      <c r="A2795" s="1" t="s">
        <v>460</v>
      </c>
      <c r="B2795" t="s">
        <v>16</v>
      </c>
      <c r="C2795" t="s">
        <v>16</v>
      </c>
      <c r="D2795" s="63">
        <v>43</v>
      </c>
      <c r="E2795" s="5">
        <v>3</v>
      </c>
      <c r="F2795" s="5" t="s">
        <v>17</v>
      </c>
      <c r="G2795" s="64">
        <v>12.5</v>
      </c>
      <c r="H2795" s="64">
        <v>0</v>
      </c>
      <c r="I2795" t="s">
        <v>14</v>
      </c>
      <c r="J2795" t="s">
        <v>14</v>
      </c>
      <c r="K2795" t="s">
        <v>15</v>
      </c>
      <c r="N2795" s="1">
        <v>350</v>
      </c>
      <c r="O2795" s="60">
        <f>IF(B2795="DEPARTAMENTO",N2795*(100%-VLOOKUP(A2795,'Condiciones Comerciales'!B:M,4,FALSE)),N2795)</f>
        <v>350</v>
      </c>
      <c r="P2795" s="60">
        <f t="shared" si="43"/>
        <v>393.75</v>
      </c>
      <c r="Q2795" s="62"/>
    </row>
    <row r="2796" spans="1:17" x14ac:dyDescent="0.3">
      <c r="A2796" s="1" t="s">
        <v>460</v>
      </c>
      <c r="B2796" t="s">
        <v>16</v>
      </c>
      <c r="C2796" t="s">
        <v>16</v>
      </c>
      <c r="D2796" s="63">
        <v>45</v>
      </c>
      <c r="E2796" s="5">
        <v>3</v>
      </c>
      <c r="F2796" s="5" t="s">
        <v>17</v>
      </c>
      <c r="G2796" s="64">
        <v>12.5</v>
      </c>
      <c r="H2796" s="64">
        <v>0</v>
      </c>
      <c r="I2796" t="s">
        <v>14</v>
      </c>
      <c r="J2796" t="s">
        <v>14</v>
      </c>
      <c r="K2796" t="s">
        <v>15</v>
      </c>
      <c r="N2796" s="1">
        <v>350</v>
      </c>
      <c r="O2796" s="60">
        <f>IF(B2796="DEPARTAMENTO",N2796*(100%-VLOOKUP(A2796,'Condiciones Comerciales'!B:M,4,FALSE)),N2796)</f>
        <v>350</v>
      </c>
      <c r="P2796" s="60">
        <f t="shared" si="43"/>
        <v>393.75</v>
      </c>
      <c r="Q2796" s="62"/>
    </row>
    <row r="2797" spans="1:17" x14ac:dyDescent="0.3">
      <c r="A2797" s="1" t="s">
        <v>460</v>
      </c>
      <c r="B2797" t="s">
        <v>16</v>
      </c>
      <c r="C2797" t="s">
        <v>16</v>
      </c>
      <c r="D2797" s="63">
        <v>46</v>
      </c>
      <c r="E2797" s="5">
        <v>3</v>
      </c>
      <c r="F2797" s="5" t="s">
        <v>17</v>
      </c>
      <c r="G2797" s="64">
        <v>12.5</v>
      </c>
      <c r="H2797" s="64">
        <v>0</v>
      </c>
      <c r="I2797" t="s">
        <v>14</v>
      </c>
      <c r="J2797" t="s">
        <v>14</v>
      </c>
      <c r="K2797" t="s">
        <v>15</v>
      </c>
      <c r="L2797" t="s">
        <v>464</v>
      </c>
      <c r="N2797" s="1">
        <v>225</v>
      </c>
      <c r="O2797" s="60">
        <f>IF(B2797="DEPARTAMENTO",N2797*(100%-VLOOKUP(A2797,'Condiciones Comerciales'!B:M,4,FALSE)),N2797)</f>
        <v>225</v>
      </c>
      <c r="P2797" s="60">
        <f t="shared" si="43"/>
        <v>253.125</v>
      </c>
      <c r="Q2797" s="62"/>
    </row>
    <row r="2798" spans="1:17" x14ac:dyDescent="0.3">
      <c r="A2798" s="1" t="s">
        <v>460</v>
      </c>
      <c r="B2798" t="s">
        <v>16</v>
      </c>
      <c r="C2798" t="s">
        <v>16</v>
      </c>
      <c r="D2798" s="63">
        <v>47</v>
      </c>
      <c r="E2798" s="5">
        <v>3</v>
      </c>
      <c r="F2798" s="5" t="s">
        <v>17</v>
      </c>
      <c r="G2798" s="64">
        <v>12.5</v>
      </c>
      <c r="H2798" s="64">
        <v>0</v>
      </c>
      <c r="I2798" t="s">
        <v>14</v>
      </c>
      <c r="J2798" t="s">
        <v>14</v>
      </c>
      <c r="K2798" t="s">
        <v>15</v>
      </c>
      <c r="L2798" t="s">
        <v>478</v>
      </c>
      <c r="N2798" s="1">
        <v>225</v>
      </c>
      <c r="O2798" s="60">
        <f>IF(B2798="DEPARTAMENTO",N2798*(100%-VLOOKUP(A2798,'Condiciones Comerciales'!B:M,4,FALSE)),N2798)</f>
        <v>225</v>
      </c>
      <c r="P2798" s="60">
        <f t="shared" si="43"/>
        <v>253.125</v>
      </c>
      <c r="Q2798" s="62"/>
    </row>
    <row r="2799" spans="1:17" x14ac:dyDescent="0.3">
      <c r="A2799" s="1" t="s">
        <v>460</v>
      </c>
      <c r="B2799" t="s">
        <v>16</v>
      </c>
      <c r="C2799" t="s">
        <v>16</v>
      </c>
      <c r="D2799" s="63">
        <v>48</v>
      </c>
      <c r="E2799" s="5">
        <v>3</v>
      </c>
      <c r="F2799" s="5" t="s">
        <v>17</v>
      </c>
      <c r="G2799" s="64">
        <v>12.5</v>
      </c>
      <c r="H2799" s="64">
        <v>0</v>
      </c>
      <c r="I2799" t="s">
        <v>14</v>
      </c>
      <c r="J2799" t="s">
        <v>14</v>
      </c>
      <c r="K2799" t="s">
        <v>15</v>
      </c>
      <c r="N2799" s="1">
        <v>350</v>
      </c>
      <c r="O2799" s="60">
        <f>IF(B2799="DEPARTAMENTO",N2799*(100%-VLOOKUP(A2799,'Condiciones Comerciales'!B:M,4,FALSE)),N2799)</f>
        <v>350</v>
      </c>
      <c r="P2799" s="60">
        <f t="shared" si="43"/>
        <v>393.75</v>
      </c>
      <c r="Q2799" s="62"/>
    </row>
    <row r="2800" spans="1:17" x14ac:dyDescent="0.3">
      <c r="A2800" s="1" t="s">
        <v>460</v>
      </c>
      <c r="B2800" t="s">
        <v>16</v>
      </c>
      <c r="C2800" t="s">
        <v>16</v>
      </c>
      <c r="D2800" s="63">
        <v>49</v>
      </c>
      <c r="E2800" s="5">
        <v>3</v>
      </c>
      <c r="F2800" s="5" t="s">
        <v>17</v>
      </c>
      <c r="G2800" s="64">
        <v>12.5</v>
      </c>
      <c r="H2800" s="64">
        <v>0</v>
      </c>
      <c r="I2800" t="s">
        <v>14</v>
      </c>
      <c r="J2800" t="s">
        <v>14</v>
      </c>
      <c r="K2800" t="s">
        <v>15</v>
      </c>
      <c r="N2800" s="1">
        <v>350</v>
      </c>
      <c r="O2800" s="60">
        <f>IF(B2800="DEPARTAMENTO",N2800*(100%-VLOOKUP(A2800,'Condiciones Comerciales'!B:M,4,FALSE)),N2800)</f>
        <v>350</v>
      </c>
      <c r="P2800" s="60">
        <f t="shared" si="43"/>
        <v>393.75</v>
      </c>
      <c r="Q2800" s="62"/>
    </row>
    <row r="2801" spans="1:17" x14ac:dyDescent="0.3">
      <c r="A2801" s="1" t="s">
        <v>460</v>
      </c>
      <c r="B2801" t="s">
        <v>16</v>
      </c>
      <c r="C2801" t="s">
        <v>16</v>
      </c>
      <c r="D2801" s="63">
        <v>51</v>
      </c>
      <c r="E2801" s="5">
        <v>3</v>
      </c>
      <c r="F2801" s="5" t="s">
        <v>17</v>
      </c>
      <c r="G2801" s="64">
        <v>12.5</v>
      </c>
      <c r="H2801" s="64">
        <v>0</v>
      </c>
      <c r="I2801" t="s">
        <v>14</v>
      </c>
      <c r="J2801" t="s">
        <v>14</v>
      </c>
      <c r="K2801" t="s">
        <v>15</v>
      </c>
      <c r="N2801" s="1">
        <v>350</v>
      </c>
      <c r="O2801" s="60">
        <f>IF(B2801="DEPARTAMENTO",N2801*(100%-VLOOKUP(A2801,'Condiciones Comerciales'!B:M,4,FALSE)),N2801)</f>
        <v>350</v>
      </c>
      <c r="P2801" s="60">
        <f t="shared" si="43"/>
        <v>393.75</v>
      </c>
      <c r="Q2801" s="62"/>
    </row>
    <row r="2802" spans="1:17" x14ac:dyDescent="0.3">
      <c r="A2802" s="1" t="s">
        <v>460</v>
      </c>
      <c r="B2802" t="s">
        <v>16</v>
      </c>
      <c r="C2802" t="s">
        <v>16</v>
      </c>
      <c r="D2802" s="63">
        <v>52</v>
      </c>
      <c r="E2802" s="5">
        <v>3</v>
      </c>
      <c r="F2802" s="5" t="s">
        <v>17</v>
      </c>
      <c r="G2802" s="64">
        <v>12.5</v>
      </c>
      <c r="H2802" s="64">
        <v>0</v>
      </c>
      <c r="I2802" t="s">
        <v>14</v>
      </c>
      <c r="J2802" t="s">
        <v>14</v>
      </c>
      <c r="K2802" t="s">
        <v>15</v>
      </c>
      <c r="N2802" s="1">
        <v>350</v>
      </c>
      <c r="O2802" s="60">
        <f>IF(B2802="DEPARTAMENTO",N2802*(100%-VLOOKUP(A2802,'Condiciones Comerciales'!B:M,4,FALSE)),N2802)</f>
        <v>350</v>
      </c>
      <c r="P2802" s="60">
        <f t="shared" si="43"/>
        <v>393.75</v>
      </c>
      <c r="Q2802" s="62"/>
    </row>
    <row r="2803" spans="1:17" x14ac:dyDescent="0.3">
      <c r="A2803" s="1" t="s">
        <v>460</v>
      </c>
      <c r="B2803" t="s">
        <v>16</v>
      </c>
      <c r="C2803" t="s">
        <v>16</v>
      </c>
      <c r="D2803" s="63">
        <v>53</v>
      </c>
      <c r="E2803" s="5">
        <v>3</v>
      </c>
      <c r="F2803" s="5" t="s">
        <v>17</v>
      </c>
      <c r="G2803" s="64">
        <v>12.5</v>
      </c>
      <c r="H2803" s="64">
        <v>0</v>
      </c>
      <c r="I2803" t="s">
        <v>14</v>
      </c>
      <c r="J2803" t="s">
        <v>14</v>
      </c>
      <c r="K2803" t="s">
        <v>15</v>
      </c>
      <c r="N2803" s="1">
        <v>350</v>
      </c>
      <c r="O2803" s="60">
        <f>IF(B2803="DEPARTAMENTO",N2803*(100%-VLOOKUP(A2803,'Condiciones Comerciales'!B:M,4,FALSE)),N2803)</f>
        <v>350</v>
      </c>
      <c r="P2803" s="60">
        <f t="shared" si="43"/>
        <v>393.75</v>
      </c>
      <c r="Q2803" s="62"/>
    </row>
    <row r="2804" spans="1:17" x14ac:dyDescent="0.3">
      <c r="A2804" s="1" t="s">
        <v>460</v>
      </c>
      <c r="B2804" t="s">
        <v>16</v>
      </c>
      <c r="C2804" t="s">
        <v>16</v>
      </c>
      <c r="D2804" s="63">
        <v>54</v>
      </c>
      <c r="E2804" s="5">
        <v>3</v>
      </c>
      <c r="F2804" s="5" t="s">
        <v>17</v>
      </c>
      <c r="G2804" s="64">
        <v>12.5</v>
      </c>
      <c r="H2804" s="64">
        <v>0</v>
      </c>
      <c r="I2804" t="s">
        <v>14</v>
      </c>
      <c r="J2804" t="s">
        <v>14</v>
      </c>
      <c r="K2804" t="s">
        <v>15</v>
      </c>
      <c r="N2804" s="1">
        <v>350</v>
      </c>
      <c r="O2804" s="60">
        <f>IF(B2804="DEPARTAMENTO",N2804*(100%-VLOOKUP(A2804,'Condiciones Comerciales'!B:M,4,FALSE)),N2804)</f>
        <v>350</v>
      </c>
      <c r="P2804" s="60">
        <f t="shared" si="43"/>
        <v>393.75</v>
      </c>
      <c r="Q2804" s="62"/>
    </row>
    <row r="2805" spans="1:17" x14ac:dyDescent="0.3">
      <c r="A2805" s="1" t="s">
        <v>460</v>
      </c>
      <c r="B2805" t="s">
        <v>16</v>
      </c>
      <c r="C2805" t="s">
        <v>16</v>
      </c>
      <c r="D2805" s="63">
        <v>55</v>
      </c>
      <c r="E2805" s="5">
        <v>3</v>
      </c>
      <c r="F2805" s="5" t="s">
        <v>17</v>
      </c>
      <c r="G2805" s="64">
        <v>12.5</v>
      </c>
      <c r="H2805" s="64">
        <v>0</v>
      </c>
      <c r="I2805" t="s">
        <v>14</v>
      </c>
      <c r="J2805" t="s">
        <v>14</v>
      </c>
      <c r="K2805" t="s">
        <v>15</v>
      </c>
      <c r="N2805" s="1">
        <v>350</v>
      </c>
      <c r="O2805" s="60">
        <f>IF(B2805="DEPARTAMENTO",N2805*(100%-VLOOKUP(A2805,'Condiciones Comerciales'!B:M,4,FALSE)),N2805)</f>
        <v>350</v>
      </c>
      <c r="P2805" s="60">
        <f t="shared" si="43"/>
        <v>393.75</v>
      </c>
      <c r="Q2805" s="62"/>
    </row>
    <row r="2806" spans="1:17" x14ac:dyDescent="0.3">
      <c r="A2806" s="1" t="s">
        <v>460</v>
      </c>
      <c r="B2806" t="s">
        <v>16</v>
      </c>
      <c r="C2806" t="s">
        <v>16</v>
      </c>
      <c r="D2806" s="63">
        <v>56</v>
      </c>
      <c r="E2806" s="5">
        <v>3</v>
      </c>
      <c r="F2806" s="5" t="s">
        <v>17</v>
      </c>
      <c r="G2806" s="64">
        <v>12.5</v>
      </c>
      <c r="H2806" s="64">
        <v>0</v>
      </c>
      <c r="I2806" t="s">
        <v>14</v>
      </c>
      <c r="J2806" t="s">
        <v>14</v>
      </c>
      <c r="K2806" t="s">
        <v>15</v>
      </c>
      <c r="L2806" t="s">
        <v>285</v>
      </c>
      <c r="N2806" s="1">
        <v>225</v>
      </c>
      <c r="O2806" s="60">
        <f>IF(B2806="DEPARTAMENTO",N2806*(100%-VLOOKUP(A2806,'Condiciones Comerciales'!B:M,4,FALSE)),N2806)</f>
        <v>225</v>
      </c>
      <c r="P2806" s="60">
        <f t="shared" si="43"/>
        <v>253.125</v>
      </c>
      <c r="Q2806" s="62"/>
    </row>
    <row r="2807" spans="1:17" x14ac:dyDescent="0.3">
      <c r="A2807" s="1" t="s">
        <v>460</v>
      </c>
      <c r="B2807" t="s">
        <v>16</v>
      </c>
      <c r="C2807" t="s">
        <v>16</v>
      </c>
      <c r="D2807" s="63">
        <v>57</v>
      </c>
      <c r="E2807" s="5">
        <v>3</v>
      </c>
      <c r="F2807" s="5" t="s">
        <v>17</v>
      </c>
      <c r="G2807" s="64">
        <v>12.5</v>
      </c>
      <c r="H2807" s="64">
        <v>0</v>
      </c>
      <c r="I2807" t="s">
        <v>14</v>
      </c>
      <c r="J2807" t="s">
        <v>14</v>
      </c>
      <c r="K2807" t="s">
        <v>15</v>
      </c>
      <c r="L2807" t="s">
        <v>319</v>
      </c>
      <c r="N2807" s="1">
        <v>225</v>
      </c>
      <c r="O2807" s="60">
        <f>IF(B2807="DEPARTAMENTO",N2807*(100%-VLOOKUP(A2807,'Condiciones Comerciales'!B:M,4,FALSE)),N2807)</f>
        <v>225</v>
      </c>
      <c r="P2807" s="60">
        <f t="shared" si="43"/>
        <v>253.125</v>
      </c>
      <c r="Q2807" s="62"/>
    </row>
    <row r="2808" spans="1:17" x14ac:dyDescent="0.3">
      <c r="A2808" s="1" t="s">
        <v>460</v>
      </c>
      <c r="B2808" t="s">
        <v>16</v>
      </c>
      <c r="C2808" t="s">
        <v>16</v>
      </c>
      <c r="D2808" s="63">
        <v>58</v>
      </c>
      <c r="E2808" s="5">
        <v>3</v>
      </c>
      <c r="F2808" s="5" t="s">
        <v>17</v>
      </c>
      <c r="G2808" s="64">
        <v>12.5</v>
      </c>
      <c r="H2808" s="64">
        <v>0</v>
      </c>
      <c r="I2808" t="s">
        <v>14</v>
      </c>
      <c r="J2808" t="s">
        <v>14</v>
      </c>
      <c r="K2808" t="s">
        <v>15</v>
      </c>
      <c r="L2808" t="s">
        <v>462</v>
      </c>
      <c r="N2808" s="1">
        <v>225</v>
      </c>
      <c r="O2808" s="60">
        <f>IF(B2808="DEPARTAMENTO",N2808*(100%-VLOOKUP(A2808,'Condiciones Comerciales'!B:M,4,FALSE)),N2808)</f>
        <v>225</v>
      </c>
      <c r="P2808" s="60">
        <f t="shared" si="43"/>
        <v>253.125</v>
      </c>
      <c r="Q2808" s="62"/>
    </row>
    <row r="2809" spans="1:17" x14ac:dyDescent="0.3">
      <c r="A2809" s="1" t="s">
        <v>460</v>
      </c>
      <c r="B2809" t="s">
        <v>16</v>
      </c>
      <c r="C2809" t="s">
        <v>16</v>
      </c>
      <c r="D2809" s="63">
        <v>59</v>
      </c>
      <c r="E2809" s="5">
        <v>3</v>
      </c>
      <c r="F2809" s="5" t="s">
        <v>17</v>
      </c>
      <c r="G2809" s="64">
        <v>12.5</v>
      </c>
      <c r="H2809" s="64">
        <v>0</v>
      </c>
      <c r="I2809" t="s">
        <v>14</v>
      </c>
      <c r="J2809" t="s">
        <v>14</v>
      </c>
      <c r="K2809" t="s">
        <v>15</v>
      </c>
      <c r="L2809" t="s">
        <v>481</v>
      </c>
      <c r="N2809" s="1">
        <v>225</v>
      </c>
      <c r="O2809" s="60">
        <f>IF(B2809="DEPARTAMENTO",N2809*(100%-VLOOKUP(A2809,'Condiciones Comerciales'!B:M,4,FALSE)),N2809)</f>
        <v>225</v>
      </c>
      <c r="P2809" s="60">
        <f t="shared" si="43"/>
        <v>253.125</v>
      </c>
      <c r="Q2809" s="62"/>
    </row>
    <row r="2810" spans="1:17" x14ac:dyDescent="0.3">
      <c r="A2810" s="1" t="s">
        <v>460</v>
      </c>
      <c r="B2810" t="s">
        <v>16</v>
      </c>
      <c r="C2810" t="s">
        <v>16</v>
      </c>
      <c r="D2810" s="63">
        <v>60</v>
      </c>
      <c r="E2810" s="5">
        <v>4</v>
      </c>
      <c r="F2810" s="5" t="s">
        <v>17</v>
      </c>
      <c r="G2810" s="64">
        <v>12.5</v>
      </c>
      <c r="H2810" s="64">
        <v>0</v>
      </c>
      <c r="I2810" t="s">
        <v>14</v>
      </c>
      <c r="J2810" t="s">
        <v>14</v>
      </c>
      <c r="K2810" t="s">
        <v>15</v>
      </c>
      <c r="N2810" s="1">
        <v>350</v>
      </c>
      <c r="O2810" s="60">
        <f>IF(B2810="DEPARTAMENTO",N2810*(100%-VLOOKUP(A2810,'Condiciones Comerciales'!B:M,4,FALSE)),N2810)</f>
        <v>350</v>
      </c>
      <c r="P2810" s="60">
        <f t="shared" si="43"/>
        <v>393.75</v>
      </c>
      <c r="Q2810" s="62"/>
    </row>
    <row r="2811" spans="1:17" x14ac:dyDescent="0.3">
      <c r="A2811" s="1" t="s">
        <v>460</v>
      </c>
      <c r="B2811" t="s">
        <v>16</v>
      </c>
      <c r="C2811" t="s">
        <v>16</v>
      </c>
      <c r="D2811" s="63">
        <v>61</v>
      </c>
      <c r="E2811" s="5">
        <v>4</v>
      </c>
      <c r="F2811" s="5" t="s">
        <v>17</v>
      </c>
      <c r="G2811" s="64">
        <v>12.5</v>
      </c>
      <c r="H2811" s="64">
        <v>0</v>
      </c>
      <c r="I2811" t="s">
        <v>14</v>
      </c>
      <c r="J2811" t="s">
        <v>14</v>
      </c>
      <c r="K2811" t="s">
        <v>15</v>
      </c>
      <c r="N2811" s="1">
        <v>350</v>
      </c>
      <c r="O2811" s="60">
        <f>IF(B2811="DEPARTAMENTO",N2811*(100%-VLOOKUP(A2811,'Condiciones Comerciales'!B:M,4,FALSE)),N2811)</f>
        <v>350</v>
      </c>
      <c r="P2811" s="60">
        <f t="shared" si="43"/>
        <v>393.75</v>
      </c>
      <c r="Q2811" s="62"/>
    </row>
    <row r="2812" spans="1:17" x14ac:dyDescent="0.3">
      <c r="A2812" s="1" t="s">
        <v>460</v>
      </c>
      <c r="B2812" t="s">
        <v>16</v>
      </c>
      <c r="C2812" t="s">
        <v>16</v>
      </c>
      <c r="D2812" s="63">
        <v>62</v>
      </c>
      <c r="E2812" s="5">
        <v>4</v>
      </c>
      <c r="F2812" s="5" t="s">
        <v>17</v>
      </c>
      <c r="G2812" s="64">
        <v>12.5</v>
      </c>
      <c r="H2812" s="64">
        <v>0</v>
      </c>
      <c r="I2812" t="s">
        <v>14</v>
      </c>
      <c r="J2812" t="s">
        <v>14</v>
      </c>
      <c r="K2812" t="s">
        <v>15</v>
      </c>
      <c r="N2812" s="1">
        <v>350</v>
      </c>
      <c r="O2812" s="60">
        <f>IF(B2812="DEPARTAMENTO",N2812*(100%-VLOOKUP(A2812,'Condiciones Comerciales'!B:M,4,FALSE)),N2812)</f>
        <v>350</v>
      </c>
      <c r="P2812" s="60">
        <f t="shared" si="43"/>
        <v>393.75</v>
      </c>
      <c r="Q2812" s="62"/>
    </row>
    <row r="2813" spans="1:17" x14ac:dyDescent="0.3">
      <c r="A2813" s="1" t="s">
        <v>460</v>
      </c>
      <c r="B2813" t="s">
        <v>16</v>
      </c>
      <c r="C2813" t="s">
        <v>16</v>
      </c>
      <c r="D2813" s="63">
        <v>63</v>
      </c>
      <c r="E2813" s="5">
        <v>4</v>
      </c>
      <c r="F2813" s="5" t="s">
        <v>17</v>
      </c>
      <c r="G2813" s="64">
        <v>12.5</v>
      </c>
      <c r="H2813" s="64">
        <v>0</v>
      </c>
      <c r="I2813" t="s">
        <v>14</v>
      </c>
      <c r="J2813" t="s">
        <v>14</v>
      </c>
      <c r="K2813" t="s">
        <v>15</v>
      </c>
      <c r="N2813" s="1">
        <v>350</v>
      </c>
      <c r="O2813" s="60">
        <f>IF(B2813="DEPARTAMENTO",N2813*(100%-VLOOKUP(A2813,'Condiciones Comerciales'!B:M,4,FALSE)),N2813)</f>
        <v>350</v>
      </c>
      <c r="P2813" s="60">
        <f t="shared" si="43"/>
        <v>393.75</v>
      </c>
      <c r="Q2813" s="62"/>
    </row>
    <row r="2814" spans="1:17" x14ac:dyDescent="0.3">
      <c r="A2814" s="1" t="s">
        <v>460</v>
      </c>
      <c r="B2814" t="s">
        <v>16</v>
      </c>
      <c r="C2814" t="s">
        <v>16</v>
      </c>
      <c r="D2814" s="63">
        <v>64</v>
      </c>
      <c r="E2814" s="5">
        <v>4</v>
      </c>
      <c r="F2814" s="5" t="s">
        <v>17</v>
      </c>
      <c r="G2814" s="64">
        <v>12.5</v>
      </c>
      <c r="H2814" s="64">
        <v>0</v>
      </c>
      <c r="I2814" t="s">
        <v>14</v>
      </c>
      <c r="J2814" t="s">
        <v>14</v>
      </c>
      <c r="K2814" t="s">
        <v>15</v>
      </c>
      <c r="N2814" s="1">
        <v>350</v>
      </c>
      <c r="O2814" s="60">
        <f>IF(B2814="DEPARTAMENTO",N2814*(100%-VLOOKUP(A2814,'Condiciones Comerciales'!B:M,4,FALSE)),N2814)</f>
        <v>350</v>
      </c>
      <c r="P2814" s="60">
        <f t="shared" si="43"/>
        <v>393.75</v>
      </c>
      <c r="Q2814" s="62"/>
    </row>
    <row r="2815" spans="1:17" x14ac:dyDescent="0.3">
      <c r="A2815" s="1" t="s">
        <v>460</v>
      </c>
      <c r="B2815" t="s">
        <v>16</v>
      </c>
      <c r="C2815" t="s">
        <v>16</v>
      </c>
      <c r="D2815" s="63">
        <v>65</v>
      </c>
      <c r="E2815" s="5">
        <v>4</v>
      </c>
      <c r="F2815" s="5" t="s">
        <v>17</v>
      </c>
      <c r="G2815" s="64">
        <v>12.5</v>
      </c>
      <c r="H2815" s="64">
        <v>0</v>
      </c>
      <c r="I2815" t="s">
        <v>14</v>
      </c>
      <c r="J2815" t="s">
        <v>14</v>
      </c>
      <c r="K2815" t="s">
        <v>15</v>
      </c>
      <c r="N2815" s="1">
        <v>350</v>
      </c>
      <c r="O2815" s="60">
        <f>IF(B2815="DEPARTAMENTO",N2815*(100%-VLOOKUP(A2815,'Condiciones Comerciales'!B:M,4,FALSE)),N2815)</f>
        <v>350</v>
      </c>
      <c r="P2815" s="60">
        <f t="shared" si="43"/>
        <v>393.75</v>
      </c>
      <c r="Q2815" s="62"/>
    </row>
    <row r="2816" spans="1:17" x14ac:dyDescent="0.3">
      <c r="A2816" s="1" t="s">
        <v>460</v>
      </c>
      <c r="B2816" t="s">
        <v>16</v>
      </c>
      <c r="C2816" t="s">
        <v>16</v>
      </c>
      <c r="D2816" s="63">
        <v>66</v>
      </c>
      <c r="E2816" s="5">
        <v>4</v>
      </c>
      <c r="F2816" s="5" t="s">
        <v>17</v>
      </c>
      <c r="G2816" s="64">
        <v>12.5</v>
      </c>
      <c r="H2816" s="64">
        <v>0</v>
      </c>
      <c r="I2816" t="s">
        <v>14</v>
      </c>
      <c r="J2816" t="s">
        <v>14</v>
      </c>
      <c r="K2816" t="s">
        <v>15</v>
      </c>
      <c r="N2816" s="1">
        <v>350</v>
      </c>
      <c r="O2816" s="60">
        <f>IF(B2816="DEPARTAMENTO",N2816*(100%-VLOOKUP(A2816,'Condiciones Comerciales'!B:M,4,FALSE)),N2816)</f>
        <v>350</v>
      </c>
      <c r="P2816" s="60">
        <f t="shared" si="43"/>
        <v>393.75</v>
      </c>
      <c r="Q2816" s="62"/>
    </row>
    <row r="2817" spans="1:17" x14ac:dyDescent="0.3">
      <c r="A2817" s="1" t="s">
        <v>460</v>
      </c>
      <c r="B2817" t="s">
        <v>16</v>
      </c>
      <c r="C2817" t="s">
        <v>16</v>
      </c>
      <c r="D2817" s="63">
        <v>67</v>
      </c>
      <c r="E2817" s="5">
        <v>4</v>
      </c>
      <c r="F2817" s="5" t="s">
        <v>17</v>
      </c>
      <c r="G2817" s="64">
        <v>12.5</v>
      </c>
      <c r="H2817" s="64">
        <v>0</v>
      </c>
      <c r="I2817" t="s">
        <v>14</v>
      </c>
      <c r="J2817" t="s">
        <v>14</v>
      </c>
      <c r="K2817" t="s">
        <v>15</v>
      </c>
      <c r="N2817" s="1">
        <v>350</v>
      </c>
      <c r="O2817" s="60">
        <f>IF(B2817="DEPARTAMENTO",N2817*(100%-VLOOKUP(A2817,'Condiciones Comerciales'!B:M,4,FALSE)),N2817)</f>
        <v>350</v>
      </c>
      <c r="P2817" s="60">
        <f t="shared" si="43"/>
        <v>393.75</v>
      </c>
      <c r="Q2817" s="62"/>
    </row>
    <row r="2818" spans="1:17" x14ac:dyDescent="0.3">
      <c r="A2818" s="1" t="s">
        <v>460</v>
      </c>
      <c r="B2818" t="s">
        <v>16</v>
      </c>
      <c r="C2818" t="s">
        <v>16</v>
      </c>
      <c r="D2818" s="63">
        <v>68</v>
      </c>
      <c r="E2818" s="5">
        <v>4</v>
      </c>
      <c r="F2818" s="5" t="s">
        <v>17</v>
      </c>
      <c r="G2818" s="64">
        <v>12.5</v>
      </c>
      <c r="H2818" s="64">
        <v>0</v>
      </c>
      <c r="I2818" t="s">
        <v>14</v>
      </c>
      <c r="J2818" t="s">
        <v>14</v>
      </c>
      <c r="K2818" t="s">
        <v>15</v>
      </c>
      <c r="N2818" s="1">
        <v>350</v>
      </c>
      <c r="O2818" s="60">
        <f>IF(B2818="DEPARTAMENTO",N2818*(100%-VLOOKUP(A2818,'Condiciones Comerciales'!B:M,4,FALSE)),N2818)</f>
        <v>350</v>
      </c>
      <c r="P2818" s="60">
        <f t="shared" ref="P2818:P2881" si="44">(O2818-10%*O2818)/80%</f>
        <v>393.75</v>
      </c>
      <c r="Q2818" s="62"/>
    </row>
    <row r="2819" spans="1:17" x14ac:dyDescent="0.3">
      <c r="A2819" s="1" t="s">
        <v>460</v>
      </c>
      <c r="B2819" t="s">
        <v>16</v>
      </c>
      <c r="C2819" t="s">
        <v>16</v>
      </c>
      <c r="D2819" s="63">
        <v>69</v>
      </c>
      <c r="E2819" s="5">
        <v>4</v>
      </c>
      <c r="F2819" s="5" t="s">
        <v>17</v>
      </c>
      <c r="G2819" s="64">
        <v>12.5</v>
      </c>
      <c r="H2819" s="64">
        <v>0</v>
      </c>
      <c r="I2819" t="s">
        <v>14</v>
      </c>
      <c r="J2819" t="s">
        <v>14</v>
      </c>
      <c r="K2819" t="s">
        <v>15</v>
      </c>
      <c r="N2819" s="1">
        <v>350</v>
      </c>
      <c r="O2819" s="60">
        <f>IF(B2819="DEPARTAMENTO",N2819*(100%-VLOOKUP(A2819,'Condiciones Comerciales'!B:M,4,FALSE)),N2819)</f>
        <v>350</v>
      </c>
      <c r="P2819" s="60">
        <f t="shared" si="44"/>
        <v>393.75</v>
      </c>
      <c r="Q2819" s="62"/>
    </row>
    <row r="2820" spans="1:17" x14ac:dyDescent="0.3">
      <c r="A2820" s="1" t="s">
        <v>460</v>
      </c>
      <c r="B2820" t="s">
        <v>16</v>
      </c>
      <c r="C2820" t="s">
        <v>16</v>
      </c>
      <c r="D2820" s="63">
        <v>70</v>
      </c>
      <c r="E2820" s="5">
        <v>4</v>
      </c>
      <c r="F2820" s="5" t="s">
        <v>17</v>
      </c>
      <c r="G2820" s="64">
        <v>12.5</v>
      </c>
      <c r="H2820" s="64">
        <v>0</v>
      </c>
      <c r="I2820" t="s">
        <v>14</v>
      </c>
      <c r="J2820" t="s">
        <v>14</v>
      </c>
      <c r="K2820" t="s">
        <v>15</v>
      </c>
      <c r="N2820" s="1">
        <v>350</v>
      </c>
      <c r="O2820" s="60">
        <f>IF(B2820="DEPARTAMENTO",N2820*(100%-VLOOKUP(A2820,'Condiciones Comerciales'!B:M,4,FALSE)),N2820)</f>
        <v>350</v>
      </c>
      <c r="P2820" s="60">
        <f t="shared" si="44"/>
        <v>393.75</v>
      </c>
      <c r="Q2820" s="62"/>
    </row>
    <row r="2821" spans="1:17" x14ac:dyDescent="0.3">
      <c r="A2821" s="1" t="s">
        <v>460</v>
      </c>
      <c r="B2821" t="s">
        <v>16</v>
      </c>
      <c r="C2821" t="s">
        <v>16</v>
      </c>
      <c r="D2821" s="63">
        <v>71</v>
      </c>
      <c r="E2821" s="5">
        <v>4</v>
      </c>
      <c r="F2821" s="5" t="s">
        <v>17</v>
      </c>
      <c r="G2821" s="64">
        <v>12.5</v>
      </c>
      <c r="H2821" s="64">
        <v>0</v>
      </c>
      <c r="I2821" t="s">
        <v>14</v>
      </c>
      <c r="J2821" t="s">
        <v>14</v>
      </c>
      <c r="K2821" t="s">
        <v>15</v>
      </c>
      <c r="N2821" s="1">
        <v>350</v>
      </c>
      <c r="O2821" s="60">
        <f>IF(B2821="DEPARTAMENTO",N2821*(100%-VLOOKUP(A2821,'Condiciones Comerciales'!B:M,4,FALSE)),N2821)</f>
        <v>350</v>
      </c>
      <c r="P2821" s="60">
        <f t="shared" si="44"/>
        <v>393.75</v>
      </c>
      <c r="Q2821" s="62"/>
    </row>
    <row r="2822" spans="1:17" x14ac:dyDescent="0.3">
      <c r="A2822" s="1" t="s">
        <v>460</v>
      </c>
      <c r="B2822" t="s">
        <v>16</v>
      </c>
      <c r="C2822" t="s">
        <v>16</v>
      </c>
      <c r="D2822" s="63">
        <v>72</v>
      </c>
      <c r="E2822" s="5">
        <v>4</v>
      </c>
      <c r="F2822" s="5" t="s">
        <v>17</v>
      </c>
      <c r="G2822" s="64">
        <v>12.5</v>
      </c>
      <c r="H2822" s="64">
        <v>0</v>
      </c>
      <c r="I2822" t="s">
        <v>14</v>
      </c>
      <c r="J2822" t="s">
        <v>14</v>
      </c>
      <c r="K2822" t="s">
        <v>15</v>
      </c>
      <c r="N2822" s="1">
        <v>350</v>
      </c>
      <c r="O2822" s="60">
        <f>IF(B2822="DEPARTAMENTO",N2822*(100%-VLOOKUP(A2822,'Condiciones Comerciales'!B:M,4,FALSE)),N2822)</f>
        <v>350</v>
      </c>
      <c r="P2822" s="60">
        <f t="shared" si="44"/>
        <v>393.75</v>
      </c>
      <c r="Q2822" s="62"/>
    </row>
    <row r="2823" spans="1:17" x14ac:dyDescent="0.3">
      <c r="A2823" s="1" t="s">
        <v>460</v>
      </c>
      <c r="B2823" t="s">
        <v>16</v>
      </c>
      <c r="C2823" t="s">
        <v>16</v>
      </c>
      <c r="D2823" s="63">
        <v>73</v>
      </c>
      <c r="E2823" s="5">
        <v>4</v>
      </c>
      <c r="F2823" s="5" t="s">
        <v>17</v>
      </c>
      <c r="G2823" s="64">
        <v>12.5</v>
      </c>
      <c r="H2823" s="64">
        <v>0</v>
      </c>
      <c r="I2823" t="s">
        <v>14</v>
      </c>
      <c r="J2823" t="s">
        <v>14</v>
      </c>
      <c r="K2823" t="s">
        <v>15</v>
      </c>
      <c r="N2823" s="1">
        <v>350</v>
      </c>
      <c r="O2823" s="60">
        <f>IF(B2823="DEPARTAMENTO",N2823*(100%-VLOOKUP(A2823,'Condiciones Comerciales'!B:M,4,FALSE)),N2823)</f>
        <v>350</v>
      </c>
      <c r="P2823" s="60">
        <f t="shared" si="44"/>
        <v>393.75</v>
      </c>
      <c r="Q2823" s="62"/>
    </row>
    <row r="2824" spans="1:17" x14ac:dyDescent="0.3">
      <c r="A2824" s="1" t="s">
        <v>460</v>
      </c>
      <c r="B2824" t="s">
        <v>16</v>
      </c>
      <c r="C2824" t="s">
        <v>16</v>
      </c>
      <c r="D2824" s="63">
        <v>74</v>
      </c>
      <c r="E2824" s="5">
        <v>4</v>
      </c>
      <c r="F2824" s="5" t="s">
        <v>17</v>
      </c>
      <c r="G2824" s="64">
        <v>12.5</v>
      </c>
      <c r="H2824" s="64">
        <v>0</v>
      </c>
      <c r="I2824" t="s">
        <v>14</v>
      </c>
      <c r="J2824" t="s">
        <v>14</v>
      </c>
      <c r="K2824" t="s">
        <v>15</v>
      </c>
      <c r="L2824" t="s">
        <v>472</v>
      </c>
      <c r="N2824" s="1">
        <v>225</v>
      </c>
      <c r="O2824" s="60">
        <f>IF(B2824="DEPARTAMENTO",N2824*(100%-VLOOKUP(A2824,'Condiciones Comerciales'!B:M,4,FALSE)),N2824)</f>
        <v>225</v>
      </c>
      <c r="P2824" s="60">
        <f t="shared" si="44"/>
        <v>253.125</v>
      </c>
      <c r="Q2824" s="62"/>
    </row>
    <row r="2825" spans="1:17" x14ac:dyDescent="0.3">
      <c r="A2825" s="1" t="s">
        <v>460</v>
      </c>
      <c r="B2825" t="s">
        <v>16</v>
      </c>
      <c r="C2825" t="s">
        <v>16</v>
      </c>
      <c r="D2825" s="63">
        <v>75</v>
      </c>
      <c r="E2825" s="5">
        <v>4</v>
      </c>
      <c r="F2825" s="5" t="s">
        <v>17</v>
      </c>
      <c r="G2825" s="64">
        <v>12.5</v>
      </c>
      <c r="H2825" s="64">
        <v>0</v>
      </c>
      <c r="I2825" t="s">
        <v>14</v>
      </c>
      <c r="J2825" t="s">
        <v>14</v>
      </c>
      <c r="K2825" t="s">
        <v>15</v>
      </c>
      <c r="L2825" t="s">
        <v>467</v>
      </c>
      <c r="N2825" s="1">
        <v>225</v>
      </c>
      <c r="O2825" s="60">
        <f>IF(B2825="DEPARTAMENTO",N2825*(100%-VLOOKUP(A2825,'Condiciones Comerciales'!B:M,4,FALSE)),N2825)</f>
        <v>225</v>
      </c>
      <c r="P2825" s="60">
        <f t="shared" si="44"/>
        <v>253.125</v>
      </c>
      <c r="Q2825" s="62"/>
    </row>
    <row r="2826" spans="1:17" x14ac:dyDescent="0.3">
      <c r="A2826" s="1" t="s">
        <v>460</v>
      </c>
      <c r="B2826" t="s">
        <v>16</v>
      </c>
      <c r="C2826" t="s">
        <v>16</v>
      </c>
      <c r="D2826" s="63">
        <v>76</v>
      </c>
      <c r="E2826" s="5">
        <v>4</v>
      </c>
      <c r="F2826" s="5" t="s">
        <v>17</v>
      </c>
      <c r="G2826" s="64">
        <v>12.5</v>
      </c>
      <c r="H2826" s="64">
        <v>0</v>
      </c>
      <c r="I2826" t="s">
        <v>14</v>
      </c>
      <c r="J2826" t="s">
        <v>14</v>
      </c>
      <c r="K2826" t="s">
        <v>15</v>
      </c>
      <c r="N2826" s="1">
        <v>350</v>
      </c>
      <c r="O2826" s="60">
        <f>IF(B2826="DEPARTAMENTO",N2826*(100%-VLOOKUP(A2826,'Condiciones Comerciales'!B:M,4,FALSE)),N2826)</f>
        <v>350</v>
      </c>
      <c r="P2826" s="60">
        <f t="shared" si="44"/>
        <v>393.75</v>
      </c>
      <c r="Q2826" s="62"/>
    </row>
    <row r="2827" spans="1:17" x14ac:dyDescent="0.3">
      <c r="A2827" s="1" t="s">
        <v>460</v>
      </c>
      <c r="B2827" t="s">
        <v>16</v>
      </c>
      <c r="C2827" t="s">
        <v>16</v>
      </c>
      <c r="D2827" s="63">
        <v>77</v>
      </c>
      <c r="E2827" s="5">
        <v>4</v>
      </c>
      <c r="F2827" s="5" t="s">
        <v>17</v>
      </c>
      <c r="G2827" s="64">
        <v>12.5</v>
      </c>
      <c r="H2827" s="64">
        <v>0</v>
      </c>
      <c r="I2827" t="s">
        <v>14</v>
      </c>
      <c r="J2827" t="s">
        <v>14</v>
      </c>
      <c r="K2827" t="s">
        <v>15</v>
      </c>
      <c r="N2827" s="1">
        <v>350</v>
      </c>
      <c r="O2827" s="60">
        <f>IF(B2827="DEPARTAMENTO",N2827*(100%-VLOOKUP(A2827,'Condiciones Comerciales'!B:M,4,FALSE)),N2827)</f>
        <v>350</v>
      </c>
      <c r="P2827" s="60">
        <f t="shared" si="44"/>
        <v>393.75</v>
      </c>
      <c r="Q2827" s="62"/>
    </row>
    <row r="2828" spans="1:17" x14ac:dyDescent="0.3">
      <c r="A2828" s="1" t="s">
        <v>460</v>
      </c>
      <c r="B2828" t="s">
        <v>16</v>
      </c>
      <c r="C2828" t="s">
        <v>16</v>
      </c>
      <c r="D2828" s="63">
        <v>78</v>
      </c>
      <c r="E2828" s="5">
        <v>4</v>
      </c>
      <c r="F2828" s="5" t="s">
        <v>17</v>
      </c>
      <c r="G2828" s="64">
        <v>12.5</v>
      </c>
      <c r="H2828" s="64">
        <v>0</v>
      </c>
      <c r="I2828" t="s">
        <v>14</v>
      </c>
      <c r="J2828" t="s">
        <v>14</v>
      </c>
      <c r="K2828" t="s">
        <v>15</v>
      </c>
      <c r="N2828" s="1">
        <v>350</v>
      </c>
      <c r="O2828" s="60">
        <f>IF(B2828="DEPARTAMENTO",N2828*(100%-VLOOKUP(A2828,'Condiciones Comerciales'!B:M,4,FALSE)),N2828)</f>
        <v>350</v>
      </c>
      <c r="P2828" s="60">
        <f t="shared" si="44"/>
        <v>393.75</v>
      </c>
      <c r="Q2828" s="62"/>
    </row>
    <row r="2829" spans="1:17" x14ac:dyDescent="0.3">
      <c r="A2829" s="1" t="s">
        <v>460</v>
      </c>
      <c r="B2829" t="s">
        <v>16</v>
      </c>
      <c r="C2829" t="s">
        <v>16</v>
      </c>
      <c r="D2829" s="63">
        <v>79</v>
      </c>
      <c r="E2829" s="5">
        <v>4</v>
      </c>
      <c r="F2829" s="5" t="s">
        <v>17</v>
      </c>
      <c r="G2829" s="64">
        <v>12.5</v>
      </c>
      <c r="H2829" s="64">
        <v>0</v>
      </c>
      <c r="I2829" t="s">
        <v>14</v>
      </c>
      <c r="J2829" t="s">
        <v>14</v>
      </c>
      <c r="K2829" t="s">
        <v>15</v>
      </c>
      <c r="N2829" s="1">
        <v>350</v>
      </c>
      <c r="O2829" s="60">
        <f>IF(B2829="DEPARTAMENTO",N2829*(100%-VLOOKUP(A2829,'Condiciones Comerciales'!B:M,4,FALSE)),N2829)</f>
        <v>350</v>
      </c>
      <c r="P2829" s="60">
        <f t="shared" si="44"/>
        <v>393.75</v>
      </c>
      <c r="Q2829" s="62"/>
    </row>
    <row r="2830" spans="1:17" x14ac:dyDescent="0.3">
      <c r="A2830" s="1" t="s">
        <v>460</v>
      </c>
      <c r="B2830" t="s">
        <v>16</v>
      </c>
      <c r="C2830" t="s">
        <v>16</v>
      </c>
      <c r="D2830" s="63">
        <v>80</v>
      </c>
      <c r="E2830" s="5">
        <v>4</v>
      </c>
      <c r="F2830" s="5" t="s">
        <v>17</v>
      </c>
      <c r="G2830" s="64">
        <v>12.5</v>
      </c>
      <c r="H2830" s="64">
        <v>0</v>
      </c>
      <c r="I2830" t="s">
        <v>14</v>
      </c>
      <c r="J2830" t="s">
        <v>14</v>
      </c>
      <c r="K2830" t="s">
        <v>15</v>
      </c>
      <c r="N2830" s="1">
        <v>350</v>
      </c>
      <c r="O2830" s="60">
        <f>IF(B2830="DEPARTAMENTO",N2830*(100%-VLOOKUP(A2830,'Condiciones Comerciales'!B:M,4,FALSE)),N2830)</f>
        <v>350</v>
      </c>
      <c r="P2830" s="60">
        <f t="shared" si="44"/>
        <v>393.75</v>
      </c>
      <c r="Q2830" s="62"/>
    </row>
    <row r="2831" spans="1:17" x14ac:dyDescent="0.3">
      <c r="A2831" s="1" t="s">
        <v>460</v>
      </c>
      <c r="B2831" t="s">
        <v>16</v>
      </c>
      <c r="C2831" t="s">
        <v>16</v>
      </c>
      <c r="D2831" s="63">
        <v>81</v>
      </c>
      <c r="E2831" s="5">
        <v>4</v>
      </c>
      <c r="F2831" s="5" t="s">
        <v>17</v>
      </c>
      <c r="G2831" s="64">
        <v>12.5</v>
      </c>
      <c r="H2831" s="64">
        <v>0</v>
      </c>
      <c r="I2831" t="s">
        <v>14</v>
      </c>
      <c r="J2831" t="s">
        <v>14</v>
      </c>
      <c r="K2831" t="s">
        <v>15</v>
      </c>
      <c r="N2831" s="1">
        <v>350</v>
      </c>
      <c r="O2831" s="60">
        <f>IF(B2831="DEPARTAMENTO",N2831*(100%-VLOOKUP(A2831,'Condiciones Comerciales'!B:M,4,FALSE)),N2831)</f>
        <v>350</v>
      </c>
      <c r="P2831" s="60">
        <f t="shared" si="44"/>
        <v>393.75</v>
      </c>
      <c r="Q2831" s="62"/>
    </row>
    <row r="2832" spans="1:17" x14ac:dyDescent="0.3">
      <c r="A2832" s="1" t="s">
        <v>460</v>
      </c>
      <c r="B2832" t="s">
        <v>16</v>
      </c>
      <c r="C2832" t="s">
        <v>16</v>
      </c>
      <c r="D2832" s="63">
        <v>82</v>
      </c>
      <c r="E2832" s="5">
        <v>4</v>
      </c>
      <c r="F2832" s="5" t="s">
        <v>17</v>
      </c>
      <c r="G2832" s="64">
        <v>12.5</v>
      </c>
      <c r="H2832" s="64">
        <v>0</v>
      </c>
      <c r="I2832" t="s">
        <v>14</v>
      </c>
      <c r="J2832" t="s">
        <v>14</v>
      </c>
      <c r="K2832" t="s">
        <v>15</v>
      </c>
      <c r="N2832" s="1">
        <v>350</v>
      </c>
      <c r="O2832" s="60">
        <f>IF(B2832="DEPARTAMENTO",N2832*(100%-VLOOKUP(A2832,'Condiciones Comerciales'!B:M,4,FALSE)),N2832)</f>
        <v>350</v>
      </c>
      <c r="P2832" s="60">
        <f t="shared" si="44"/>
        <v>393.75</v>
      </c>
      <c r="Q2832" s="62"/>
    </row>
    <row r="2833" spans="1:17" x14ac:dyDescent="0.3">
      <c r="A2833" s="1" t="s">
        <v>460</v>
      </c>
      <c r="B2833" t="s">
        <v>16</v>
      </c>
      <c r="C2833" t="s">
        <v>16</v>
      </c>
      <c r="D2833" s="63">
        <v>83</v>
      </c>
      <c r="E2833" s="5">
        <v>4</v>
      </c>
      <c r="F2833" s="5" t="s">
        <v>17</v>
      </c>
      <c r="G2833" s="64">
        <v>12.5</v>
      </c>
      <c r="H2833" s="64">
        <v>0</v>
      </c>
      <c r="I2833" t="s">
        <v>14</v>
      </c>
      <c r="J2833" t="s">
        <v>14</v>
      </c>
      <c r="K2833" t="s">
        <v>15</v>
      </c>
      <c r="N2833" s="1">
        <v>350</v>
      </c>
      <c r="O2833" s="60">
        <f>IF(B2833="DEPARTAMENTO",N2833*(100%-VLOOKUP(A2833,'Condiciones Comerciales'!B:M,4,FALSE)),N2833)</f>
        <v>350</v>
      </c>
      <c r="P2833" s="60">
        <f t="shared" si="44"/>
        <v>393.75</v>
      </c>
      <c r="Q2833" s="62"/>
    </row>
    <row r="2834" spans="1:17" x14ac:dyDescent="0.3">
      <c r="A2834" s="1" t="s">
        <v>460</v>
      </c>
      <c r="B2834" t="s">
        <v>16</v>
      </c>
      <c r="C2834" t="s">
        <v>16</v>
      </c>
      <c r="D2834" s="63">
        <v>84</v>
      </c>
      <c r="E2834" s="5">
        <v>4</v>
      </c>
      <c r="F2834" s="5" t="s">
        <v>17</v>
      </c>
      <c r="G2834" s="64">
        <v>12.5</v>
      </c>
      <c r="H2834" s="64">
        <v>0</v>
      </c>
      <c r="I2834" t="s">
        <v>14</v>
      </c>
      <c r="J2834" t="s">
        <v>14</v>
      </c>
      <c r="K2834" t="s">
        <v>15</v>
      </c>
      <c r="L2834" t="s">
        <v>463</v>
      </c>
      <c r="N2834" s="1">
        <v>225</v>
      </c>
      <c r="O2834" s="60">
        <f>IF(B2834="DEPARTAMENTO",N2834*(100%-VLOOKUP(A2834,'Condiciones Comerciales'!B:M,4,FALSE)),N2834)</f>
        <v>225</v>
      </c>
      <c r="P2834" s="60">
        <f t="shared" si="44"/>
        <v>253.125</v>
      </c>
      <c r="Q2834" s="62"/>
    </row>
    <row r="2835" spans="1:17" x14ac:dyDescent="0.3">
      <c r="A2835" s="1" t="s">
        <v>460</v>
      </c>
      <c r="B2835" t="s">
        <v>16</v>
      </c>
      <c r="C2835" t="s">
        <v>16</v>
      </c>
      <c r="D2835" s="63">
        <v>85</v>
      </c>
      <c r="E2835" s="5">
        <v>4</v>
      </c>
      <c r="F2835" s="5" t="s">
        <v>17</v>
      </c>
      <c r="G2835" s="64">
        <v>12.5</v>
      </c>
      <c r="H2835" s="64">
        <v>0</v>
      </c>
      <c r="I2835" t="s">
        <v>14</v>
      </c>
      <c r="J2835" t="s">
        <v>14</v>
      </c>
      <c r="K2835" t="s">
        <v>15</v>
      </c>
      <c r="L2835" t="s">
        <v>474</v>
      </c>
      <c r="N2835" s="1">
        <v>225</v>
      </c>
      <c r="O2835" s="60">
        <f>IF(B2835="DEPARTAMENTO",N2835*(100%-VLOOKUP(A2835,'Condiciones Comerciales'!B:M,4,FALSE)),N2835)</f>
        <v>225</v>
      </c>
      <c r="P2835" s="60">
        <f t="shared" si="44"/>
        <v>253.125</v>
      </c>
      <c r="Q2835" s="62"/>
    </row>
    <row r="2836" spans="1:17" x14ac:dyDescent="0.3">
      <c r="A2836" s="1" t="s">
        <v>460</v>
      </c>
      <c r="B2836" t="s">
        <v>16</v>
      </c>
      <c r="C2836" t="s">
        <v>16</v>
      </c>
      <c r="D2836" s="63">
        <v>86</v>
      </c>
      <c r="E2836" s="5">
        <v>4</v>
      </c>
      <c r="F2836" s="5" t="s">
        <v>17</v>
      </c>
      <c r="G2836" s="64">
        <v>12.5</v>
      </c>
      <c r="H2836" s="64">
        <v>0</v>
      </c>
      <c r="I2836" t="s">
        <v>14</v>
      </c>
      <c r="J2836" t="s">
        <v>14</v>
      </c>
      <c r="K2836" t="s">
        <v>15</v>
      </c>
      <c r="L2836" t="s">
        <v>465</v>
      </c>
      <c r="N2836" s="1">
        <v>225</v>
      </c>
      <c r="O2836" s="60">
        <f>IF(B2836="DEPARTAMENTO",N2836*(100%-VLOOKUP(A2836,'Condiciones Comerciales'!B:M,4,FALSE)),N2836)</f>
        <v>225</v>
      </c>
      <c r="P2836" s="60">
        <f t="shared" si="44"/>
        <v>253.125</v>
      </c>
      <c r="Q2836" s="62"/>
    </row>
    <row r="2837" spans="1:17" x14ac:dyDescent="0.3">
      <c r="A2837" s="1" t="s">
        <v>460</v>
      </c>
      <c r="B2837" t="s">
        <v>16</v>
      </c>
      <c r="C2837" t="s">
        <v>16</v>
      </c>
      <c r="D2837" s="63">
        <v>87</v>
      </c>
      <c r="E2837" s="5">
        <v>4</v>
      </c>
      <c r="F2837" s="5" t="s">
        <v>17</v>
      </c>
      <c r="G2837" s="64">
        <v>12.5</v>
      </c>
      <c r="H2837" s="64">
        <v>0</v>
      </c>
      <c r="I2837" t="s">
        <v>14</v>
      </c>
      <c r="J2837" t="s">
        <v>14</v>
      </c>
      <c r="K2837" t="s">
        <v>15</v>
      </c>
      <c r="L2837" t="s">
        <v>479</v>
      </c>
      <c r="N2837" s="1">
        <v>225</v>
      </c>
      <c r="O2837" s="60">
        <f>IF(B2837="DEPARTAMENTO",N2837*(100%-VLOOKUP(A2837,'Condiciones Comerciales'!B:M,4,FALSE)),N2837)</f>
        <v>225</v>
      </c>
      <c r="P2837" s="60">
        <f t="shared" si="44"/>
        <v>253.125</v>
      </c>
      <c r="Q2837" s="62"/>
    </row>
    <row r="2838" spans="1:17" x14ac:dyDescent="0.3">
      <c r="A2838" s="1" t="s">
        <v>460</v>
      </c>
      <c r="B2838" t="s">
        <v>16</v>
      </c>
      <c r="C2838" t="s">
        <v>16</v>
      </c>
      <c r="D2838" s="63">
        <v>88</v>
      </c>
      <c r="E2838" s="5">
        <v>5</v>
      </c>
      <c r="F2838" s="5" t="s">
        <v>17</v>
      </c>
      <c r="G2838" s="64">
        <v>12.5</v>
      </c>
      <c r="H2838" s="64">
        <v>0</v>
      </c>
      <c r="I2838" t="s">
        <v>29</v>
      </c>
      <c r="J2838" t="s">
        <v>29</v>
      </c>
      <c r="K2838" t="s">
        <v>15</v>
      </c>
      <c r="N2838" s="1">
        <v>350</v>
      </c>
      <c r="O2838" s="60">
        <f>IF(B2838="DEPARTAMENTO",N2838*(100%-VLOOKUP(A2838,'Condiciones Comerciales'!B:M,4,FALSE)),N2838)</f>
        <v>350</v>
      </c>
      <c r="P2838" s="60">
        <f t="shared" si="44"/>
        <v>393.75</v>
      </c>
      <c r="Q2838" s="62"/>
    </row>
    <row r="2839" spans="1:17" x14ac:dyDescent="0.3">
      <c r="A2839" s="1" t="s">
        <v>460</v>
      </c>
      <c r="B2839" t="s">
        <v>16</v>
      </c>
      <c r="C2839" t="s">
        <v>16</v>
      </c>
      <c r="D2839" s="63">
        <v>89</v>
      </c>
      <c r="E2839" s="5">
        <v>5</v>
      </c>
      <c r="F2839" s="5" t="s">
        <v>17</v>
      </c>
      <c r="G2839" s="64">
        <v>12.5</v>
      </c>
      <c r="H2839" s="64">
        <v>0</v>
      </c>
      <c r="I2839" t="s">
        <v>29</v>
      </c>
      <c r="J2839" t="s">
        <v>29</v>
      </c>
      <c r="K2839" t="s">
        <v>15</v>
      </c>
      <c r="N2839" s="1">
        <v>350</v>
      </c>
      <c r="O2839" s="60">
        <f>IF(B2839="DEPARTAMENTO",N2839*(100%-VLOOKUP(A2839,'Condiciones Comerciales'!B:M,4,FALSE)),N2839)</f>
        <v>350</v>
      </c>
      <c r="P2839" s="60">
        <f t="shared" si="44"/>
        <v>393.75</v>
      </c>
      <c r="Q2839" s="62"/>
    </row>
    <row r="2840" spans="1:17" x14ac:dyDescent="0.3">
      <c r="A2840" s="1" t="s">
        <v>460</v>
      </c>
      <c r="B2840" t="s">
        <v>16</v>
      </c>
      <c r="C2840" t="s">
        <v>16</v>
      </c>
      <c r="D2840" s="63">
        <v>90</v>
      </c>
      <c r="E2840" s="5">
        <v>5</v>
      </c>
      <c r="F2840" s="5" t="s">
        <v>17</v>
      </c>
      <c r="G2840" s="64">
        <v>12.5</v>
      </c>
      <c r="H2840" s="64">
        <v>0</v>
      </c>
      <c r="I2840" t="s">
        <v>29</v>
      </c>
      <c r="J2840" t="s">
        <v>29</v>
      </c>
      <c r="K2840" t="s">
        <v>15</v>
      </c>
      <c r="N2840" s="1">
        <v>350</v>
      </c>
      <c r="O2840" s="60">
        <f>IF(B2840="DEPARTAMENTO",N2840*(100%-VLOOKUP(A2840,'Condiciones Comerciales'!B:M,4,FALSE)),N2840)</f>
        <v>350</v>
      </c>
      <c r="P2840" s="60">
        <f t="shared" si="44"/>
        <v>393.75</v>
      </c>
      <c r="Q2840" s="62"/>
    </row>
    <row r="2841" spans="1:17" x14ac:dyDescent="0.3">
      <c r="A2841" s="1" t="s">
        <v>460</v>
      </c>
      <c r="B2841" t="s">
        <v>16</v>
      </c>
      <c r="C2841" t="s">
        <v>16</v>
      </c>
      <c r="D2841" s="63">
        <v>91</v>
      </c>
      <c r="E2841" s="5">
        <v>5</v>
      </c>
      <c r="F2841" s="5" t="s">
        <v>17</v>
      </c>
      <c r="G2841" s="64">
        <v>12.5</v>
      </c>
      <c r="H2841" s="64">
        <v>0</v>
      </c>
      <c r="I2841" t="s">
        <v>29</v>
      </c>
      <c r="J2841" t="s">
        <v>29</v>
      </c>
      <c r="K2841" t="s">
        <v>15</v>
      </c>
      <c r="N2841" s="1">
        <v>350</v>
      </c>
      <c r="O2841" s="60">
        <f>IF(B2841="DEPARTAMENTO",N2841*(100%-VLOOKUP(A2841,'Condiciones Comerciales'!B:M,4,FALSE)),N2841)</f>
        <v>350</v>
      </c>
      <c r="P2841" s="60">
        <f t="shared" si="44"/>
        <v>393.75</v>
      </c>
      <c r="Q2841" s="62"/>
    </row>
    <row r="2842" spans="1:17" x14ac:dyDescent="0.3">
      <c r="A2842" s="1" t="s">
        <v>460</v>
      </c>
      <c r="B2842" t="s">
        <v>16</v>
      </c>
      <c r="C2842" t="s">
        <v>16</v>
      </c>
      <c r="D2842" s="63">
        <v>92</v>
      </c>
      <c r="E2842" s="5">
        <v>5</v>
      </c>
      <c r="F2842" s="5" t="s">
        <v>17</v>
      </c>
      <c r="G2842" s="64">
        <v>12.5</v>
      </c>
      <c r="H2842" s="64">
        <v>0</v>
      </c>
      <c r="I2842" t="s">
        <v>29</v>
      </c>
      <c r="J2842" t="s">
        <v>29</v>
      </c>
      <c r="K2842" t="s">
        <v>15</v>
      </c>
      <c r="N2842" s="1">
        <v>350</v>
      </c>
      <c r="O2842" s="60">
        <f>IF(B2842="DEPARTAMENTO",N2842*(100%-VLOOKUP(A2842,'Condiciones Comerciales'!B:M,4,FALSE)),N2842)</f>
        <v>350</v>
      </c>
      <c r="P2842" s="60">
        <f t="shared" si="44"/>
        <v>393.75</v>
      </c>
      <c r="Q2842" s="62"/>
    </row>
    <row r="2843" spans="1:17" x14ac:dyDescent="0.3">
      <c r="A2843" s="1" t="s">
        <v>460</v>
      </c>
      <c r="B2843" t="s">
        <v>16</v>
      </c>
      <c r="C2843" t="s">
        <v>16</v>
      </c>
      <c r="D2843" s="63">
        <v>93</v>
      </c>
      <c r="E2843" s="5">
        <v>5</v>
      </c>
      <c r="F2843" s="5" t="s">
        <v>17</v>
      </c>
      <c r="G2843" s="64">
        <v>12.5</v>
      </c>
      <c r="H2843" s="64">
        <v>0</v>
      </c>
      <c r="I2843" t="s">
        <v>29</v>
      </c>
      <c r="J2843" t="s">
        <v>29</v>
      </c>
      <c r="K2843" t="s">
        <v>15</v>
      </c>
      <c r="N2843" s="1">
        <v>350</v>
      </c>
      <c r="O2843" s="60">
        <f>IF(B2843="DEPARTAMENTO",N2843*(100%-VLOOKUP(A2843,'Condiciones Comerciales'!B:M,4,FALSE)),N2843)</f>
        <v>350</v>
      </c>
      <c r="P2843" s="60">
        <f t="shared" si="44"/>
        <v>393.75</v>
      </c>
      <c r="Q2843" s="62"/>
    </row>
    <row r="2844" spans="1:17" x14ac:dyDescent="0.3">
      <c r="A2844" s="1" t="s">
        <v>460</v>
      </c>
      <c r="B2844" t="s">
        <v>16</v>
      </c>
      <c r="C2844" t="s">
        <v>16</v>
      </c>
      <c r="D2844" s="63">
        <v>94</v>
      </c>
      <c r="E2844" s="5">
        <v>5</v>
      </c>
      <c r="F2844" s="5" t="s">
        <v>17</v>
      </c>
      <c r="G2844" s="64">
        <v>12.5</v>
      </c>
      <c r="H2844" s="64">
        <v>0</v>
      </c>
      <c r="I2844" t="s">
        <v>29</v>
      </c>
      <c r="J2844" t="s">
        <v>29</v>
      </c>
      <c r="K2844" t="s">
        <v>15</v>
      </c>
      <c r="N2844" s="1">
        <v>350</v>
      </c>
      <c r="O2844" s="60">
        <f>IF(B2844="DEPARTAMENTO",N2844*(100%-VLOOKUP(A2844,'Condiciones Comerciales'!B:M,4,FALSE)),N2844)</f>
        <v>350</v>
      </c>
      <c r="P2844" s="60">
        <f t="shared" si="44"/>
        <v>393.75</v>
      </c>
      <c r="Q2844" s="62"/>
    </row>
    <row r="2845" spans="1:17" x14ac:dyDescent="0.3">
      <c r="A2845" s="1" t="s">
        <v>460</v>
      </c>
      <c r="B2845" t="s">
        <v>16</v>
      </c>
      <c r="C2845" t="s">
        <v>16</v>
      </c>
      <c r="D2845" s="63">
        <v>95</v>
      </c>
      <c r="E2845" s="5">
        <v>5</v>
      </c>
      <c r="F2845" s="5" t="s">
        <v>17</v>
      </c>
      <c r="G2845" s="64">
        <v>12.5</v>
      </c>
      <c r="H2845" s="64">
        <v>0</v>
      </c>
      <c r="I2845" t="s">
        <v>29</v>
      </c>
      <c r="J2845" t="s">
        <v>29</v>
      </c>
      <c r="K2845" t="s">
        <v>15</v>
      </c>
      <c r="N2845" s="1">
        <v>350</v>
      </c>
      <c r="O2845" s="60">
        <f>IF(B2845="DEPARTAMENTO",N2845*(100%-VLOOKUP(A2845,'Condiciones Comerciales'!B:M,4,FALSE)),N2845)</f>
        <v>350</v>
      </c>
      <c r="P2845" s="60">
        <f t="shared" si="44"/>
        <v>393.75</v>
      </c>
      <c r="Q2845" s="62"/>
    </row>
    <row r="2846" spans="1:17" x14ac:dyDescent="0.3">
      <c r="A2846" s="1" t="s">
        <v>460</v>
      </c>
      <c r="B2846" t="s">
        <v>16</v>
      </c>
      <c r="C2846" t="s">
        <v>16</v>
      </c>
      <c r="D2846" s="63">
        <v>96</v>
      </c>
      <c r="E2846" s="5">
        <v>5</v>
      </c>
      <c r="F2846" s="5" t="s">
        <v>17</v>
      </c>
      <c r="G2846" s="64">
        <v>12.5</v>
      </c>
      <c r="H2846" s="64">
        <v>0</v>
      </c>
      <c r="I2846" t="s">
        <v>29</v>
      </c>
      <c r="J2846" t="s">
        <v>29</v>
      </c>
      <c r="K2846" t="s">
        <v>15</v>
      </c>
      <c r="N2846" s="1">
        <v>350</v>
      </c>
      <c r="O2846" s="60">
        <f>IF(B2846="DEPARTAMENTO",N2846*(100%-VLOOKUP(A2846,'Condiciones Comerciales'!B:M,4,FALSE)),N2846)</f>
        <v>350</v>
      </c>
      <c r="P2846" s="60">
        <f t="shared" si="44"/>
        <v>393.75</v>
      </c>
      <c r="Q2846" s="62"/>
    </row>
    <row r="2847" spans="1:17" x14ac:dyDescent="0.3">
      <c r="A2847" s="1" t="s">
        <v>460</v>
      </c>
      <c r="B2847" t="s">
        <v>16</v>
      </c>
      <c r="C2847" t="s">
        <v>16</v>
      </c>
      <c r="D2847" s="63">
        <v>97</v>
      </c>
      <c r="E2847" s="5">
        <v>5</v>
      </c>
      <c r="F2847" s="5" t="s">
        <v>17</v>
      </c>
      <c r="G2847" s="64">
        <v>12.5</v>
      </c>
      <c r="H2847" s="64">
        <v>0</v>
      </c>
      <c r="I2847" t="s">
        <v>29</v>
      </c>
      <c r="J2847" t="s">
        <v>29</v>
      </c>
      <c r="K2847" t="s">
        <v>15</v>
      </c>
      <c r="N2847" s="1">
        <v>350</v>
      </c>
      <c r="O2847" s="60">
        <f>IF(B2847="DEPARTAMENTO",N2847*(100%-VLOOKUP(A2847,'Condiciones Comerciales'!B:M,4,FALSE)),N2847)</f>
        <v>350</v>
      </c>
      <c r="P2847" s="60">
        <f t="shared" si="44"/>
        <v>393.75</v>
      </c>
      <c r="Q2847" s="62"/>
    </row>
    <row r="2848" spans="1:17" x14ac:dyDescent="0.3">
      <c r="A2848" s="1" t="s">
        <v>460</v>
      </c>
      <c r="B2848" t="s">
        <v>16</v>
      </c>
      <c r="C2848" t="s">
        <v>16</v>
      </c>
      <c r="D2848" s="63">
        <v>98</v>
      </c>
      <c r="E2848" s="5">
        <v>5</v>
      </c>
      <c r="F2848" s="5" t="s">
        <v>17</v>
      </c>
      <c r="G2848" s="64">
        <v>12.5</v>
      </c>
      <c r="H2848" s="64">
        <v>0</v>
      </c>
      <c r="I2848" t="s">
        <v>29</v>
      </c>
      <c r="J2848" t="s">
        <v>29</v>
      </c>
      <c r="K2848" t="s">
        <v>15</v>
      </c>
      <c r="N2848" s="1">
        <v>350</v>
      </c>
      <c r="O2848" s="60">
        <f>IF(B2848="DEPARTAMENTO",N2848*(100%-VLOOKUP(A2848,'Condiciones Comerciales'!B:M,4,FALSE)),N2848)</f>
        <v>350</v>
      </c>
      <c r="P2848" s="60">
        <f t="shared" si="44"/>
        <v>393.75</v>
      </c>
      <c r="Q2848" s="62"/>
    </row>
    <row r="2849" spans="1:17" x14ac:dyDescent="0.3">
      <c r="A2849" s="1" t="s">
        <v>460</v>
      </c>
      <c r="B2849" t="s">
        <v>16</v>
      </c>
      <c r="C2849" t="s">
        <v>16</v>
      </c>
      <c r="D2849" s="63">
        <v>99</v>
      </c>
      <c r="E2849" s="5">
        <v>5</v>
      </c>
      <c r="F2849" s="5" t="s">
        <v>17</v>
      </c>
      <c r="G2849" s="64">
        <v>12.5</v>
      </c>
      <c r="H2849" s="64">
        <v>0</v>
      </c>
      <c r="I2849" t="s">
        <v>29</v>
      </c>
      <c r="J2849" t="s">
        <v>29</v>
      </c>
      <c r="K2849" t="s">
        <v>15</v>
      </c>
      <c r="N2849" s="1">
        <v>350</v>
      </c>
      <c r="O2849" s="60">
        <f>IF(B2849="DEPARTAMENTO",N2849*(100%-VLOOKUP(A2849,'Condiciones Comerciales'!B:M,4,FALSE)),N2849)</f>
        <v>350</v>
      </c>
      <c r="P2849" s="60">
        <f t="shared" si="44"/>
        <v>393.75</v>
      </c>
      <c r="Q2849" s="62"/>
    </row>
    <row r="2850" spans="1:17" x14ac:dyDescent="0.3">
      <c r="A2850" s="1" t="s">
        <v>460</v>
      </c>
      <c r="B2850" t="s">
        <v>16</v>
      </c>
      <c r="C2850" t="s">
        <v>16</v>
      </c>
      <c r="D2850" s="63">
        <v>100</v>
      </c>
      <c r="E2850" s="5">
        <v>5</v>
      </c>
      <c r="F2850" s="5" t="s">
        <v>17</v>
      </c>
      <c r="G2850" s="64">
        <v>12.5</v>
      </c>
      <c r="H2850" s="64">
        <v>0</v>
      </c>
      <c r="I2850" t="s">
        <v>29</v>
      </c>
      <c r="J2850" t="s">
        <v>29</v>
      </c>
      <c r="K2850" t="s">
        <v>15</v>
      </c>
      <c r="N2850" s="1">
        <v>350</v>
      </c>
      <c r="O2850" s="60">
        <f>IF(B2850="DEPARTAMENTO",N2850*(100%-VLOOKUP(A2850,'Condiciones Comerciales'!B:M,4,FALSE)),N2850)</f>
        <v>350</v>
      </c>
      <c r="P2850" s="60">
        <f t="shared" si="44"/>
        <v>393.75</v>
      </c>
      <c r="Q2850" s="62"/>
    </row>
    <row r="2851" spans="1:17" x14ac:dyDescent="0.3">
      <c r="A2851" s="1" t="s">
        <v>460</v>
      </c>
      <c r="B2851" t="s">
        <v>16</v>
      </c>
      <c r="C2851" t="s">
        <v>16</v>
      </c>
      <c r="D2851" s="63">
        <v>101</v>
      </c>
      <c r="E2851" s="5">
        <v>5</v>
      </c>
      <c r="F2851" s="5" t="s">
        <v>17</v>
      </c>
      <c r="G2851" s="64">
        <v>12.5</v>
      </c>
      <c r="H2851" s="64">
        <v>0</v>
      </c>
      <c r="I2851" t="s">
        <v>29</v>
      </c>
      <c r="J2851" t="s">
        <v>29</v>
      </c>
      <c r="K2851" t="s">
        <v>15</v>
      </c>
      <c r="N2851" s="1">
        <v>350</v>
      </c>
      <c r="O2851" s="60">
        <f>IF(B2851="DEPARTAMENTO",N2851*(100%-VLOOKUP(A2851,'Condiciones Comerciales'!B:M,4,FALSE)),N2851)</f>
        <v>350</v>
      </c>
      <c r="P2851" s="60">
        <f t="shared" si="44"/>
        <v>393.75</v>
      </c>
      <c r="Q2851" s="62"/>
    </row>
    <row r="2852" spans="1:17" x14ac:dyDescent="0.3">
      <c r="A2852" s="1" t="s">
        <v>460</v>
      </c>
      <c r="B2852" t="s">
        <v>16</v>
      </c>
      <c r="C2852" t="s">
        <v>16</v>
      </c>
      <c r="D2852" s="63">
        <v>102</v>
      </c>
      <c r="E2852" s="5">
        <v>5</v>
      </c>
      <c r="F2852" s="5" t="s">
        <v>17</v>
      </c>
      <c r="G2852" s="64">
        <v>12.5</v>
      </c>
      <c r="H2852" s="64">
        <v>0</v>
      </c>
      <c r="I2852" t="s">
        <v>29</v>
      </c>
      <c r="J2852" t="s">
        <v>29</v>
      </c>
      <c r="K2852" t="s">
        <v>15</v>
      </c>
      <c r="L2852" t="s">
        <v>475</v>
      </c>
      <c r="N2852" s="1">
        <v>225</v>
      </c>
      <c r="O2852" s="60">
        <f>IF(B2852="DEPARTAMENTO",N2852*(100%-VLOOKUP(A2852,'Condiciones Comerciales'!B:M,4,FALSE)),N2852)</f>
        <v>225</v>
      </c>
      <c r="P2852" s="60">
        <f t="shared" si="44"/>
        <v>253.125</v>
      </c>
      <c r="Q2852" s="62"/>
    </row>
    <row r="2853" spans="1:17" x14ac:dyDescent="0.3">
      <c r="A2853" s="1" t="s">
        <v>460</v>
      </c>
      <c r="B2853" t="s">
        <v>16</v>
      </c>
      <c r="C2853" t="s">
        <v>16</v>
      </c>
      <c r="D2853" s="63">
        <v>103</v>
      </c>
      <c r="E2853" s="5">
        <v>5</v>
      </c>
      <c r="F2853" s="5" t="s">
        <v>17</v>
      </c>
      <c r="G2853" s="64">
        <v>12.5</v>
      </c>
      <c r="H2853" s="64">
        <v>0</v>
      </c>
      <c r="I2853" t="s">
        <v>29</v>
      </c>
      <c r="J2853" t="s">
        <v>29</v>
      </c>
      <c r="K2853" t="s">
        <v>15</v>
      </c>
      <c r="L2853" t="s">
        <v>297</v>
      </c>
      <c r="N2853" s="1">
        <v>225</v>
      </c>
      <c r="O2853" s="60">
        <f>IF(B2853="DEPARTAMENTO",N2853*(100%-VLOOKUP(A2853,'Condiciones Comerciales'!B:M,4,FALSE)),N2853)</f>
        <v>225</v>
      </c>
      <c r="P2853" s="60">
        <f t="shared" si="44"/>
        <v>253.125</v>
      </c>
      <c r="Q2853" s="62"/>
    </row>
    <row r="2854" spans="1:17" x14ac:dyDescent="0.3">
      <c r="A2854" s="1" t="s">
        <v>460</v>
      </c>
      <c r="B2854" t="s">
        <v>16</v>
      </c>
      <c r="C2854" t="s">
        <v>16</v>
      </c>
      <c r="D2854" s="63">
        <v>104</v>
      </c>
      <c r="E2854" s="5">
        <v>5</v>
      </c>
      <c r="F2854" s="5" t="s">
        <v>17</v>
      </c>
      <c r="G2854" s="64">
        <v>12.5</v>
      </c>
      <c r="H2854" s="64">
        <v>0</v>
      </c>
      <c r="I2854" t="s">
        <v>14</v>
      </c>
      <c r="J2854" t="s">
        <v>14</v>
      </c>
      <c r="K2854" t="s">
        <v>15</v>
      </c>
      <c r="N2854" s="1">
        <v>350</v>
      </c>
      <c r="O2854" s="60">
        <f>IF(B2854="DEPARTAMENTO",N2854*(100%-VLOOKUP(A2854,'Condiciones Comerciales'!B:M,4,FALSE)),N2854)</f>
        <v>350</v>
      </c>
      <c r="P2854" s="60">
        <f t="shared" si="44"/>
        <v>393.75</v>
      </c>
      <c r="Q2854" s="62"/>
    </row>
    <row r="2855" spans="1:17" x14ac:dyDescent="0.3">
      <c r="A2855" s="1" t="s">
        <v>460</v>
      </c>
      <c r="B2855" t="s">
        <v>16</v>
      </c>
      <c r="C2855" t="s">
        <v>16</v>
      </c>
      <c r="D2855" s="63">
        <v>105</v>
      </c>
      <c r="E2855" s="5">
        <v>5</v>
      </c>
      <c r="F2855" s="5" t="s">
        <v>17</v>
      </c>
      <c r="G2855" s="64">
        <v>12.5</v>
      </c>
      <c r="H2855" s="64">
        <v>0</v>
      </c>
      <c r="I2855" t="s">
        <v>14</v>
      </c>
      <c r="J2855" t="s">
        <v>14</v>
      </c>
      <c r="K2855" t="s">
        <v>15</v>
      </c>
      <c r="N2855" s="1">
        <v>350</v>
      </c>
      <c r="O2855" s="60">
        <f>IF(B2855="DEPARTAMENTO",N2855*(100%-VLOOKUP(A2855,'Condiciones Comerciales'!B:M,4,FALSE)),N2855)</f>
        <v>350</v>
      </c>
      <c r="P2855" s="60">
        <f t="shared" si="44"/>
        <v>393.75</v>
      </c>
      <c r="Q2855" s="62"/>
    </row>
    <row r="2856" spans="1:17" x14ac:dyDescent="0.3">
      <c r="A2856" s="1" t="s">
        <v>460</v>
      </c>
      <c r="B2856" t="s">
        <v>16</v>
      </c>
      <c r="C2856" t="s">
        <v>16</v>
      </c>
      <c r="D2856" s="63">
        <v>106</v>
      </c>
      <c r="E2856" s="5">
        <v>5</v>
      </c>
      <c r="F2856" s="5" t="s">
        <v>17</v>
      </c>
      <c r="G2856" s="64">
        <v>12.5</v>
      </c>
      <c r="H2856" s="64">
        <v>0</v>
      </c>
      <c r="I2856" t="s">
        <v>14</v>
      </c>
      <c r="J2856" t="s">
        <v>14</v>
      </c>
      <c r="K2856" t="s">
        <v>15</v>
      </c>
      <c r="N2856" s="1">
        <v>350</v>
      </c>
      <c r="O2856" s="60">
        <f>IF(B2856="DEPARTAMENTO",N2856*(100%-VLOOKUP(A2856,'Condiciones Comerciales'!B:M,4,FALSE)),N2856)</f>
        <v>350</v>
      </c>
      <c r="P2856" s="60">
        <f t="shared" si="44"/>
        <v>393.75</v>
      </c>
      <c r="Q2856" s="62"/>
    </row>
    <row r="2857" spans="1:17" x14ac:dyDescent="0.3">
      <c r="A2857" s="1" t="s">
        <v>460</v>
      </c>
      <c r="B2857" t="s">
        <v>16</v>
      </c>
      <c r="C2857" t="s">
        <v>16</v>
      </c>
      <c r="D2857" s="63">
        <v>107</v>
      </c>
      <c r="E2857" s="5">
        <v>5</v>
      </c>
      <c r="F2857" s="5" t="s">
        <v>17</v>
      </c>
      <c r="G2857" s="64">
        <v>12.5</v>
      </c>
      <c r="H2857" s="64">
        <v>0</v>
      </c>
      <c r="I2857" t="s">
        <v>14</v>
      </c>
      <c r="J2857" t="s">
        <v>14</v>
      </c>
      <c r="K2857" t="s">
        <v>15</v>
      </c>
      <c r="N2857" s="1">
        <v>350</v>
      </c>
      <c r="O2857" s="60">
        <f>IF(B2857="DEPARTAMENTO",N2857*(100%-VLOOKUP(A2857,'Condiciones Comerciales'!B:M,4,FALSE)),N2857)</f>
        <v>350</v>
      </c>
      <c r="P2857" s="60">
        <f t="shared" si="44"/>
        <v>393.75</v>
      </c>
      <c r="Q2857" s="62"/>
    </row>
    <row r="2858" spans="1:17" x14ac:dyDescent="0.3">
      <c r="A2858" s="1" t="s">
        <v>460</v>
      </c>
      <c r="B2858" t="s">
        <v>16</v>
      </c>
      <c r="C2858" t="s">
        <v>16</v>
      </c>
      <c r="D2858" s="63">
        <v>108</v>
      </c>
      <c r="E2858" s="5">
        <v>5</v>
      </c>
      <c r="F2858" s="5" t="s">
        <v>17</v>
      </c>
      <c r="G2858" s="64">
        <v>12.5</v>
      </c>
      <c r="H2858" s="64">
        <v>0</v>
      </c>
      <c r="I2858" t="s">
        <v>14</v>
      </c>
      <c r="J2858" t="s">
        <v>14</v>
      </c>
      <c r="K2858" t="s">
        <v>15</v>
      </c>
      <c r="N2858" s="1">
        <v>350</v>
      </c>
      <c r="O2858" s="60">
        <f>IF(B2858="DEPARTAMENTO",N2858*(100%-VLOOKUP(A2858,'Condiciones Comerciales'!B:M,4,FALSE)),N2858)</f>
        <v>350</v>
      </c>
      <c r="P2858" s="60">
        <f t="shared" si="44"/>
        <v>393.75</v>
      </c>
      <c r="Q2858" s="62"/>
    </row>
    <row r="2859" spans="1:17" x14ac:dyDescent="0.3">
      <c r="A2859" s="1" t="s">
        <v>460</v>
      </c>
      <c r="B2859" t="s">
        <v>16</v>
      </c>
      <c r="C2859" t="s">
        <v>16</v>
      </c>
      <c r="D2859" s="63">
        <v>109</v>
      </c>
      <c r="E2859" s="5">
        <v>5</v>
      </c>
      <c r="F2859" s="5" t="s">
        <v>17</v>
      </c>
      <c r="G2859" s="64">
        <v>12.5</v>
      </c>
      <c r="H2859" s="64">
        <v>0</v>
      </c>
      <c r="I2859" t="s">
        <v>14</v>
      </c>
      <c r="J2859" t="s">
        <v>14</v>
      </c>
      <c r="K2859" t="s">
        <v>15</v>
      </c>
      <c r="N2859" s="1">
        <v>350</v>
      </c>
      <c r="O2859" s="60">
        <f>IF(B2859="DEPARTAMENTO",N2859*(100%-VLOOKUP(A2859,'Condiciones Comerciales'!B:M,4,FALSE)),N2859)</f>
        <v>350</v>
      </c>
      <c r="P2859" s="60">
        <f t="shared" si="44"/>
        <v>393.75</v>
      </c>
      <c r="Q2859" s="62"/>
    </row>
    <row r="2860" spans="1:17" x14ac:dyDescent="0.3">
      <c r="A2860" s="1" t="s">
        <v>460</v>
      </c>
      <c r="B2860" t="s">
        <v>16</v>
      </c>
      <c r="C2860" t="s">
        <v>16</v>
      </c>
      <c r="D2860" s="63">
        <v>110</v>
      </c>
      <c r="E2860" s="5">
        <v>5</v>
      </c>
      <c r="F2860" s="5" t="s">
        <v>17</v>
      </c>
      <c r="G2860" s="64">
        <v>12.5</v>
      </c>
      <c r="H2860" s="64">
        <v>0</v>
      </c>
      <c r="I2860" t="s">
        <v>14</v>
      </c>
      <c r="J2860" t="s">
        <v>14</v>
      </c>
      <c r="K2860" t="s">
        <v>15</v>
      </c>
      <c r="N2860" s="1">
        <v>350</v>
      </c>
      <c r="O2860" s="60">
        <f>IF(B2860="DEPARTAMENTO",N2860*(100%-VLOOKUP(A2860,'Condiciones Comerciales'!B:M,4,FALSE)),N2860)</f>
        <v>350</v>
      </c>
      <c r="P2860" s="60">
        <f t="shared" si="44"/>
        <v>393.75</v>
      </c>
      <c r="Q2860" s="62"/>
    </row>
    <row r="2861" spans="1:17" x14ac:dyDescent="0.3">
      <c r="A2861" s="1" t="s">
        <v>460</v>
      </c>
      <c r="B2861" t="s">
        <v>16</v>
      </c>
      <c r="C2861" t="s">
        <v>16</v>
      </c>
      <c r="D2861" s="63">
        <v>111</v>
      </c>
      <c r="E2861" s="5">
        <v>5</v>
      </c>
      <c r="F2861" s="5" t="s">
        <v>17</v>
      </c>
      <c r="G2861" s="64">
        <v>12.5</v>
      </c>
      <c r="H2861" s="64">
        <v>0</v>
      </c>
      <c r="I2861" t="s">
        <v>14</v>
      </c>
      <c r="J2861" t="s">
        <v>14</v>
      </c>
      <c r="K2861" t="s">
        <v>15</v>
      </c>
      <c r="N2861" s="1">
        <v>350</v>
      </c>
      <c r="O2861" s="60">
        <f>IF(B2861="DEPARTAMENTO",N2861*(100%-VLOOKUP(A2861,'Condiciones Comerciales'!B:M,4,FALSE)),N2861)</f>
        <v>350</v>
      </c>
      <c r="P2861" s="60">
        <f t="shared" si="44"/>
        <v>393.75</v>
      </c>
      <c r="Q2861" s="62"/>
    </row>
    <row r="2862" spans="1:17" x14ac:dyDescent="0.3">
      <c r="A2862" s="1" t="s">
        <v>460</v>
      </c>
      <c r="B2862" t="s">
        <v>16</v>
      </c>
      <c r="C2862" t="s">
        <v>16</v>
      </c>
      <c r="D2862" s="63">
        <v>112</v>
      </c>
      <c r="E2862" s="5">
        <v>5</v>
      </c>
      <c r="F2862" s="5" t="s">
        <v>17</v>
      </c>
      <c r="G2862" s="64">
        <v>12.5</v>
      </c>
      <c r="H2862" s="64">
        <v>0</v>
      </c>
      <c r="I2862" t="s">
        <v>29</v>
      </c>
      <c r="J2862" t="s">
        <v>29</v>
      </c>
      <c r="K2862" t="s">
        <v>15</v>
      </c>
      <c r="L2862" t="s">
        <v>468</v>
      </c>
      <c r="N2862" s="1">
        <v>225</v>
      </c>
      <c r="O2862" s="60">
        <f>IF(B2862="DEPARTAMENTO",N2862*(100%-VLOOKUP(A2862,'Condiciones Comerciales'!B:M,4,FALSE)),N2862)</f>
        <v>225</v>
      </c>
      <c r="P2862" s="60">
        <f t="shared" si="44"/>
        <v>253.125</v>
      </c>
      <c r="Q2862" s="62"/>
    </row>
    <row r="2863" spans="1:17" x14ac:dyDescent="0.3">
      <c r="A2863" s="1" t="s">
        <v>460</v>
      </c>
      <c r="B2863" t="s">
        <v>16</v>
      </c>
      <c r="C2863" t="s">
        <v>16</v>
      </c>
      <c r="D2863" s="63">
        <v>113</v>
      </c>
      <c r="E2863" s="5">
        <v>5</v>
      </c>
      <c r="F2863" s="5" t="s">
        <v>17</v>
      </c>
      <c r="G2863" s="64">
        <v>12.5</v>
      </c>
      <c r="H2863" s="64">
        <v>0</v>
      </c>
      <c r="I2863" t="s">
        <v>29</v>
      </c>
      <c r="J2863" t="s">
        <v>29</v>
      </c>
      <c r="K2863" t="s">
        <v>15</v>
      </c>
      <c r="L2863" t="s">
        <v>480</v>
      </c>
      <c r="N2863" s="1">
        <v>225</v>
      </c>
      <c r="O2863" s="60">
        <f>IF(B2863="DEPARTAMENTO",N2863*(100%-VLOOKUP(A2863,'Condiciones Comerciales'!B:M,4,FALSE)),N2863)</f>
        <v>225</v>
      </c>
      <c r="P2863" s="60">
        <f t="shared" si="44"/>
        <v>253.125</v>
      </c>
      <c r="Q2863" s="62"/>
    </row>
    <row r="2864" spans="1:17" x14ac:dyDescent="0.3">
      <c r="A2864" s="1" t="s">
        <v>460</v>
      </c>
      <c r="B2864" t="s">
        <v>16</v>
      </c>
      <c r="C2864" t="s">
        <v>16</v>
      </c>
      <c r="D2864" s="63">
        <v>114</v>
      </c>
      <c r="E2864" s="5">
        <v>5</v>
      </c>
      <c r="F2864" s="5" t="s">
        <v>17</v>
      </c>
      <c r="G2864" s="64">
        <v>12.5</v>
      </c>
      <c r="H2864" s="64">
        <v>0</v>
      </c>
      <c r="I2864" t="s">
        <v>29</v>
      </c>
      <c r="J2864" t="s">
        <v>29</v>
      </c>
      <c r="K2864" t="s">
        <v>15</v>
      </c>
      <c r="L2864" t="s">
        <v>473</v>
      </c>
      <c r="N2864" s="1">
        <v>225</v>
      </c>
      <c r="O2864" s="60">
        <f>IF(B2864="DEPARTAMENTO",N2864*(100%-VLOOKUP(A2864,'Condiciones Comerciales'!B:M,4,FALSE)),N2864)</f>
        <v>225</v>
      </c>
      <c r="P2864" s="60">
        <f t="shared" si="44"/>
        <v>253.125</v>
      </c>
      <c r="Q2864" s="62"/>
    </row>
    <row r="2865" spans="1:17" x14ac:dyDescent="0.3">
      <c r="A2865" s="1" t="s">
        <v>460</v>
      </c>
      <c r="B2865" t="s">
        <v>16</v>
      </c>
      <c r="C2865" t="s">
        <v>16</v>
      </c>
      <c r="D2865" s="63">
        <v>115</v>
      </c>
      <c r="E2865" s="5">
        <v>5</v>
      </c>
      <c r="F2865" s="5" t="s">
        <v>17</v>
      </c>
      <c r="G2865" s="64">
        <v>12.5</v>
      </c>
      <c r="H2865" s="64">
        <v>0</v>
      </c>
      <c r="I2865" t="s">
        <v>29</v>
      </c>
      <c r="J2865" t="s">
        <v>29</v>
      </c>
      <c r="K2865" t="s">
        <v>15</v>
      </c>
      <c r="L2865" t="s">
        <v>469</v>
      </c>
      <c r="N2865" s="1">
        <v>225</v>
      </c>
      <c r="O2865" s="60">
        <f>IF(B2865="DEPARTAMENTO",N2865*(100%-VLOOKUP(A2865,'Condiciones Comerciales'!B:M,4,FALSE)),N2865)</f>
        <v>225</v>
      </c>
      <c r="P2865" s="60">
        <f t="shared" si="44"/>
        <v>253.125</v>
      </c>
      <c r="Q2865" s="62"/>
    </row>
    <row r="2866" spans="1:17" x14ac:dyDescent="0.3">
      <c r="A2866" s="1" t="s">
        <v>506</v>
      </c>
      <c r="B2866" t="s">
        <v>18</v>
      </c>
      <c r="C2866" t="s">
        <v>70</v>
      </c>
      <c r="D2866" s="63">
        <v>1214</v>
      </c>
      <c r="E2866" s="5">
        <v>12</v>
      </c>
      <c r="F2866" s="5" t="s">
        <v>20</v>
      </c>
      <c r="G2866" s="64">
        <v>32.25</v>
      </c>
      <c r="H2866" s="64">
        <v>2.81</v>
      </c>
      <c r="I2866" t="s">
        <v>188</v>
      </c>
      <c r="J2866" t="s">
        <v>14</v>
      </c>
      <c r="K2866" t="s">
        <v>15</v>
      </c>
      <c r="N2866" s="1">
        <v>2601</v>
      </c>
      <c r="O2866" s="60">
        <f>IF(B2866="DEPARTAMENTO",N2866*(100%-VLOOKUP(A2866,'Condiciones Comerciales'!B:M,4,FALSE)),N2866)</f>
        <v>2340.9</v>
      </c>
      <c r="P2866" s="60">
        <f t="shared" si="44"/>
        <v>2633.5124999999998</v>
      </c>
      <c r="Q2866" s="62"/>
    </row>
    <row r="2867" spans="1:17" x14ac:dyDescent="0.3">
      <c r="A2867" s="1" t="s">
        <v>506</v>
      </c>
      <c r="B2867" t="s">
        <v>18</v>
      </c>
      <c r="C2867" t="s">
        <v>19</v>
      </c>
      <c r="D2867" s="63">
        <v>104</v>
      </c>
      <c r="E2867" s="5">
        <v>1</v>
      </c>
      <c r="F2867" s="5" t="s">
        <v>20</v>
      </c>
      <c r="G2867" s="64">
        <v>46.92</v>
      </c>
      <c r="H2867" s="64">
        <v>2.4700000000000002</v>
      </c>
      <c r="I2867" t="s">
        <v>181</v>
      </c>
      <c r="J2867" t="s">
        <v>14</v>
      </c>
      <c r="K2867" t="s">
        <v>15</v>
      </c>
      <c r="N2867" s="1">
        <v>3174</v>
      </c>
      <c r="O2867" s="60">
        <f>IF(B2867="DEPARTAMENTO",N2867*(100%-VLOOKUP(A2867,'Condiciones Comerciales'!B:M,4,FALSE)),N2867)</f>
        <v>2856.6</v>
      </c>
      <c r="P2867" s="60">
        <f t="shared" si="44"/>
        <v>3213.6749999999997</v>
      </c>
      <c r="Q2867" s="62"/>
    </row>
    <row r="2868" spans="1:17" x14ac:dyDescent="0.3">
      <c r="A2868" s="1" t="s">
        <v>506</v>
      </c>
      <c r="B2868" t="s">
        <v>18</v>
      </c>
      <c r="C2868" t="s">
        <v>19</v>
      </c>
      <c r="D2868" s="63">
        <v>605</v>
      </c>
      <c r="E2868" s="5">
        <v>6</v>
      </c>
      <c r="F2868" s="5" t="s">
        <v>20</v>
      </c>
      <c r="G2868" s="64">
        <v>46.66</v>
      </c>
      <c r="H2868" s="64">
        <v>2.4700000000000002</v>
      </c>
      <c r="I2868" t="s">
        <v>181</v>
      </c>
      <c r="J2868" t="s">
        <v>14</v>
      </c>
      <c r="K2868" t="s">
        <v>15</v>
      </c>
      <c r="N2868" s="1">
        <v>3280</v>
      </c>
      <c r="O2868" s="60">
        <f>IF(B2868="DEPARTAMENTO",N2868*(100%-VLOOKUP(A2868,'Condiciones Comerciales'!B:M,4,FALSE)),N2868)</f>
        <v>2952</v>
      </c>
      <c r="P2868" s="60">
        <f t="shared" si="44"/>
        <v>3321</v>
      </c>
      <c r="Q2868" s="62"/>
    </row>
    <row r="2869" spans="1:17" x14ac:dyDescent="0.3">
      <c r="A2869" s="1" t="s">
        <v>506</v>
      </c>
      <c r="B2869" t="s">
        <v>18</v>
      </c>
      <c r="C2869" t="s">
        <v>19</v>
      </c>
      <c r="D2869" s="63">
        <v>802</v>
      </c>
      <c r="E2869" s="5">
        <v>8</v>
      </c>
      <c r="F2869" s="5" t="s">
        <v>20</v>
      </c>
      <c r="G2869" s="64">
        <v>46.6</v>
      </c>
      <c r="H2869" s="64">
        <v>2.5299999999999998</v>
      </c>
      <c r="I2869" t="s">
        <v>188</v>
      </c>
      <c r="J2869" t="s">
        <v>14</v>
      </c>
      <c r="K2869" t="s">
        <v>15</v>
      </c>
      <c r="N2869" s="1">
        <v>3245</v>
      </c>
      <c r="O2869" s="60">
        <f>IF(B2869="DEPARTAMENTO",N2869*(100%-VLOOKUP(A2869,'Condiciones Comerciales'!B:M,4,FALSE)),N2869)</f>
        <v>2920.5</v>
      </c>
      <c r="P2869" s="60">
        <f t="shared" si="44"/>
        <v>3285.5624999999995</v>
      </c>
      <c r="Q2869" s="62"/>
    </row>
    <row r="2870" spans="1:17" x14ac:dyDescent="0.3">
      <c r="A2870" s="1" t="s">
        <v>506</v>
      </c>
      <c r="B2870" t="s">
        <v>18</v>
      </c>
      <c r="C2870" t="s">
        <v>19</v>
      </c>
      <c r="D2870" s="63">
        <v>803</v>
      </c>
      <c r="E2870" s="5">
        <v>8</v>
      </c>
      <c r="F2870" s="5" t="s">
        <v>20</v>
      </c>
      <c r="G2870" s="64">
        <v>46.89</v>
      </c>
      <c r="H2870" s="64">
        <v>2.5</v>
      </c>
      <c r="I2870" t="s">
        <v>188</v>
      </c>
      <c r="J2870" t="s">
        <v>14</v>
      </c>
      <c r="K2870" t="s">
        <v>15</v>
      </c>
      <c r="N2870" s="1">
        <v>3245</v>
      </c>
      <c r="O2870" s="60">
        <f>IF(B2870="DEPARTAMENTO",N2870*(100%-VLOOKUP(A2870,'Condiciones Comerciales'!B:M,4,FALSE)),N2870)</f>
        <v>2920.5</v>
      </c>
      <c r="P2870" s="60">
        <f t="shared" si="44"/>
        <v>3285.5624999999995</v>
      </c>
      <c r="Q2870" s="62"/>
    </row>
    <row r="2871" spans="1:17" x14ac:dyDescent="0.3">
      <c r="A2871" s="1" t="s">
        <v>506</v>
      </c>
      <c r="B2871" t="s">
        <v>18</v>
      </c>
      <c r="C2871" t="s">
        <v>19</v>
      </c>
      <c r="D2871" s="63">
        <v>904</v>
      </c>
      <c r="E2871" s="5">
        <v>9</v>
      </c>
      <c r="F2871" s="5" t="s">
        <v>20</v>
      </c>
      <c r="G2871" s="64">
        <v>46.89</v>
      </c>
      <c r="H2871" s="64">
        <v>2.5</v>
      </c>
      <c r="I2871" t="s">
        <v>181</v>
      </c>
      <c r="J2871" t="s">
        <v>14</v>
      </c>
      <c r="K2871" t="s">
        <v>15</v>
      </c>
      <c r="N2871" s="1">
        <v>3315</v>
      </c>
      <c r="O2871" s="60">
        <f>IF(B2871="DEPARTAMENTO",N2871*(100%-VLOOKUP(A2871,'Condiciones Comerciales'!B:M,4,FALSE)),N2871)</f>
        <v>2983.5</v>
      </c>
      <c r="P2871" s="60">
        <f t="shared" si="44"/>
        <v>3356.4375</v>
      </c>
      <c r="Q2871" s="62"/>
    </row>
    <row r="2872" spans="1:17" x14ac:dyDescent="0.3">
      <c r="A2872" s="1" t="s">
        <v>506</v>
      </c>
      <c r="B2872" t="s">
        <v>18</v>
      </c>
      <c r="C2872" t="s">
        <v>19</v>
      </c>
      <c r="D2872" s="63">
        <v>1105</v>
      </c>
      <c r="E2872" s="5">
        <v>11</v>
      </c>
      <c r="F2872" s="5" t="s">
        <v>20</v>
      </c>
      <c r="G2872" s="64">
        <v>46.6</v>
      </c>
      <c r="H2872" s="64">
        <v>2.5299999999999998</v>
      </c>
      <c r="I2872" t="s">
        <v>181</v>
      </c>
      <c r="J2872" t="s">
        <v>14</v>
      </c>
      <c r="K2872" t="s">
        <v>15</v>
      </c>
      <c r="N2872" s="1">
        <v>3333</v>
      </c>
      <c r="O2872" s="60">
        <f>IF(B2872="DEPARTAMENTO",N2872*(100%-VLOOKUP(A2872,'Condiciones Comerciales'!B:M,4,FALSE)),N2872)</f>
        <v>2999.7000000000003</v>
      </c>
      <c r="P2872" s="60">
        <f t="shared" si="44"/>
        <v>3374.6625000000004</v>
      </c>
      <c r="Q2872" s="62"/>
    </row>
    <row r="2873" spans="1:17" x14ac:dyDescent="0.3">
      <c r="A2873" s="1" t="s">
        <v>506</v>
      </c>
      <c r="B2873" t="s">
        <v>18</v>
      </c>
      <c r="C2873" t="s">
        <v>19</v>
      </c>
      <c r="D2873" s="63">
        <v>1302</v>
      </c>
      <c r="E2873" s="5">
        <v>13</v>
      </c>
      <c r="F2873" s="5" t="s">
        <v>20</v>
      </c>
      <c r="G2873" s="64">
        <v>46.55</v>
      </c>
      <c r="H2873" s="64">
        <v>2.59</v>
      </c>
      <c r="I2873" t="s">
        <v>188</v>
      </c>
      <c r="J2873" t="s">
        <v>14</v>
      </c>
      <c r="K2873" t="s">
        <v>15</v>
      </c>
      <c r="N2873" s="1">
        <v>3286</v>
      </c>
      <c r="O2873" s="60">
        <f>IF(B2873="DEPARTAMENTO",N2873*(100%-VLOOKUP(A2873,'Condiciones Comerciales'!B:M,4,FALSE)),N2873)</f>
        <v>2957.4</v>
      </c>
      <c r="P2873" s="60">
        <f t="shared" si="44"/>
        <v>3327.0749999999998</v>
      </c>
      <c r="Q2873" s="62"/>
    </row>
    <row r="2874" spans="1:17" x14ac:dyDescent="0.3">
      <c r="A2874" s="1" t="s">
        <v>506</v>
      </c>
      <c r="B2874" t="s">
        <v>18</v>
      </c>
      <c r="C2874" t="s">
        <v>19</v>
      </c>
      <c r="D2874" s="63">
        <v>1303</v>
      </c>
      <c r="E2874" s="5">
        <v>13</v>
      </c>
      <c r="F2874" s="5" t="s">
        <v>20</v>
      </c>
      <c r="G2874" s="64">
        <v>46.87</v>
      </c>
      <c r="H2874" s="64">
        <v>2.5299999999999998</v>
      </c>
      <c r="I2874" t="s">
        <v>188</v>
      </c>
      <c r="J2874" t="s">
        <v>14</v>
      </c>
      <c r="K2874" t="s">
        <v>15</v>
      </c>
      <c r="N2874" s="1">
        <v>3286</v>
      </c>
      <c r="O2874" s="60">
        <f>IF(B2874="DEPARTAMENTO",N2874*(100%-VLOOKUP(A2874,'Condiciones Comerciales'!B:M,4,FALSE)),N2874)</f>
        <v>2957.4</v>
      </c>
      <c r="P2874" s="60">
        <f t="shared" si="44"/>
        <v>3327.0749999999998</v>
      </c>
      <c r="Q2874" s="62"/>
    </row>
    <row r="2875" spans="1:17" x14ac:dyDescent="0.3">
      <c r="A2875" s="1" t="s">
        <v>506</v>
      </c>
      <c r="B2875" t="s">
        <v>18</v>
      </c>
      <c r="C2875" t="s">
        <v>19</v>
      </c>
      <c r="D2875" s="63">
        <v>1502</v>
      </c>
      <c r="E2875" s="5">
        <v>15</v>
      </c>
      <c r="F2875" s="5" t="s">
        <v>20</v>
      </c>
      <c r="G2875" s="64">
        <v>46.55</v>
      </c>
      <c r="H2875" s="64">
        <v>2.59</v>
      </c>
      <c r="I2875" t="s">
        <v>188</v>
      </c>
      <c r="J2875" t="s">
        <v>14</v>
      </c>
      <c r="K2875" t="s">
        <v>15</v>
      </c>
      <c r="N2875" s="1">
        <v>3298</v>
      </c>
      <c r="O2875" s="60">
        <f>IF(B2875="DEPARTAMENTO",N2875*(100%-VLOOKUP(A2875,'Condiciones Comerciales'!B:M,4,FALSE)),N2875)</f>
        <v>2968.2000000000003</v>
      </c>
      <c r="P2875" s="60">
        <f t="shared" si="44"/>
        <v>3339.2249999999999</v>
      </c>
      <c r="Q2875" s="62"/>
    </row>
    <row r="2876" spans="1:17" x14ac:dyDescent="0.3">
      <c r="A2876" s="1" t="s">
        <v>506</v>
      </c>
      <c r="B2876" t="s">
        <v>18</v>
      </c>
      <c r="C2876" t="s">
        <v>19</v>
      </c>
      <c r="D2876" s="63">
        <v>1504</v>
      </c>
      <c r="E2876" s="5">
        <v>15</v>
      </c>
      <c r="F2876" s="5" t="s">
        <v>20</v>
      </c>
      <c r="G2876" s="64">
        <v>46.87</v>
      </c>
      <c r="H2876" s="64">
        <v>2.5299999999999998</v>
      </c>
      <c r="I2876" t="s">
        <v>181</v>
      </c>
      <c r="J2876" t="s">
        <v>14</v>
      </c>
      <c r="K2876" t="s">
        <v>15</v>
      </c>
      <c r="N2876" s="1">
        <v>3356</v>
      </c>
      <c r="O2876" s="60">
        <f>IF(B2876="DEPARTAMENTO",N2876*(100%-VLOOKUP(A2876,'Condiciones Comerciales'!B:M,4,FALSE)),N2876)</f>
        <v>3020.4</v>
      </c>
      <c r="P2876" s="60">
        <f t="shared" si="44"/>
        <v>3397.95</v>
      </c>
      <c r="Q2876" s="62"/>
    </row>
    <row r="2877" spans="1:17" x14ac:dyDescent="0.3">
      <c r="A2877" s="1" t="s">
        <v>506</v>
      </c>
      <c r="B2877" t="s">
        <v>18</v>
      </c>
      <c r="C2877" t="s">
        <v>19</v>
      </c>
      <c r="D2877" s="63">
        <v>1505</v>
      </c>
      <c r="E2877" s="5">
        <v>15</v>
      </c>
      <c r="F2877" s="5" t="s">
        <v>20</v>
      </c>
      <c r="G2877" s="64">
        <v>46.55</v>
      </c>
      <c r="H2877" s="64">
        <v>2.59</v>
      </c>
      <c r="I2877" t="s">
        <v>181</v>
      </c>
      <c r="J2877" t="s">
        <v>14</v>
      </c>
      <c r="K2877" t="s">
        <v>15</v>
      </c>
      <c r="N2877" s="1">
        <v>3356</v>
      </c>
      <c r="O2877" s="60">
        <f>IF(B2877="DEPARTAMENTO",N2877*(100%-VLOOKUP(A2877,'Condiciones Comerciales'!B:M,4,FALSE)),N2877)</f>
        <v>3020.4</v>
      </c>
      <c r="P2877" s="60">
        <f t="shared" si="44"/>
        <v>3397.95</v>
      </c>
      <c r="Q2877" s="62"/>
    </row>
    <row r="2878" spans="1:17" x14ac:dyDescent="0.3">
      <c r="A2878" s="1" t="s">
        <v>506</v>
      </c>
      <c r="B2878" t="s">
        <v>18</v>
      </c>
      <c r="C2878" t="s">
        <v>19</v>
      </c>
      <c r="D2878" s="63">
        <v>1602</v>
      </c>
      <c r="E2878" s="5">
        <v>16</v>
      </c>
      <c r="F2878" s="5" t="s">
        <v>20</v>
      </c>
      <c r="G2878" s="64">
        <v>46.55</v>
      </c>
      <c r="H2878" s="64">
        <v>2.59</v>
      </c>
      <c r="I2878" t="s">
        <v>188</v>
      </c>
      <c r="J2878" t="s">
        <v>14</v>
      </c>
      <c r="K2878" t="s">
        <v>15</v>
      </c>
      <c r="N2878" s="1">
        <v>3304</v>
      </c>
      <c r="O2878" s="60">
        <f>IF(B2878="DEPARTAMENTO",N2878*(100%-VLOOKUP(A2878,'Condiciones Comerciales'!B:M,4,FALSE)),N2878)</f>
        <v>2973.6</v>
      </c>
      <c r="P2878" s="60">
        <f t="shared" si="44"/>
        <v>3345.2999999999997</v>
      </c>
      <c r="Q2878" s="62"/>
    </row>
    <row r="2879" spans="1:17" x14ac:dyDescent="0.3">
      <c r="A2879" s="1" t="s">
        <v>506</v>
      </c>
      <c r="B2879" t="s">
        <v>18</v>
      </c>
      <c r="C2879" t="s">
        <v>19</v>
      </c>
      <c r="D2879" s="63">
        <v>1702</v>
      </c>
      <c r="E2879" s="5">
        <v>17</v>
      </c>
      <c r="F2879" s="5" t="s">
        <v>20</v>
      </c>
      <c r="G2879" s="64">
        <v>46.55</v>
      </c>
      <c r="H2879" s="64">
        <v>2.59</v>
      </c>
      <c r="I2879" t="s">
        <v>188</v>
      </c>
      <c r="J2879" t="s">
        <v>14</v>
      </c>
      <c r="K2879" t="s">
        <v>15</v>
      </c>
      <c r="N2879" s="1">
        <v>3309</v>
      </c>
      <c r="O2879" s="60">
        <f>IF(B2879="DEPARTAMENTO",N2879*(100%-VLOOKUP(A2879,'Condiciones Comerciales'!B:M,4,FALSE)),N2879)</f>
        <v>2978.1</v>
      </c>
      <c r="P2879" s="60">
        <f t="shared" si="44"/>
        <v>3350.3624999999997</v>
      </c>
      <c r="Q2879" s="62"/>
    </row>
    <row r="2880" spans="1:17" x14ac:dyDescent="0.3">
      <c r="A2880" s="1" t="s">
        <v>506</v>
      </c>
      <c r="B2880" t="s">
        <v>18</v>
      </c>
      <c r="C2880" t="s">
        <v>19</v>
      </c>
      <c r="D2880" s="63">
        <v>1704</v>
      </c>
      <c r="E2880" s="5">
        <v>17</v>
      </c>
      <c r="F2880" s="5" t="s">
        <v>20</v>
      </c>
      <c r="G2880" s="64">
        <v>46.87</v>
      </c>
      <c r="H2880" s="64">
        <v>2.5299999999999998</v>
      </c>
      <c r="I2880" t="s">
        <v>181</v>
      </c>
      <c r="J2880" t="s">
        <v>14</v>
      </c>
      <c r="K2880" t="s">
        <v>15</v>
      </c>
      <c r="N2880" s="1">
        <v>3368</v>
      </c>
      <c r="O2880" s="60">
        <f>IF(B2880="DEPARTAMENTO",N2880*(100%-VLOOKUP(A2880,'Condiciones Comerciales'!B:M,4,FALSE)),N2880)</f>
        <v>3031.2000000000003</v>
      </c>
      <c r="P2880" s="60">
        <f t="shared" si="44"/>
        <v>3410.1000000000004</v>
      </c>
      <c r="Q2880" s="62"/>
    </row>
    <row r="2881" spans="1:17" x14ac:dyDescent="0.3">
      <c r="A2881" s="1" t="s">
        <v>506</v>
      </c>
      <c r="B2881" t="s">
        <v>18</v>
      </c>
      <c r="C2881" t="s">
        <v>19</v>
      </c>
      <c r="D2881" s="63">
        <v>1705</v>
      </c>
      <c r="E2881" s="5">
        <v>17</v>
      </c>
      <c r="F2881" s="5" t="s">
        <v>20</v>
      </c>
      <c r="G2881" s="64">
        <v>46.55</v>
      </c>
      <c r="H2881" s="64">
        <v>2.59</v>
      </c>
      <c r="I2881" t="s">
        <v>181</v>
      </c>
      <c r="J2881" t="s">
        <v>14</v>
      </c>
      <c r="K2881" t="s">
        <v>15</v>
      </c>
      <c r="N2881" s="1">
        <v>3368</v>
      </c>
      <c r="O2881" s="60">
        <f>IF(B2881="DEPARTAMENTO",N2881*(100%-VLOOKUP(A2881,'Condiciones Comerciales'!B:M,4,FALSE)),N2881)</f>
        <v>3031.2000000000003</v>
      </c>
      <c r="P2881" s="60">
        <f t="shared" si="44"/>
        <v>3410.1000000000004</v>
      </c>
      <c r="Q2881" s="62"/>
    </row>
    <row r="2882" spans="1:17" x14ac:dyDescent="0.3">
      <c r="A2882" s="1" t="s">
        <v>506</v>
      </c>
      <c r="B2882" t="s">
        <v>18</v>
      </c>
      <c r="C2882" t="s">
        <v>19</v>
      </c>
      <c r="D2882" s="63">
        <v>1802</v>
      </c>
      <c r="E2882" s="5">
        <v>18</v>
      </c>
      <c r="F2882" s="5" t="s">
        <v>20</v>
      </c>
      <c r="G2882" s="64">
        <v>46.55</v>
      </c>
      <c r="H2882" s="64">
        <v>2.59</v>
      </c>
      <c r="I2882" t="s">
        <v>188</v>
      </c>
      <c r="J2882" t="s">
        <v>14</v>
      </c>
      <c r="K2882" t="s">
        <v>15</v>
      </c>
      <c r="N2882" s="1">
        <v>3315</v>
      </c>
      <c r="O2882" s="60">
        <f>IF(B2882="DEPARTAMENTO",N2882*(100%-VLOOKUP(A2882,'Condiciones Comerciales'!B:M,4,FALSE)),N2882)</f>
        <v>2983.5</v>
      </c>
      <c r="P2882" s="60">
        <f t="shared" ref="P2882:P2945" si="45">(O2882-10%*O2882)/80%</f>
        <v>3356.4375</v>
      </c>
      <c r="Q2882" s="62"/>
    </row>
    <row r="2883" spans="1:17" x14ac:dyDescent="0.3">
      <c r="A2883" s="1" t="s">
        <v>506</v>
      </c>
      <c r="B2883" t="s">
        <v>18</v>
      </c>
      <c r="C2883" t="s">
        <v>19</v>
      </c>
      <c r="D2883" s="63">
        <v>1803</v>
      </c>
      <c r="E2883" s="5">
        <v>18</v>
      </c>
      <c r="F2883" s="5" t="s">
        <v>20</v>
      </c>
      <c r="G2883" s="64">
        <v>46.87</v>
      </c>
      <c r="H2883" s="64">
        <v>2.5299999999999998</v>
      </c>
      <c r="I2883" t="s">
        <v>188</v>
      </c>
      <c r="J2883" t="s">
        <v>14</v>
      </c>
      <c r="K2883" t="s">
        <v>15</v>
      </c>
      <c r="N2883" s="1">
        <v>3315</v>
      </c>
      <c r="O2883" s="60">
        <f>IF(B2883="DEPARTAMENTO",N2883*(100%-VLOOKUP(A2883,'Condiciones Comerciales'!B:M,4,FALSE)),N2883)</f>
        <v>2983.5</v>
      </c>
      <c r="P2883" s="60">
        <f t="shared" si="45"/>
        <v>3356.4375</v>
      </c>
      <c r="Q2883" s="62"/>
    </row>
    <row r="2884" spans="1:17" x14ac:dyDescent="0.3">
      <c r="A2884" s="1" t="s">
        <v>506</v>
      </c>
      <c r="B2884" t="s">
        <v>18</v>
      </c>
      <c r="C2884" t="s">
        <v>19</v>
      </c>
      <c r="D2884" s="63">
        <v>1804</v>
      </c>
      <c r="E2884" s="5">
        <v>18</v>
      </c>
      <c r="F2884" s="5" t="s">
        <v>20</v>
      </c>
      <c r="G2884" s="64">
        <v>46.87</v>
      </c>
      <c r="H2884" s="64">
        <v>2.5299999999999998</v>
      </c>
      <c r="I2884" t="s">
        <v>181</v>
      </c>
      <c r="J2884" t="s">
        <v>14</v>
      </c>
      <c r="K2884" t="s">
        <v>15</v>
      </c>
      <c r="N2884" s="1">
        <v>3374</v>
      </c>
      <c r="O2884" s="60">
        <f>IF(B2884="DEPARTAMENTO",N2884*(100%-VLOOKUP(A2884,'Condiciones Comerciales'!B:M,4,FALSE)),N2884)</f>
        <v>3036.6</v>
      </c>
      <c r="P2884" s="60">
        <f t="shared" si="45"/>
        <v>3416.1749999999997</v>
      </c>
      <c r="Q2884" s="62"/>
    </row>
    <row r="2885" spans="1:17" x14ac:dyDescent="0.3">
      <c r="A2885" s="1" t="s">
        <v>506</v>
      </c>
      <c r="B2885" t="s">
        <v>18</v>
      </c>
      <c r="C2885" t="s">
        <v>37</v>
      </c>
      <c r="D2885" s="63">
        <v>406</v>
      </c>
      <c r="E2885" s="5">
        <v>4</v>
      </c>
      <c r="F2885" s="5" t="s">
        <v>20</v>
      </c>
      <c r="G2885" s="64">
        <v>44.37</v>
      </c>
      <c r="H2885" s="64">
        <v>2.57</v>
      </c>
      <c r="I2885" t="s">
        <v>181</v>
      </c>
      <c r="J2885" t="s">
        <v>14</v>
      </c>
      <c r="K2885" t="s">
        <v>15</v>
      </c>
      <c r="N2885" s="1">
        <v>3088</v>
      </c>
      <c r="O2885" s="60">
        <f>IF(B2885="DEPARTAMENTO",N2885*(100%-VLOOKUP(A2885,'Condiciones Comerciales'!B:M,4,FALSE)),N2885)</f>
        <v>2779.2000000000003</v>
      </c>
      <c r="P2885" s="60">
        <f t="shared" si="45"/>
        <v>3126.6</v>
      </c>
      <c r="Q2885" s="62"/>
    </row>
    <row r="2886" spans="1:17" x14ac:dyDescent="0.3">
      <c r="A2886" s="1" t="s">
        <v>506</v>
      </c>
      <c r="B2886" t="s">
        <v>18</v>
      </c>
      <c r="C2886" t="s">
        <v>37</v>
      </c>
      <c r="D2886" s="63">
        <v>601</v>
      </c>
      <c r="E2886" s="5">
        <v>6</v>
      </c>
      <c r="F2886" s="5" t="s">
        <v>20</v>
      </c>
      <c r="G2886" s="64">
        <v>44.37</v>
      </c>
      <c r="H2886" s="64">
        <v>2.57</v>
      </c>
      <c r="I2886" t="s">
        <v>188</v>
      </c>
      <c r="J2886" t="s">
        <v>14</v>
      </c>
      <c r="K2886" t="s">
        <v>15</v>
      </c>
      <c r="N2886" s="1">
        <v>3053</v>
      </c>
      <c r="O2886" s="60">
        <f>IF(B2886="DEPARTAMENTO",N2886*(100%-VLOOKUP(A2886,'Condiciones Comerciales'!B:M,4,FALSE)),N2886)</f>
        <v>2747.7000000000003</v>
      </c>
      <c r="P2886" s="60">
        <f t="shared" si="45"/>
        <v>3091.1625000000004</v>
      </c>
      <c r="Q2886" s="62"/>
    </row>
    <row r="2887" spans="1:17" x14ac:dyDescent="0.3">
      <c r="A2887" s="1" t="s">
        <v>506</v>
      </c>
      <c r="B2887" t="s">
        <v>18</v>
      </c>
      <c r="C2887" t="s">
        <v>37</v>
      </c>
      <c r="D2887" s="63">
        <v>606</v>
      </c>
      <c r="E2887" s="5">
        <v>6</v>
      </c>
      <c r="F2887" s="5" t="s">
        <v>20</v>
      </c>
      <c r="G2887" s="64">
        <v>44.37</v>
      </c>
      <c r="H2887" s="64">
        <v>2.57</v>
      </c>
      <c r="I2887" t="s">
        <v>181</v>
      </c>
      <c r="J2887" t="s">
        <v>14</v>
      </c>
      <c r="K2887" t="s">
        <v>15</v>
      </c>
      <c r="N2887" s="1">
        <v>3112</v>
      </c>
      <c r="O2887" s="60">
        <f>IF(B2887="DEPARTAMENTO",N2887*(100%-VLOOKUP(A2887,'Condiciones Comerciales'!B:M,4,FALSE)),N2887)</f>
        <v>2800.8</v>
      </c>
      <c r="P2887" s="60">
        <f t="shared" si="45"/>
        <v>3150.9</v>
      </c>
      <c r="Q2887" s="62"/>
    </row>
    <row r="2888" spans="1:17" x14ac:dyDescent="0.3">
      <c r="A2888" s="1" t="s">
        <v>506</v>
      </c>
      <c r="B2888" t="s">
        <v>18</v>
      </c>
      <c r="C2888" t="s">
        <v>37</v>
      </c>
      <c r="D2888" s="63">
        <v>710</v>
      </c>
      <c r="E2888" s="5">
        <v>7</v>
      </c>
      <c r="F2888" s="5" t="s">
        <v>20</v>
      </c>
      <c r="G2888" s="64">
        <v>44.53</v>
      </c>
      <c r="H2888" s="64">
        <v>2.57</v>
      </c>
      <c r="I2888" t="s">
        <v>182</v>
      </c>
      <c r="J2888" t="s">
        <v>14</v>
      </c>
      <c r="K2888" t="s">
        <v>15</v>
      </c>
      <c r="N2888" s="1">
        <v>3124</v>
      </c>
      <c r="O2888" s="60">
        <f>IF(B2888="DEPARTAMENTO",N2888*(100%-VLOOKUP(A2888,'Condiciones Comerciales'!B:M,4,FALSE)),N2888)</f>
        <v>2811.6</v>
      </c>
      <c r="P2888" s="60">
        <f t="shared" si="45"/>
        <v>3163.0499999999997</v>
      </c>
      <c r="Q2888" s="62"/>
    </row>
    <row r="2889" spans="1:17" x14ac:dyDescent="0.3">
      <c r="A2889" s="1" t="s">
        <v>506</v>
      </c>
      <c r="B2889" t="s">
        <v>18</v>
      </c>
      <c r="C2889" t="s">
        <v>37</v>
      </c>
      <c r="D2889" s="63">
        <v>711</v>
      </c>
      <c r="E2889" s="5">
        <v>7</v>
      </c>
      <c r="F2889" s="5" t="s">
        <v>20</v>
      </c>
      <c r="G2889" s="64">
        <v>45.04</v>
      </c>
      <c r="H2889" s="64">
        <v>2.6</v>
      </c>
      <c r="I2889" t="s">
        <v>181</v>
      </c>
      <c r="J2889" t="s">
        <v>14</v>
      </c>
      <c r="K2889" t="s">
        <v>15</v>
      </c>
      <c r="N2889" s="1">
        <v>3124</v>
      </c>
      <c r="O2889" s="60">
        <f>IF(B2889="DEPARTAMENTO",N2889*(100%-VLOOKUP(A2889,'Condiciones Comerciales'!B:M,4,FALSE)),N2889)</f>
        <v>2811.6</v>
      </c>
      <c r="P2889" s="60">
        <f t="shared" si="45"/>
        <v>3163.0499999999997</v>
      </c>
      <c r="Q2889" s="62"/>
    </row>
    <row r="2890" spans="1:17" x14ac:dyDescent="0.3">
      <c r="A2890" s="1" t="s">
        <v>506</v>
      </c>
      <c r="B2890" t="s">
        <v>18</v>
      </c>
      <c r="C2890" t="s">
        <v>37</v>
      </c>
      <c r="D2890" s="63">
        <v>712</v>
      </c>
      <c r="E2890" s="5">
        <v>7</v>
      </c>
      <c r="F2890" s="5" t="s">
        <v>20</v>
      </c>
      <c r="G2890" s="64">
        <v>45.04</v>
      </c>
      <c r="H2890" s="64">
        <v>2.6</v>
      </c>
      <c r="I2890" t="s">
        <v>188</v>
      </c>
      <c r="J2890" t="s">
        <v>14</v>
      </c>
      <c r="K2890" t="s">
        <v>15</v>
      </c>
      <c r="N2890" s="1">
        <v>3065</v>
      </c>
      <c r="O2890" s="60">
        <f>IF(B2890="DEPARTAMENTO",N2890*(100%-VLOOKUP(A2890,'Condiciones Comerciales'!B:M,4,FALSE)),N2890)</f>
        <v>2758.5</v>
      </c>
      <c r="P2890" s="60">
        <f t="shared" si="45"/>
        <v>3103.3125</v>
      </c>
      <c r="Q2890" s="62"/>
    </row>
    <row r="2891" spans="1:17" x14ac:dyDescent="0.3">
      <c r="A2891" s="1" t="s">
        <v>506</v>
      </c>
      <c r="B2891" t="s">
        <v>18</v>
      </c>
      <c r="C2891" t="s">
        <v>37</v>
      </c>
      <c r="D2891" s="63">
        <v>806</v>
      </c>
      <c r="E2891" s="5">
        <v>8</v>
      </c>
      <c r="F2891" s="5" t="s">
        <v>20</v>
      </c>
      <c r="G2891" s="64">
        <v>44.34</v>
      </c>
      <c r="H2891" s="64">
        <v>2.6</v>
      </c>
      <c r="I2891" t="s">
        <v>181</v>
      </c>
      <c r="J2891" t="s">
        <v>14</v>
      </c>
      <c r="K2891" t="s">
        <v>15</v>
      </c>
      <c r="N2891" s="1">
        <v>3135</v>
      </c>
      <c r="O2891" s="60">
        <f>IF(B2891="DEPARTAMENTO",N2891*(100%-VLOOKUP(A2891,'Condiciones Comerciales'!B:M,4,FALSE)),N2891)</f>
        <v>2821.5</v>
      </c>
      <c r="P2891" s="60">
        <f t="shared" si="45"/>
        <v>3174.1874999999995</v>
      </c>
      <c r="Q2891" s="62"/>
    </row>
    <row r="2892" spans="1:17" x14ac:dyDescent="0.3">
      <c r="A2892" s="1" t="s">
        <v>506</v>
      </c>
      <c r="B2892" t="s">
        <v>18</v>
      </c>
      <c r="C2892" t="s">
        <v>37</v>
      </c>
      <c r="D2892" s="63">
        <v>911</v>
      </c>
      <c r="E2892" s="5">
        <v>9</v>
      </c>
      <c r="F2892" s="5" t="s">
        <v>20</v>
      </c>
      <c r="G2892" s="64">
        <v>45.04</v>
      </c>
      <c r="H2892" s="64">
        <v>2.6</v>
      </c>
      <c r="I2892" t="s">
        <v>181</v>
      </c>
      <c r="J2892" t="s">
        <v>14</v>
      </c>
      <c r="K2892" t="s">
        <v>15</v>
      </c>
      <c r="N2892" s="1">
        <v>3147</v>
      </c>
      <c r="O2892" s="60">
        <f>IF(B2892="DEPARTAMENTO",N2892*(100%-VLOOKUP(A2892,'Condiciones Comerciales'!B:M,4,FALSE)),N2892)</f>
        <v>2832.3</v>
      </c>
      <c r="P2892" s="60">
        <f t="shared" si="45"/>
        <v>3186.3375000000001</v>
      </c>
      <c r="Q2892" s="62"/>
    </row>
    <row r="2893" spans="1:17" x14ac:dyDescent="0.3">
      <c r="A2893" s="1" t="s">
        <v>506</v>
      </c>
      <c r="B2893" t="s">
        <v>18</v>
      </c>
      <c r="C2893" t="s">
        <v>37</v>
      </c>
      <c r="D2893" s="63">
        <v>1013</v>
      </c>
      <c r="E2893" s="5">
        <v>10</v>
      </c>
      <c r="F2893" s="5" t="s">
        <v>20</v>
      </c>
      <c r="G2893" s="64">
        <v>44.53</v>
      </c>
      <c r="H2893" s="64">
        <v>2.57</v>
      </c>
      <c r="I2893" t="s">
        <v>188</v>
      </c>
      <c r="J2893" t="s">
        <v>14</v>
      </c>
      <c r="K2893" t="s">
        <v>15</v>
      </c>
      <c r="N2893" s="1">
        <v>3100</v>
      </c>
      <c r="O2893" s="60">
        <f>IF(B2893="DEPARTAMENTO",N2893*(100%-VLOOKUP(A2893,'Condiciones Comerciales'!B:M,4,FALSE)),N2893)</f>
        <v>2790</v>
      </c>
      <c r="P2893" s="60">
        <f t="shared" si="45"/>
        <v>3138.75</v>
      </c>
      <c r="Q2893" s="62"/>
    </row>
    <row r="2894" spans="1:17" x14ac:dyDescent="0.3">
      <c r="A2894" s="1" t="s">
        <v>506</v>
      </c>
      <c r="B2894" t="s">
        <v>18</v>
      </c>
      <c r="C2894" t="s">
        <v>37</v>
      </c>
      <c r="D2894" s="63">
        <v>1106</v>
      </c>
      <c r="E2894" s="5">
        <v>11</v>
      </c>
      <c r="F2894" s="5" t="s">
        <v>20</v>
      </c>
      <c r="G2894" s="64">
        <v>44.34</v>
      </c>
      <c r="H2894" s="64">
        <v>2.6</v>
      </c>
      <c r="I2894" t="s">
        <v>181</v>
      </c>
      <c r="J2894" t="s">
        <v>14</v>
      </c>
      <c r="K2894" t="s">
        <v>15</v>
      </c>
      <c r="N2894" s="1">
        <v>3165</v>
      </c>
      <c r="O2894" s="60">
        <f>IF(B2894="DEPARTAMENTO",N2894*(100%-VLOOKUP(A2894,'Condiciones Comerciales'!B:M,4,FALSE)),N2894)</f>
        <v>2848.5</v>
      </c>
      <c r="P2894" s="60">
        <f t="shared" si="45"/>
        <v>3204.5625</v>
      </c>
      <c r="Q2894" s="62"/>
    </row>
    <row r="2895" spans="1:17" x14ac:dyDescent="0.3">
      <c r="A2895" s="1" t="s">
        <v>506</v>
      </c>
      <c r="B2895" t="s">
        <v>18</v>
      </c>
      <c r="C2895" t="s">
        <v>37</v>
      </c>
      <c r="D2895" s="63">
        <v>1306</v>
      </c>
      <c r="E2895" s="5">
        <v>13</v>
      </c>
      <c r="F2895" s="5" t="s">
        <v>20</v>
      </c>
      <c r="G2895" s="64">
        <v>44.32</v>
      </c>
      <c r="H2895" s="64">
        <v>2.63</v>
      </c>
      <c r="I2895" t="s">
        <v>181</v>
      </c>
      <c r="J2895" t="s">
        <v>14</v>
      </c>
      <c r="K2895" t="s">
        <v>15</v>
      </c>
      <c r="N2895" s="1">
        <v>3176</v>
      </c>
      <c r="O2895" s="60">
        <f>IF(B2895="DEPARTAMENTO",N2895*(100%-VLOOKUP(A2895,'Condiciones Comerciales'!B:M,4,FALSE)),N2895)</f>
        <v>2858.4</v>
      </c>
      <c r="P2895" s="60">
        <f t="shared" si="45"/>
        <v>3215.7</v>
      </c>
      <c r="Q2895" s="62"/>
    </row>
    <row r="2896" spans="1:17" x14ac:dyDescent="0.3">
      <c r="A2896" s="1" t="s">
        <v>506</v>
      </c>
      <c r="B2896" t="s">
        <v>18</v>
      </c>
      <c r="C2896" t="s">
        <v>37</v>
      </c>
      <c r="D2896" s="63">
        <v>1401</v>
      </c>
      <c r="E2896" s="5">
        <v>14</v>
      </c>
      <c r="F2896" s="5" t="s">
        <v>20</v>
      </c>
      <c r="G2896" s="64">
        <v>44.32</v>
      </c>
      <c r="H2896" s="64">
        <v>2.63</v>
      </c>
      <c r="I2896" t="s">
        <v>188</v>
      </c>
      <c r="J2896" t="s">
        <v>14</v>
      </c>
      <c r="K2896" t="s">
        <v>15</v>
      </c>
      <c r="N2896" s="1">
        <v>3124</v>
      </c>
      <c r="O2896" s="60">
        <f>IF(B2896="DEPARTAMENTO",N2896*(100%-VLOOKUP(A2896,'Condiciones Comerciales'!B:M,4,FALSE)),N2896)</f>
        <v>2811.6</v>
      </c>
      <c r="P2896" s="60">
        <f t="shared" si="45"/>
        <v>3163.0499999999997</v>
      </c>
      <c r="Q2896" s="62"/>
    </row>
    <row r="2897" spans="1:17" x14ac:dyDescent="0.3">
      <c r="A2897" s="1" t="s">
        <v>506</v>
      </c>
      <c r="B2897" t="s">
        <v>18</v>
      </c>
      <c r="C2897" t="s">
        <v>37</v>
      </c>
      <c r="D2897" s="63">
        <v>1410</v>
      </c>
      <c r="E2897" s="5">
        <v>14</v>
      </c>
      <c r="F2897" s="5" t="s">
        <v>20</v>
      </c>
      <c r="G2897" s="64">
        <v>44.46</v>
      </c>
      <c r="H2897" s="64">
        <v>2.63</v>
      </c>
      <c r="I2897" t="s">
        <v>181</v>
      </c>
      <c r="J2897" t="s">
        <v>14</v>
      </c>
      <c r="K2897" t="s">
        <v>15</v>
      </c>
      <c r="N2897" s="1">
        <v>3182</v>
      </c>
      <c r="O2897" s="60">
        <f>IF(B2897="DEPARTAMENTO",N2897*(100%-VLOOKUP(A2897,'Condiciones Comerciales'!B:M,4,FALSE)),N2897)</f>
        <v>2863.8</v>
      </c>
      <c r="P2897" s="60">
        <f t="shared" si="45"/>
        <v>3221.7750000000001</v>
      </c>
      <c r="Q2897" s="62"/>
    </row>
    <row r="2898" spans="1:17" x14ac:dyDescent="0.3">
      <c r="A2898" s="1" t="s">
        <v>506</v>
      </c>
      <c r="B2898" t="s">
        <v>18</v>
      </c>
      <c r="C2898" t="s">
        <v>37</v>
      </c>
      <c r="D2898" s="63">
        <v>1411</v>
      </c>
      <c r="E2898" s="5">
        <v>14</v>
      </c>
      <c r="F2898" s="5" t="s">
        <v>20</v>
      </c>
      <c r="G2898" s="64">
        <v>45.01</v>
      </c>
      <c r="H2898" s="64">
        <v>2.63</v>
      </c>
      <c r="I2898" t="s">
        <v>181</v>
      </c>
      <c r="J2898" t="s">
        <v>14</v>
      </c>
      <c r="K2898" t="s">
        <v>15</v>
      </c>
      <c r="N2898" s="1">
        <v>3182</v>
      </c>
      <c r="O2898" s="60">
        <f>IF(B2898="DEPARTAMENTO",N2898*(100%-VLOOKUP(A2898,'Condiciones Comerciales'!B:M,4,FALSE)),N2898)</f>
        <v>2863.8</v>
      </c>
      <c r="P2898" s="60">
        <f t="shared" si="45"/>
        <v>3221.7750000000001</v>
      </c>
      <c r="Q2898" s="62"/>
    </row>
    <row r="2899" spans="1:17" x14ac:dyDescent="0.3">
      <c r="A2899" s="1" t="s">
        <v>506</v>
      </c>
      <c r="B2899" t="s">
        <v>18</v>
      </c>
      <c r="C2899" t="s">
        <v>37</v>
      </c>
      <c r="D2899" s="63">
        <v>1501</v>
      </c>
      <c r="E2899" s="5">
        <v>15</v>
      </c>
      <c r="F2899" s="5" t="s">
        <v>20</v>
      </c>
      <c r="G2899" s="64">
        <v>44.32</v>
      </c>
      <c r="H2899" s="64">
        <v>2.63</v>
      </c>
      <c r="I2899" t="s">
        <v>188</v>
      </c>
      <c r="J2899" t="s">
        <v>14</v>
      </c>
      <c r="K2899" t="s">
        <v>15</v>
      </c>
      <c r="N2899" s="1">
        <v>3129</v>
      </c>
      <c r="O2899" s="60">
        <f>IF(B2899="DEPARTAMENTO",N2899*(100%-VLOOKUP(A2899,'Condiciones Comerciales'!B:M,4,FALSE)),N2899)</f>
        <v>2816.1</v>
      </c>
      <c r="P2899" s="60">
        <f t="shared" si="45"/>
        <v>3168.1124999999997</v>
      </c>
      <c r="Q2899" s="62"/>
    </row>
    <row r="2900" spans="1:17" x14ac:dyDescent="0.3">
      <c r="A2900" s="1" t="s">
        <v>506</v>
      </c>
      <c r="B2900" t="s">
        <v>18</v>
      </c>
      <c r="C2900" t="s">
        <v>37</v>
      </c>
      <c r="D2900" s="63">
        <v>1506</v>
      </c>
      <c r="E2900" s="5">
        <v>15</v>
      </c>
      <c r="F2900" s="5" t="s">
        <v>20</v>
      </c>
      <c r="G2900" s="64">
        <v>44.32</v>
      </c>
      <c r="H2900" s="64">
        <v>2.63</v>
      </c>
      <c r="I2900" t="s">
        <v>181</v>
      </c>
      <c r="J2900" t="s">
        <v>14</v>
      </c>
      <c r="K2900" t="s">
        <v>15</v>
      </c>
      <c r="N2900" s="1">
        <v>3188</v>
      </c>
      <c r="O2900" s="60">
        <f>IF(B2900="DEPARTAMENTO",N2900*(100%-VLOOKUP(A2900,'Condiciones Comerciales'!B:M,4,FALSE)),N2900)</f>
        <v>2869.2000000000003</v>
      </c>
      <c r="P2900" s="60">
        <f t="shared" si="45"/>
        <v>3227.85</v>
      </c>
      <c r="Q2900" s="62"/>
    </row>
    <row r="2901" spans="1:17" x14ac:dyDescent="0.3">
      <c r="A2901" s="1" t="s">
        <v>506</v>
      </c>
      <c r="B2901" t="s">
        <v>18</v>
      </c>
      <c r="C2901" t="s">
        <v>37</v>
      </c>
      <c r="D2901" s="63">
        <v>1510</v>
      </c>
      <c r="E2901" s="5">
        <v>15</v>
      </c>
      <c r="F2901" s="5" t="s">
        <v>20</v>
      </c>
      <c r="G2901" s="64">
        <v>44.46</v>
      </c>
      <c r="H2901" s="64">
        <v>2.63</v>
      </c>
      <c r="I2901" t="s">
        <v>181</v>
      </c>
      <c r="J2901" t="s">
        <v>14</v>
      </c>
      <c r="K2901" t="s">
        <v>15</v>
      </c>
      <c r="N2901" s="1">
        <v>3188</v>
      </c>
      <c r="O2901" s="60">
        <f>IF(B2901="DEPARTAMENTO",N2901*(100%-VLOOKUP(A2901,'Condiciones Comerciales'!B:M,4,FALSE)),N2901)</f>
        <v>2869.2000000000003</v>
      </c>
      <c r="P2901" s="60">
        <f t="shared" si="45"/>
        <v>3227.85</v>
      </c>
      <c r="Q2901" s="62"/>
    </row>
    <row r="2902" spans="1:17" x14ac:dyDescent="0.3">
      <c r="A2902" s="1" t="s">
        <v>506</v>
      </c>
      <c r="B2902" t="s">
        <v>18</v>
      </c>
      <c r="C2902" t="s">
        <v>37</v>
      </c>
      <c r="D2902" s="63">
        <v>1606</v>
      </c>
      <c r="E2902" s="5">
        <v>16</v>
      </c>
      <c r="F2902" s="5" t="s">
        <v>20</v>
      </c>
      <c r="G2902" s="64">
        <v>44.32</v>
      </c>
      <c r="H2902" s="64">
        <v>2.63</v>
      </c>
      <c r="I2902" t="s">
        <v>181</v>
      </c>
      <c r="J2902" t="s">
        <v>14</v>
      </c>
      <c r="K2902" t="s">
        <v>15</v>
      </c>
      <c r="N2902" s="1">
        <v>3194</v>
      </c>
      <c r="O2902" s="60">
        <f>IF(B2902="DEPARTAMENTO",N2902*(100%-VLOOKUP(A2902,'Condiciones Comerciales'!B:M,4,FALSE)),N2902)</f>
        <v>2874.6</v>
      </c>
      <c r="P2902" s="60">
        <f t="shared" si="45"/>
        <v>3233.9249999999997</v>
      </c>
      <c r="Q2902" s="62"/>
    </row>
    <row r="2903" spans="1:17" x14ac:dyDescent="0.3">
      <c r="A2903" s="1" t="s">
        <v>506</v>
      </c>
      <c r="B2903" t="s">
        <v>18</v>
      </c>
      <c r="C2903" t="s">
        <v>37</v>
      </c>
      <c r="D2903" s="63">
        <v>1610</v>
      </c>
      <c r="E2903" s="5">
        <v>16</v>
      </c>
      <c r="F2903" s="5" t="s">
        <v>20</v>
      </c>
      <c r="G2903" s="64">
        <v>44.46</v>
      </c>
      <c r="H2903" s="64">
        <v>2.63</v>
      </c>
      <c r="I2903" t="s">
        <v>181</v>
      </c>
      <c r="J2903" t="s">
        <v>14</v>
      </c>
      <c r="K2903" t="s">
        <v>15</v>
      </c>
      <c r="N2903" s="1">
        <v>3194</v>
      </c>
      <c r="O2903" s="60">
        <f>IF(B2903="DEPARTAMENTO",N2903*(100%-VLOOKUP(A2903,'Condiciones Comerciales'!B:M,4,FALSE)),N2903)</f>
        <v>2874.6</v>
      </c>
      <c r="P2903" s="60">
        <f t="shared" si="45"/>
        <v>3233.9249999999997</v>
      </c>
      <c r="Q2903" s="62"/>
    </row>
    <row r="2904" spans="1:17" x14ac:dyDescent="0.3">
      <c r="A2904" s="1" t="s">
        <v>506</v>
      </c>
      <c r="B2904" t="s">
        <v>18</v>
      </c>
      <c r="C2904" t="s">
        <v>37</v>
      </c>
      <c r="D2904" s="63">
        <v>1612</v>
      </c>
      <c r="E2904" s="5">
        <v>16</v>
      </c>
      <c r="F2904" s="5" t="s">
        <v>20</v>
      </c>
      <c r="G2904" s="64">
        <v>45.01</v>
      </c>
      <c r="H2904" s="64">
        <v>2.63</v>
      </c>
      <c r="I2904" t="s">
        <v>188</v>
      </c>
      <c r="J2904" t="s">
        <v>14</v>
      </c>
      <c r="K2904" t="s">
        <v>15</v>
      </c>
      <c r="N2904" s="1">
        <v>3135</v>
      </c>
      <c r="O2904" s="60">
        <f>IF(B2904="DEPARTAMENTO",N2904*(100%-VLOOKUP(A2904,'Condiciones Comerciales'!B:M,4,FALSE)),N2904)</f>
        <v>2821.5</v>
      </c>
      <c r="P2904" s="60">
        <f t="shared" si="45"/>
        <v>3174.1874999999995</v>
      </c>
      <c r="Q2904" s="62"/>
    </row>
    <row r="2905" spans="1:17" x14ac:dyDescent="0.3">
      <c r="A2905" s="1" t="s">
        <v>506</v>
      </c>
      <c r="B2905" t="s">
        <v>18</v>
      </c>
      <c r="C2905" t="s">
        <v>37</v>
      </c>
      <c r="D2905" s="63">
        <v>1613</v>
      </c>
      <c r="E2905" s="5">
        <v>16</v>
      </c>
      <c r="F2905" s="5" t="s">
        <v>20</v>
      </c>
      <c r="G2905" s="64">
        <v>44.46</v>
      </c>
      <c r="H2905" s="64">
        <v>2.63</v>
      </c>
      <c r="I2905" t="s">
        <v>188</v>
      </c>
      <c r="J2905" t="s">
        <v>14</v>
      </c>
      <c r="K2905" t="s">
        <v>15</v>
      </c>
      <c r="N2905" s="1">
        <v>3135</v>
      </c>
      <c r="O2905" s="60">
        <f>IF(B2905="DEPARTAMENTO",N2905*(100%-VLOOKUP(A2905,'Condiciones Comerciales'!B:M,4,FALSE)),N2905)</f>
        <v>2821.5</v>
      </c>
      <c r="P2905" s="60">
        <f t="shared" si="45"/>
        <v>3174.1874999999995</v>
      </c>
      <c r="Q2905" s="62"/>
    </row>
    <row r="2906" spans="1:17" x14ac:dyDescent="0.3">
      <c r="A2906" s="1" t="s">
        <v>506</v>
      </c>
      <c r="B2906" t="s">
        <v>18</v>
      </c>
      <c r="C2906" t="s">
        <v>37</v>
      </c>
      <c r="D2906" s="63">
        <v>1701</v>
      </c>
      <c r="E2906" s="5">
        <v>17</v>
      </c>
      <c r="F2906" s="5" t="s">
        <v>20</v>
      </c>
      <c r="G2906" s="64">
        <v>44.32</v>
      </c>
      <c r="H2906" s="64">
        <v>2.63</v>
      </c>
      <c r="I2906" t="s">
        <v>188</v>
      </c>
      <c r="J2906" t="s">
        <v>14</v>
      </c>
      <c r="K2906" t="s">
        <v>15</v>
      </c>
      <c r="N2906" s="1">
        <v>3141</v>
      </c>
      <c r="O2906" s="60">
        <f>IF(B2906="DEPARTAMENTO",N2906*(100%-VLOOKUP(A2906,'Condiciones Comerciales'!B:M,4,FALSE)),N2906)</f>
        <v>2826.9</v>
      </c>
      <c r="P2906" s="60">
        <f t="shared" si="45"/>
        <v>3180.2624999999998</v>
      </c>
      <c r="Q2906" s="62"/>
    </row>
    <row r="2907" spans="1:17" x14ac:dyDescent="0.3">
      <c r="A2907" s="1" t="s">
        <v>506</v>
      </c>
      <c r="B2907" t="s">
        <v>18</v>
      </c>
      <c r="C2907" t="s">
        <v>37</v>
      </c>
      <c r="D2907" s="63">
        <v>1706</v>
      </c>
      <c r="E2907" s="5">
        <v>17</v>
      </c>
      <c r="F2907" s="5" t="s">
        <v>20</v>
      </c>
      <c r="G2907" s="64">
        <v>44.32</v>
      </c>
      <c r="H2907" s="64">
        <v>2.63</v>
      </c>
      <c r="I2907" t="s">
        <v>181</v>
      </c>
      <c r="J2907" t="s">
        <v>14</v>
      </c>
      <c r="K2907" t="s">
        <v>15</v>
      </c>
      <c r="N2907" s="1">
        <v>3200</v>
      </c>
      <c r="O2907" s="60">
        <f>IF(B2907="DEPARTAMENTO",N2907*(100%-VLOOKUP(A2907,'Condiciones Comerciales'!B:M,4,FALSE)),N2907)</f>
        <v>2880</v>
      </c>
      <c r="P2907" s="60">
        <f t="shared" si="45"/>
        <v>3240</v>
      </c>
      <c r="Q2907" s="62"/>
    </row>
    <row r="2908" spans="1:17" x14ac:dyDescent="0.3">
      <c r="A2908" s="1" t="s">
        <v>506</v>
      </c>
      <c r="B2908" t="s">
        <v>18</v>
      </c>
      <c r="C2908" t="s">
        <v>37</v>
      </c>
      <c r="D2908" s="63">
        <v>1710</v>
      </c>
      <c r="E2908" s="5">
        <v>17</v>
      </c>
      <c r="F2908" s="5" t="s">
        <v>20</v>
      </c>
      <c r="G2908" s="64">
        <v>44.46</v>
      </c>
      <c r="H2908" s="64">
        <v>2.63</v>
      </c>
      <c r="I2908" t="s">
        <v>24</v>
      </c>
      <c r="J2908" t="s">
        <v>14</v>
      </c>
      <c r="K2908" t="s">
        <v>15</v>
      </c>
      <c r="N2908" s="1">
        <v>3200</v>
      </c>
      <c r="O2908" s="60">
        <f>IF(B2908="DEPARTAMENTO",N2908*(100%-VLOOKUP(A2908,'Condiciones Comerciales'!B:M,4,FALSE)),N2908)</f>
        <v>2880</v>
      </c>
      <c r="P2908" s="60">
        <f t="shared" si="45"/>
        <v>3240</v>
      </c>
      <c r="Q2908" s="62"/>
    </row>
    <row r="2909" spans="1:17" x14ac:dyDescent="0.3">
      <c r="A2909" s="1" t="s">
        <v>506</v>
      </c>
      <c r="B2909" t="s">
        <v>18</v>
      </c>
      <c r="C2909" t="s">
        <v>37</v>
      </c>
      <c r="D2909" s="63">
        <v>1711</v>
      </c>
      <c r="E2909" s="5">
        <v>17</v>
      </c>
      <c r="F2909" s="5" t="s">
        <v>20</v>
      </c>
      <c r="G2909" s="64">
        <v>45.01</v>
      </c>
      <c r="H2909" s="64">
        <v>2.63</v>
      </c>
      <c r="I2909" t="s">
        <v>181</v>
      </c>
      <c r="J2909" t="s">
        <v>14</v>
      </c>
      <c r="K2909" t="s">
        <v>15</v>
      </c>
      <c r="N2909" s="1">
        <v>3200</v>
      </c>
      <c r="O2909" s="60">
        <f>IF(B2909="DEPARTAMENTO",N2909*(100%-VLOOKUP(A2909,'Condiciones Comerciales'!B:M,4,FALSE)),N2909)</f>
        <v>2880</v>
      </c>
      <c r="P2909" s="60">
        <f t="shared" si="45"/>
        <v>3240</v>
      </c>
      <c r="Q2909" s="62"/>
    </row>
    <row r="2910" spans="1:17" x14ac:dyDescent="0.3">
      <c r="A2910" s="1" t="s">
        <v>506</v>
      </c>
      <c r="B2910" t="s">
        <v>18</v>
      </c>
      <c r="C2910" t="s">
        <v>37</v>
      </c>
      <c r="D2910" s="63">
        <v>1712</v>
      </c>
      <c r="E2910" s="5">
        <v>17</v>
      </c>
      <c r="F2910" s="5" t="s">
        <v>20</v>
      </c>
      <c r="G2910" s="64">
        <v>45.01</v>
      </c>
      <c r="H2910" s="64">
        <v>2.63</v>
      </c>
      <c r="I2910" t="s">
        <v>188</v>
      </c>
      <c r="J2910" t="s">
        <v>14</v>
      </c>
      <c r="K2910" t="s">
        <v>15</v>
      </c>
      <c r="N2910" s="1">
        <v>3141</v>
      </c>
      <c r="O2910" s="60">
        <f>IF(B2910="DEPARTAMENTO",N2910*(100%-VLOOKUP(A2910,'Condiciones Comerciales'!B:M,4,FALSE)),N2910)</f>
        <v>2826.9</v>
      </c>
      <c r="P2910" s="60">
        <f t="shared" si="45"/>
        <v>3180.2624999999998</v>
      </c>
      <c r="Q2910" s="62"/>
    </row>
    <row r="2911" spans="1:17" x14ac:dyDescent="0.3">
      <c r="A2911" s="1" t="s">
        <v>506</v>
      </c>
      <c r="B2911" t="s">
        <v>18</v>
      </c>
      <c r="C2911" t="s">
        <v>37</v>
      </c>
      <c r="D2911" s="63">
        <v>1713</v>
      </c>
      <c r="E2911" s="5">
        <v>17</v>
      </c>
      <c r="F2911" s="5" t="s">
        <v>20</v>
      </c>
      <c r="G2911" s="64">
        <v>44.46</v>
      </c>
      <c r="H2911" s="64">
        <v>2.63</v>
      </c>
      <c r="I2911" t="s">
        <v>188</v>
      </c>
      <c r="J2911" t="s">
        <v>14</v>
      </c>
      <c r="K2911" t="s">
        <v>15</v>
      </c>
      <c r="N2911" s="1">
        <v>3141</v>
      </c>
      <c r="O2911" s="60">
        <f>IF(B2911="DEPARTAMENTO",N2911*(100%-VLOOKUP(A2911,'Condiciones Comerciales'!B:M,4,FALSE)),N2911)</f>
        <v>2826.9</v>
      </c>
      <c r="P2911" s="60">
        <f t="shared" si="45"/>
        <v>3180.2624999999998</v>
      </c>
      <c r="Q2911" s="62"/>
    </row>
    <row r="2912" spans="1:17" x14ac:dyDescent="0.3">
      <c r="A2912" s="1" t="s">
        <v>506</v>
      </c>
      <c r="B2912" t="s">
        <v>18</v>
      </c>
      <c r="C2912" t="s">
        <v>37</v>
      </c>
      <c r="D2912" s="63">
        <v>1801</v>
      </c>
      <c r="E2912" s="5">
        <v>18</v>
      </c>
      <c r="F2912" s="5" t="s">
        <v>20</v>
      </c>
      <c r="G2912" s="64">
        <v>44.32</v>
      </c>
      <c r="H2912" s="64">
        <v>2.63</v>
      </c>
      <c r="I2912" t="s">
        <v>182</v>
      </c>
      <c r="J2912" t="s">
        <v>14</v>
      </c>
      <c r="K2912" t="s">
        <v>15</v>
      </c>
      <c r="N2912" s="1">
        <v>3147</v>
      </c>
      <c r="O2912" s="60">
        <f>IF(B2912="DEPARTAMENTO",N2912*(100%-VLOOKUP(A2912,'Condiciones Comerciales'!B:M,4,FALSE)),N2912)</f>
        <v>2832.3</v>
      </c>
      <c r="P2912" s="60">
        <f t="shared" si="45"/>
        <v>3186.3375000000001</v>
      </c>
      <c r="Q2912" s="62"/>
    </row>
    <row r="2913" spans="1:17" x14ac:dyDescent="0.3">
      <c r="A2913" s="1" t="s">
        <v>506</v>
      </c>
      <c r="B2913" t="s">
        <v>18</v>
      </c>
      <c r="C2913" t="s">
        <v>37</v>
      </c>
      <c r="D2913" s="63">
        <v>1810</v>
      </c>
      <c r="E2913" s="5">
        <v>18</v>
      </c>
      <c r="F2913" s="5" t="s">
        <v>20</v>
      </c>
      <c r="G2913" s="64">
        <v>44.46</v>
      </c>
      <c r="H2913" s="64">
        <v>2.63</v>
      </c>
      <c r="I2913" t="s">
        <v>181</v>
      </c>
      <c r="J2913" t="s">
        <v>14</v>
      </c>
      <c r="K2913" t="s">
        <v>15</v>
      </c>
      <c r="N2913" s="1">
        <v>3206</v>
      </c>
      <c r="O2913" s="60">
        <f>IF(B2913="DEPARTAMENTO",N2913*(100%-VLOOKUP(A2913,'Condiciones Comerciales'!B:M,4,FALSE)),N2913)</f>
        <v>2885.4</v>
      </c>
      <c r="P2913" s="60">
        <f t="shared" si="45"/>
        <v>3246.0749999999998</v>
      </c>
      <c r="Q2913" s="62"/>
    </row>
    <row r="2914" spans="1:17" x14ac:dyDescent="0.3">
      <c r="A2914" s="1" t="s">
        <v>506</v>
      </c>
      <c r="B2914" t="s">
        <v>18</v>
      </c>
      <c r="C2914" t="s">
        <v>37</v>
      </c>
      <c r="D2914" s="63">
        <v>1811</v>
      </c>
      <c r="E2914" s="5">
        <v>18</v>
      </c>
      <c r="F2914" s="5" t="s">
        <v>20</v>
      </c>
      <c r="G2914" s="64">
        <v>45.01</v>
      </c>
      <c r="H2914" s="64">
        <v>2.63</v>
      </c>
      <c r="I2914" t="s">
        <v>181</v>
      </c>
      <c r="J2914" t="s">
        <v>14</v>
      </c>
      <c r="K2914" t="s">
        <v>15</v>
      </c>
      <c r="N2914" s="1">
        <v>3206</v>
      </c>
      <c r="O2914" s="60">
        <f>IF(B2914="DEPARTAMENTO",N2914*(100%-VLOOKUP(A2914,'Condiciones Comerciales'!B:M,4,FALSE)),N2914)</f>
        <v>2885.4</v>
      </c>
      <c r="P2914" s="60">
        <f t="shared" si="45"/>
        <v>3246.0749999999998</v>
      </c>
      <c r="Q2914" s="62"/>
    </row>
    <row r="2915" spans="1:17" x14ac:dyDescent="0.3">
      <c r="A2915" s="1" t="s">
        <v>506</v>
      </c>
      <c r="B2915" t="s">
        <v>16</v>
      </c>
      <c r="C2915" t="s">
        <v>16</v>
      </c>
      <c r="D2915" s="63">
        <v>33</v>
      </c>
      <c r="E2915" s="5">
        <v>3</v>
      </c>
      <c r="F2915" s="5" t="s">
        <v>20</v>
      </c>
      <c r="G2915" s="64">
        <v>12.5</v>
      </c>
      <c r="H2915" s="64">
        <v>0</v>
      </c>
      <c r="I2915" t="s">
        <v>14</v>
      </c>
      <c r="J2915" t="s">
        <v>14</v>
      </c>
      <c r="K2915" t="s">
        <v>15</v>
      </c>
      <c r="N2915" s="1">
        <v>350</v>
      </c>
      <c r="O2915" s="60">
        <f>IF(B2915="DEPARTAMENTO",N2915*(100%-VLOOKUP(A2915,'Condiciones Comerciales'!B:M,4,FALSE)),N2915)</f>
        <v>350</v>
      </c>
      <c r="P2915" s="60">
        <f t="shared" si="45"/>
        <v>393.75</v>
      </c>
      <c r="Q2915" s="62"/>
    </row>
    <row r="2916" spans="1:17" x14ac:dyDescent="0.3">
      <c r="A2916" s="1" t="s">
        <v>506</v>
      </c>
      <c r="B2916" t="s">
        <v>16</v>
      </c>
      <c r="C2916" t="s">
        <v>16</v>
      </c>
      <c r="D2916" s="63">
        <v>41</v>
      </c>
      <c r="E2916" s="5">
        <v>3</v>
      </c>
      <c r="F2916" s="5" t="s">
        <v>20</v>
      </c>
      <c r="G2916" s="64">
        <v>12.5</v>
      </c>
      <c r="H2916" s="64">
        <v>0</v>
      </c>
      <c r="I2916" t="s">
        <v>14</v>
      </c>
      <c r="J2916" t="s">
        <v>14</v>
      </c>
      <c r="K2916" t="s">
        <v>15</v>
      </c>
      <c r="N2916" s="1">
        <v>350</v>
      </c>
      <c r="O2916" s="60">
        <f>IF(B2916="DEPARTAMENTO",N2916*(100%-VLOOKUP(A2916,'Condiciones Comerciales'!B:M,4,FALSE)),N2916)</f>
        <v>350</v>
      </c>
      <c r="P2916" s="60">
        <f t="shared" si="45"/>
        <v>393.75</v>
      </c>
      <c r="Q2916" s="62"/>
    </row>
    <row r="2917" spans="1:17" x14ac:dyDescent="0.3">
      <c r="A2917" s="1" t="s">
        <v>506</v>
      </c>
      <c r="B2917" t="s">
        <v>16</v>
      </c>
      <c r="C2917" t="s">
        <v>16</v>
      </c>
      <c r="D2917" s="63">
        <v>47</v>
      </c>
      <c r="E2917" s="5">
        <v>3</v>
      </c>
      <c r="F2917" s="5" t="s">
        <v>20</v>
      </c>
      <c r="G2917" s="64">
        <v>12.5</v>
      </c>
      <c r="H2917" s="64">
        <v>0</v>
      </c>
      <c r="I2917" t="s">
        <v>14</v>
      </c>
      <c r="J2917" t="s">
        <v>14</v>
      </c>
      <c r="K2917" t="s">
        <v>15</v>
      </c>
      <c r="L2917" t="s">
        <v>658</v>
      </c>
      <c r="N2917" s="1">
        <v>225</v>
      </c>
      <c r="O2917" s="60">
        <f>IF(B2917="DEPARTAMENTO",N2917*(100%-VLOOKUP(A2917,'Condiciones Comerciales'!B:M,4,FALSE)),N2917)</f>
        <v>225</v>
      </c>
      <c r="P2917" s="60">
        <f t="shared" si="45"/>
        <v>253.125</v>
      </c>
      <c r="Q2917" s="62"/>
    </row>
    <row r="2918" spans="1:17" x14ac:dyDescent="0.3">
      <c r="A2918" s="1" t="s">
        <v>506</v>
      </c>
      <c r="B2918" t="s">
        <v>16</v>
      </c>
      <c r="C2918" t="s">
        <v>16</v>
      </c>
      <c r="D2918" s="63">
        <v>48</v>
      </c>
      <c r="E2918" s="5">
        <v>3</v>
      </c>
      <c r="F2918" s="5" t="s">
        <v>20</v>
      </c>
      <c r="G2918" s="64">
        <v>12.5</v>
      </c>
      <c r="H2918" s="64">
        <v>0</v>
      </c>
      <c r="I2918" t="s">
        <v>14</v>
      </c>
      <c r="J2918" t="s">
        <v>14</v>
      </c>
      <c r="K2918" t="s">
        <v>15</v>
      </c>
      <c r="L2918" t="s">
        <v>659</v>
      </c>
      <c r="N2918" s="1">
        <v>225</v>
      </c>
      <c r="O2918" s="60">
        <f>IF(B2918="DEPARTAMENTO",N2918*(100%-VLOOKUP(A2918,'Condiciones Comerciales'!B:M,4,FALSE)),N2918)</f>
        <v>225</v>
      </c>
      <c r="P2918" s="60">
        <f t="shared" si="45"/>
        <v>253.125</v>
      </c>
      <c r="Q2918" s="62"/>
    </row>
    <row r="2919" spans="1:17" x14ac:dyDescent="0.3">
      <c r="A2919" s="1" t="s">
        <v>506</v>
      </c>
      <c r="B2919" t="s">
        <v>16</v>
      </c>
      <c r="C2919" t="s">
        <v>16</v>
      </c>
      <c r="D2919" s="63">
        <v>52</v>
      </c>
      <c r="E2919" s="5">
        <v>3</v>
      </c>
      <c r="F2919" s="5" t="s">
        <v>20</v>
      </c>
      <c r="G2919" s="64">
        <v>12.5</v>
      </c>
      <c r="H2919" s="64">
        <v>0</v>
      </c>
      <c r="I2919" t="s">
        <v>14</v>
      </c>
      <c r="J2919" t="s">
        <v>14</v>
      </c>
      <c r="K2919" t="s">
        <v>15</v>
      </c>
      <c r="N2919" s="1">
        <v>350</v>
      </c>
      <c r="O2919" s="60">
        <f>IF(B2919="DEPARTAMENTO",N2919*(100%-VLOOKUP(A2919,'Condiciones Comerciales'!B:M,4,FALSE)),N2919)</f>
        <v>350</v>
      </c>
      <c r="P2919" s="60">
        <f t="shared" si="45"/>
        <v>393.75</v>
      </c>
      <c r="Q2919" s="62"/>
    </row>
    <row r="2920" spans="1:17" x14ac:dyDescent="0.3">
      <c r="A2920" s="1" t="s">
        <v>506</v>
      </c>
      <c r="B2920" t="s">
        <v>16</v>
      </c>
      <c r="C2920" t="s">
        <v>16</v>
      </c>
      <c r="D2920" s="63">
        <v>54</v>
      </c>
      <c r="E2920" s="5">
        <v>3</v>
      </c>
      <c r="F2920" s="5" t="s">
        <v>20</v>
      </c>
      <c r="G2920" s="64">
        <v>12.5</v>
      </c>
      <c r="H2920" s="64">
        <v>0</v>
      </c>
      <c r="I2920" t="s">
        <v>14</v>
      </c>
      <c r="J2920" t="s">
        <v>14</v>
      </c>
      <c r="K2920" t="s">
        <v>15</v>
      </c>
      <c r="N2920" s="1">
        <v>350</v>
      </c>
      <c r="O2920" s="60">
        <f>IF(B2920="DEPARTAMENTO",N2920*(100%-VLOOKUP(A2920,'Condiciones Comerciales'!B:M,4,FALSE)),N2920)</f>
        <v>350</v>
      </c>
      <c r="P2920" s="60">
        <f t="shared" si="45"/>
        <v>393.75</v>
      </c>
      <c r="Q2920" s="62"/>
    </row>
    <row r="2921" spans="1:17" x14ac:dyDescent="0.3">
      <c r="A2921" s="1" t="s">
        <v>506</v>
      </c>
      <c r="B2921" t="s">
        <v>16</v>
      </c>
      <c r="C2921" t="s">
        <v>16</v>
      </c>
      <c r="D2921" s="63">
        <v>56</v>
      </c>
      <c r="E2921" s="5">
        <v>3</v>
      </c>
      <c r="F2921" s="5" t="s">
        <v>20</v>
      </c>
      <c r="G2921" s="64">
        <v>12.5</v>
      </c>
      <c r="H2921" s="64">
        <v>0</v>
      </c>
      <c r="I2921" t="s">
        <v>14</v>
      </c>
      <c r="J2921" t="s">
        <v>14</v>
      </c>
      <c r="K2921" t="s">
        <v>15</v>
      </c>
      <c r="N2921" s="1">
        <v>350</v>
      </c>
      <c r="O2921" s="60">
        <f>IF(B2921="DEPARTAMENTO",N2921*(100%-VLOOKUP(A2921,'Condiciones Comerciales'!B:M,4,FALSE)),N2921)</f>
        <v>350</v>
      </c>
      <c r="P2921" s="60">
        <f t="shared" si="45"/>
        <v>393.75</v>
      </c>
      <c r="Q2921" s="62"/>
    </row>
    <row r="2922" spans="1:17" x14ac:dyDescent="0.3">
      <c r="A2922" s="1" t="s">
        <v>506</v>
      </c>
      <c r="B2922" t="s">
        <v>16</v>
      </c>
      <c r="C2922" t="s">
        <v>16</v>
      </c>
      <c r="D2922" s="63">
        <v>57</v>
      </c>
      <c r="E2922" s="5">
        <v>3</v>
      </c>
      <c r="F2922" s="5" t="s">
        <v>20</v>
      </c>
      <c r="G2922" s="64">
        <v>12.5</v>
      </c>
      <c r="H2922" s="64">
        <v>0</v>
      </c>
      <c r="I2922" t="s">
        <v>14</v>
      </c>
      <c r="J2922" t="s">
        <v>14</v>
      </c>
      <c r="K2922" t="s">
        <v>15</v>
      </c>
      <c r="L2922" t="s">
        <v>660</v>
      </c>
      <c r="N2922" s="1">
        <v>225</v>
      </c>
      <c r="O2922" s="60">
        <f>IF(B2922="DEPARTAMENTO",N2922*(100%-VLOOKUP(A2922,'Condiciones Comerciales'!B:M,4,FALSE)),N2922)</f>
        <v>225</v>
      </c>
      <c r="P2922" s="60">
        <f t="shared" si="45"/>
        <v>253.125</v>
      </c>
      <c r="Q2922" s="62"/>
    </row>
    <row r="2923" spans="1:17" x14ac:dyDescent="0.3">
      <c r="A2923" s="1" t="s">
        <v>506</v>
      </c>
      <c r="B2923" t="s">
        <v>16</v>
      </c>
      <c r="C2923" t="s">
        <v>16</v>
      </c>
      <c r="D2923" s="63">
        <v>58</v>
      </c>
      <c r="E2923" s="5">
        <v>3</v>
      </c>
      <c r="F2923" s="5" t="s">
        <v>20</v>
      </c>
      <c r="G2923" s="64">
        <v>12.5</v>
      </c>
      <c r="H2923" s="64">
        <v>0</v>
      </c>
      <c r="I2923" t="s">
        <v>14</v>
      </c>
      <c r="J2923" t="s">
        <v>14</v>
      </c>
      <c r="K2923" t="s">
        <v>15</v>
      </c>
      <c r="L2923" t="s">
        <v>661</v>
      </c>
      <c r="N2923" s="1">
        <v>225</v>
      </c>
      <c r="O2923" s="60">
        <f>IF(B2923="DEPARTAMENTO",N2923*(100%-VLOOKUP(A2923,'Condiciones Comerciales'!B:M,4,FALSE)),N2923)</f>
        <v>225</v>
      </c>
      <c r="P2923" s="60">
        <f t="shared" si="45"/>
        <v>253.125</v>
      </c>
      <c r="Q2923" s="62"/>
    </row>
    <row r="2924" spans="1:17" x14ac:dyDescent="0.3">
      <c r="A2924" s="1" t="s">
        <v>506</v>
      </c>
      <c r="B2924" t="s">
        <v>16</v>
      </c>
      <c r="C2924" t="s">
        <v>16</v>
      </c>
      <c r="D2924" s="63">
        <v>59</v>
      </c>
      <c r="E2924" s="5">
        <v>3</v>
      </c>
      <c r="F2924" s="5" t="s">
        <v>20</v>
      </c>
      <c r="G2924" s="64">
        <v>12.5</v>
      </c>
      <c r="H2924" s="64">
        <v>0</v>
      </c>
      <c r="I2924" t="s">
        <v>14</v>
      </c>
      <c r="J2924" t="s">
        <v>14</v>
      </c>
      <c r="K2924" t="s">
        <v>15</v>
      </c>
      <c r="L2924" t="s">
        <v>662</v>
      </c>
      <c r="N2924" s="1">
        <v>225</v>
      </c>
      <c r="O2924" s="60">
        <f>IF(B2924="DEPARTAMENTO",N2924*(100%-VLOOKUP(A2924,'Condiciones Comerciales'!B:M,4,FALSE)),N2924)</f>
        <v>225</v>
      </c>
      <c r="P2924" s="60">
        <f t="shared" si="45"/>
        <v>253.125</v>
      </c>
      <c r="Q2924" s="62"/>
    </row>
    <row r="2925" spans="1:17" x14ac:dyDescent="0.3">
      <c r="A2925" s="1" t="s">
        <v>506</v>
      </c>
      <c r="B2925" t="s">
        <v>16</v>
      </c>
      <c r="C2925" t="s">
        <v>16</v>
      </c>
      <c r="D2925" s="63">
        <v>60</v>
      </c>
      <c r="E2925" s="5">
        <v>3</v>
      </c>
      <c r="F2925" s="5" t="s">
        <v>20</v>
      </c>
      <c r="G2925" s="64">
        <v>12.5</v>
      </c>
      <c r="H2925" s="64">
        <v>0</v>
      </c>
      <c r="I2925" t="s">
        <v>14</v>
      </c>
      <c r="J2925" t="s">
        <v>14</v>
      </c>
      <c r="K2925" t="s">
        <v>15</v>
      </c>
      <c r="L2925" t="s">
        <v>663</v>
      </c>
      <c r="N2925" s="1">
        <v>225</v>
      </c>
      <c r="O2925" s="60">
        <f>IF(B2925="DEPARTAMENTO",N2925*(100%-VLOOKUP(A2925,'Condiciones Comerciales'!B:M,4,FALSE)),N2925)</f>
        <v>225</v>
      </c>
      <c r="P2925" s="60">
        <f t="shared" si="45"/>
        <v>253.125</v>
      </c>
      <c r="Q2925" s="62"/>
    </row>
    <row r="2926" spans="1:17" x14ac:dyDescent="0.3">
      <c r="A2926" s="1" t="s">
        <v>506</v>
      </c>
      <c r="B2926" t="s">
        <v>16</v>
      </c>
      <c r="C2926" t="s">
        <v>16</v>
      </c>
      <c r="D2926" s="63">
        <v>63</v>
      </c>
      <c r="E2926" s="5">
        <v>4</v>
      </c>
      <c r="F2926" s="5" t="s">
        <v>20</v>
      </c>
      <c r="G2926" s="64">
        <v>12.5</v>
      </c>
      <c r="H2926" s="64">
        <v>0</v>
      </c>
      <c r="I2926" t="s">
        <v>14</v>
      </c>
      <c r="J2926" t="s">
        <v>14</v>
      </c>
      <c r="K2926" t="s">
        <v>15</v>
      </c>
      <c r="N2926" s="1">
        <v>350</v>
      </c>
      <c r="O2926" s="60">
        <f>IF(B2926="DEPARTAMENTO",N2926*(100%-VLOOKUP(A2926,'Condiciones Comerciales'!B:M,4,FALSE)),N2926)</f>
        <v>350</v>
      </c>
      <c r="P2926" s="60">
        <f t="shared" si="45"/>
        <v>393.75</v>
      </c>
      <c r="Q2926" s="62"/>
    </row>
    <row r="2927" spans="1:17" x14ac:dyDescent="0.3">
      <c r="A2927" s="1" t="s">
        <v>506</v>
      </c>
      <c r="B2927" t="s">
        <v>16</v>
      </c>
      <c r="C2927" t="s">
        <v>16</v>
      </c>
      <c r="D2927" s="63">
        <v>64</v>
      </c>
      <c r="E2927" s="5">
        <v>4</v>
      </c>
      <c r="F2927" s="5" t="s">
        <v>20</v>
      </c>
      <c r="G2927" s="64">
        <v>12.5</v>
      </c>
      <c r="H2927" s="64">
        <v>0</v>
      </c>
      <c r="I2927" t="s">
        <v>14</v>
      </c>
      <c r="J2927" t="s">
        <v>14</v>
      </c>
      <c r="K2927" t="s">
        <v>15</v>
      </c>
      <c r="N2927" s="1">
        <v>350</v>
      </c>
      <c r="O2927" s="60">
        <f>IF(B2927="DEPARTAMENTO",N2927*(100%-VLOOKUP(A2927,'Condiciones Comerciales'!B:M,4,FALSE)),N2927)</f>
        <v>350</v>
      </c>
      <c r="P2927" s="60">
        <f t="shared" si="45"/>
        <v>393.75</v>
      </c>
      <c r="Q2927" s="62"/>
    </row>
    <row r="2928" spans="1:17" x14ac:dyDescent="0.3">
      <c r="A2928" s="1" t="s">
        <v>506</v>
      </c>
      <c r="B2928" t="s">
        <v>16</v>
      </c>
      <c r="C2928" t="s">
        <v>16</v>
      </c>
      <c r="D2928" s="63">
        <v>65</v>
      </c>
      <c r="E2928" s="5">
        <v>4</v>
      </c>
      <c r="F2928" s="5" t="s">
        <v>20</v>
      </c>
      <c r="G2928" s="64">
        <v>12.5</v>
      </c>
      <c r="H2928" s="64">
        <v>0</v>
      </c>
      <c r="I2928" t="s">
        <v>14</v>
      </c>
      <c r="J2928" t="s">
        <v>14</v>
      </c>
      <c r="K2928" t="s">
        <v>15</v>
      </c>
      <c r="N2928" s="1">
        <v>350</v>
      </c>
      <c r="O2928" s="60">
        <f>IF(B2928="DEPARTAMENTO",N2928*(100%-VLOOKUP(A2928,'Condiciones Comerciales'!B:M,4,FALSE)),N2928)</f>
        <v>350</v>
      </c>
      <c r="P2928" s="60">
        <f t="shared" si="45"/>
        <v>393.75</v>
      </c>
      <c r="Q2928" s="62"/>
    </row>
    <row r="2929" spans="1:17" x14ac:dyDescent="0.3">
      <c r="A2929" s="1" t="s">
        <v>506</v>
      </c>
      <c r="B2929" t="s">
        <v>16</v>
      </c>
      <c r="C2929" t="s">
        <v>16</v>
      </c>
      <c r="D2929" s="63">
        <v>66</v>
      </c>
      <c r="E2929" s="5">
        <v>4</v>
      </c>
      <c r="F2929" s="5" t="s">
        <v>20</v>
      </c>
      <c r="G2929" s="64">
        <v>12.5</v>
      </c>
      <c r="H2929" s="64">
        <v>0</v>
      </c>
      <c r="I2929" t="s">
        <v>14</v>
      </c>
      <c r="J2929" t="s">
        <v>14</v>
      </c>
      <c r="K2929" t="s">
        <v>15</v>
      </c>
      <c r="N2929" s="1">
        <v>350</v>
      </c>
      <c r="O2929" s="60">
        <f>IF(B2929="DEPARTAMENTO",N2929*(100%-VLOOKUP(A2929,'Condiciones Comerciales'!B:M,4,FALSE)),N2929)</f>
        <v>350</v>
      </c>
      <c r="P2929" s="60">
        <f t="shared" si="45"/>
        <v>393.75</v>
      </c>
      <c r="Q2929" s="62"/>
    </row>
    <row r="2930" spans="1:17" x14ac:dyDescent="0.3">
      <c r="A2930" s="1" t="s">
        <v>506</v>
      </c>
      <c r="B2930" t="s">
        <v>16</v>
      </c>
      <c r="C2930" t="s">
        <v>16</v>
      </c>
      <c r="D2930" s="63">
        <v>67</v>
      </c>
      <c r="E2930" s="5">
        <v>4</v>
      </c>
      <c r="F2930" s="5" t="s">
        <v>20</v>
      </c>
      <c r="G2930" s="64">
        <v>12.5</v>
      </c>
      <c r="H2930" s="64">
        <v>0</v>
      </c>
      <c r="I2930" t="s">
        <v>14</v>
      </c>
      <c r="J2930" t="s">
        <v>14</v>
      </c>
      <c r="K2930" t="s">
        <v>15</v>
      </c>
      <c r="N2930" s="1">
        <v>350</v>
      </c>
      <c r="O2930" s="60">
        <f>IF(B2930="DEPARTAMENTO",N2930*(100%-VLOOKUP(A2930,'Condiciones Comerciales'!B:M,4,FALSE)),N2930)</f>
        <v>350</v>
      </c>
      <c r="P2930" s="60">
        <f t="shared" si="45"/>
        <v>393.75</v>
      </c>
      <c r="Q2930" s="62"/>
    </row>
    <row r="2931" spans="1:17" x14ac:dyDescent="0.3">
      <c r="A2931" s="1" t="s">
        <v>506</v>
      </c>
      <c r="B2931" t="s">
        <v>16</v>
      </c>
      <c r="C2931" t="s">
        <v>16</v>
      </c>
      <c r="D2931" s="63">
        <v>69</v>
      </c>
      <c r="E2931" s="5">
        <v>4</v>
      </c>
      <c r="F2931" s="5" t="s">
        <v>20</v>
      </c>
      <c r="G2931" s="64">
        <v>12.5</v>
      </c>
      <c r="H2931" s="64">
        <v>0</v>
      </c>
      <c r="I2931" t="s">
        <v>14</v>
      </c>
      <c r="J2931" t="s">
        <v>14</v>
      </c>
      <c r="K2931" t="s">
        <v>15</v>
      </c>
      <c r="N2931" s="1">
        <v>350</v>
      </c>
      <c r="O2931" s="60">
        <f>IF(B2931="DEPARTAMENTO",N2931*(100%-VLOOKUP(A2931,'Condiciones Comerciales'!B:M,4,FALSE)),N2931)</f>
        <v>350</v>
      </c>
      <c r="P2931" s="60">
        <f t="shared" si="45"/>
        <v>393.75</v>
      </c>
      <c r="Q2931" s="62"/>
    </row>
    <row r="2932" spans="1:17" x14ac:dyDescent="0.3">
      <c r="A2932" s="1" t="s">
        <v>506</v>
      </c>
      <c r="B2932" t="s">
        <v>16</v>
      </c>
      <c r="C2932" t="s">
        <v>16</v>
      </c>
      <c r="D2932" s="63">
        <v>73</v>
      </c>
      <c r="E2932" s="5">
        <v>4</v>
      </c>
      <c r="F2932" s="5" t="s">
        <v>20</v>
      </c>
      <c r="G2932" s="64">
        <v>12.5</v>
      </c>
      <c r="H2932" s="64">
        <v>0</v>
      </c>
      <c r="I2932" t="s">
        <v>14</v>
      </c>
      <c r="J2932" t="s">
        <v>14</v>
      </c>
      <c r="K2932" t="s">
        <v>15</v>
      </c>
      <c r="N2932" s="1">
        <v>350</v>
      </c>
      <c r="O2932" s="60">
        <f>IF(B2932="DEPARTAMENTO",N2932*(100%-VLOOKUP(A2932,'Condiciones Comerciales'!B:M,4,FALSE)),N2932)</f>
        <v>350</v>
      </c>
      <c r="P2932" s="60">
        <f t="shared" si="45"/>
        <v>393.75</v>
      </c>
      <c r="Q2932" s="62"/>
    </row>
    <row r="2933" spans="1:17" x14ac:dyDescent="0.3">
      <c r="A2933" s="1" t="s">
        <v>506</v>
      </c>
      <c r="B2933" t="s">
        <v>16</v>
      </c>
      <c r="C2933" t="s">
        <v>16</v>
      </c>
      <c r="D2933" s="63">
        <v>74</v>
      </c>
      <c r="E2933" s="5">
        <v>4</v>
      </c>
      <c r="F2933" s="5" t="s">
        <v>20</v>
      </c>
      <c r="G2933" s="64">
        <v>12.5</v>
      </c>
      <c r="H2933" s="64">
        <v>0</v>
      </c>
      <c r="I2933" t="s">
        <v>14</v>
      </c>
      <c r="J2933" t="s">
        <v>14</v>
      </c>
      <c r="K2933" t="s">
        <v>15</v>
      </c>
      <c r="N2933" s="1">
        <v>350</v>
      </c>
      <c r="O2933" s="60">
        <f>IF(B2933="DEPARTAMENTO",N2933*(100%-VLOOKUP(A2933,'Condiciones Comerciales'!B:M,4,FALSE)),N2933)</f>
        <v>350</v>
      </c>
      <c r="P2933" s="60">
        <f t="shared" si="45"/>
        <v>393.75</v>
      </c>
      <c r="Q2933" s="62"/>
    </row>
    <row r="2934" spans="1:17" x14ac:dyDescent="0.3">
      <c r="A2934" s="1" t="s">
        <v>506</v>
      </c>
      <c r="B2934" t="s">
        <v>16</v>
      </c>
      <c r="C2934" t="s">
        <v>16</v>
      </c>
      <c r="D2934" s="63">
        <v>75</v>
      </c>
      <c r="E2934" s="5">
        <v>4</v>
      </c>
      <c r="F2934" s="5" t="s">
        <v>20</v>
      </c>
      <c r="G2934" s="64">
        <v>12.5</v>
      </c>
      <c r="H2934" s="64">
        <v>0</v>
      </c>
      <c r="I2934" t="s">
        <v>14</v>
      </c>
      <c r="J2934" t="s">
        <v>14</v>
      </c>
      <c r="K2934" t="s">
        <v>15</v>
      </c>
      <c r="L2934" t="s">
        <v>664</v>
      </c>
      <c r="N2934" s="1">
        <v>225</v>
      </c>
      <c r="O2934" s="60">
        <f>IF(B2934="DEPARTAMENTO",N2934*(100%-VLOOKUP(A2934,'Condiciones Comerciales'!B:M,4,FALSE)),N2934)</f>
        <v>225</v>
      </c>
      <c r="P2934" s="60">
        <f t="shared" si="45"/>
        <v>253.125</v>
      </c>
      <c r="Q2934" s="62"/>
    </row>
    <row r="2935" spans="1:17" x14ac:dyDescent="0.3">
      <c r="A2935" s="1" t="s">
        <v>506</v>
      </c>
      <c r="B2935" t="s">
        <v>16</v>
      </c>
      <c r="C2935" t="s">
        <v>16</v>
      </c>
      <c r="D2935" s="63">
        <v>76</v>
      </c>
      <c r="E2935" s="5">
        <v>4</v>
      </c>
      <c r="F2935" s="5" t="s">
        <v>20</v>
      </c>
      <c r="G2935" s="64">
        <v>12.5</v>
      </c>
      <c r="H2935" s="64">
        <v>0</v>
      </c>
      <c r="I2935" t="s">
        <v>14</v>
      </c>
      <c r="J2935" t="s">
        <v>14</v>
      </c>
      <c r="K2935" t="s">
        <v>15</v>
      </c>
      <c r="L2935" t="s">
        <v>200</v>
      </c>
      <c r="N2935" s="1">
        <v>225</v>
      </c>
      <c r="O2935" s="60">
        <f>IF(B2935="DEPARTAMENTO",N2935*(100%-VLOOKUP(A2935,'Condiciones Comerciales'!B:M,4,FALSE)),N2935)</f>
        <v>225</v>
      </c>
      <c r="P2935" s="60">
        <f t="shared" si="45"/>
        <v>253.125</v>
      </c>
      <c r="Q2935" s="62"/>
    </row>
    <row r="2936" spans="1:17" x14ac:dyDescent="0.3">
      <c r="A2936" s="1" t="s">
        <v>506</v>
      </c>
      <c r="B2936" t="s">
        <v>16</v>
      </c>
      <c r="C2936" t="s">
        <v>16</v>
      </c>
      <c r="D2936" s="63">
        <v>77</v>
      </c>
      <c r="E2936" s="5">
        <v>4</v>
      </c>
      <c r="F2936" s="5" t="s">
        <v>20</v>
      </c>
      <c r="G2936" s="64">
        <v>12.5</v>
      </c>
      <c r="H2936" s="64">
        <v>0</v>
      </c>
      <c r="I2936" t="s">
        <v>14</v>
      </c>
      <c r="J2936" t="s">
        <v>14</v>
      </c>
      <c r="K2936" t="s">
        <v>15</v>
      </c>
      <c r="N2936" s="1">
        <v>350</v>
      </c>
      <c r="O2936" s="60">
        <f>IF(B2936="DEPARTAMENTO",N2936*(100%-VLOOKUP(A2936,'Condiciones Comerciales'!B:M,4,FALSE)),N2936)</f>
        <v>350</v>
      </c>
      <c r="P2936" s="60">
        <f t="shared" si="45"/>
        <v>393.75</v>
      </c>
      <c r="Q2936" s="62"/>
    </row>
    <row r="2937" spans="1:17" x14ac:dyDescent="0.3">
      <c r="A2937" s="1" t="s">
        <v>506</v>
      </c>
      <c r="B2937" t="s">
        <v>16</v>
      </c>
      <c r="C2937" t="s">
        <v>16</v>
      </c>
      <c r="D2937" s="63">
        <v>78</v>
      </c>
      <c r="E2937" s="5">
        <v>4</v>
      </c>
      <c r="F2937" s="5" t="s">
        <v>20</v>
      </c>
      <c r="G2937" s="64">
        <v>12.5</v>
      </c>
      <c r="H2937" s="64">
        <v>0</v>
      </c>
      <c r="I2937" t="s">
        <v>14</v>
      </c>
      <c r="J2937" t="s">
        <v>14</v>
      </c>
      <c r="K2937" t="s">
        <v>15</v>
      </c>
      <c r="N2937" s="1">
        <v>350</v>
      </c>
      <c r="O2937" s="60">
        <f>IF(B2937="DEPARTAMENTO",N2937*(100%-VLOOKUP(A2937,'Condiciones Comerciales'!B:M,4,FALSE)),N2937)</f>
        <v>350</v>
      </c>
      <c r="P2937" s="60">
        <f t="shared" si="45"/>
        <v>393.75</v>
      </c>
      <c r="Q2937" s="62"/>
    </row>
    <row r="2938" spans="1:17" x14ac:dyDescent="0.3">
      <c r="A2938" s="1" t="s">
        <v>506</v>
      </c>
      <c r="B2938" t="s">
        <v>16</v>
      </c>
      <c r="C2938" t="s">
        <v>16</v>
      </c>
      <c r="D2938" s="63">
        <v>79</v>
      </c>
      <c r="E2938" s="5">
        <v>4</v>
      </c>
      <c r="F2938" s="5" t="s">
        <v>20</v>
      </c>
      <c r="G2938" s="64">
        <v>12.5</v>
      </c>
      <c r="H2938" s="64">
        <v>0</v>
      </c>
      <c r="I2938" t="s">
        <v>14</v>
      </c>
      <c r="J2938" t="s">
        <v>14</v>
      </c>
      <c r="K2938" t="s">
        <v>15</v>
      </c>
      <c r="N2938" s="1">
        <v>350</v>
      </c>
      <c r="O2938" s="60">
        <f>IF(B2938="DEPARTAMENTO",N2938*(100%-VLOOKUP(A2938,'Condiciones Comerciales'!B:M,4,FALSE)),N2938)</f>
        <v>350</v>
      </c>
      <c r="P2938" s="60">
        <f t="shared" si="45"/>
        <v>393.75</v>
      </c>
      <c r="Q2938" s="62"/>
    </row>
    <row r="2939" spans="1:17" x14ac:dyDescent="0.3">
      <c r="A2939" s="1" t="s">
        <v>506</v>
      </c>
      <c r="B2939" t="s">
        <v>16</v>
      </c>
      <c r="C2939" t="s">
        <v>16</v>
      </c>
      <c r="D2939" s="63">
        <v>80</v>
      </c>
      <c r="E2939" s="5">
        <v>4</v>
      </c>
      <c r="F2939" s="5" t="s">
        <v>20</v>
      </c>
      <c r="G2939" s="64">
        <v>12.5</v>
      </c>
      <c r="H2939" s="64">
        <v>0</v>
      </c>
      <c r="I2939" t="s">
        <v>14</v>
      </c>
      <c r="J2939" t="s">
        <v>14</v>
      </c>
      <c r="K2939" t="s">
        <v>15</v>
      </c>
      <c r="N2939" s="1">
        <v>350</v>
      </c>
      <c r="O2939" s="60">
        <f>IF(B2939="DEPARTAMENTO",N2939*(100%-VLOOKUP(A2939,'Condiciones Comerciales'!B:M,4,FALSE)),N2939)</f>
        <v>350</v>
      </c>
      <c r="P2939" s="60">
        <f t="shared" si="45"/>
        <v>393.75</v>
      </c>
      <c r="Q2939" s="62"/>
    </row>
    <row r="2940" spans="1:17" x14ac:dyDescent="0.3">
      <c r="A2940" s="1" t="s">
        <v>506</v>
      </c>
      <c r="B2940" t="s">
        <v>16</v>
      </c>
      <c r="C2940" t="s">
        <v>16</v>
      </c>
      <c r="D2940" s="63">
        <v>81</v>
      </c>
      <c r="E2940" s="5">
        <v>4</v>
      </c>
      <c r="F2940" s="5" t="s">
        <v>20</v>
      </c>
      <c r="G2940" s="64">
        <v>12.5</v>
      </c>
      <c r="H2940" s="64">
        <v>0</v>
      </c>
      <c r="I2940" t="s">
        <v>14</v>
      </c>
      <c r="J2940" t="s">
        <v>14</v>
      </c>
      <c r="K2940" t="s">
        <v>15</v>
      </c>
      <c r="N2940" s="1">
        <v>350</v>
      </c>
      <c r="O2940" s="60">
        <f>IF(B2940="DEPARTAMENTO",N2940*(100%-VLOOKUP(A2940,'Condiciones Comerciales'!B:M,4,FALSE)),N2940)</f>
        <v>350</v>
      </c>
      <c r="P2940" s="60">
        <f t="shared" si="45"/>
        <v>393.75</v>
      </c>
      <c r="Q2940" s="62"/>
    </row>
    <row r="2941" spans="1:17" x14ac:dyDescent="0.3">
      <c r="A2941" s="1" t="s">
        <v>506</v>
      </c>
      <c r="B2941" t="s">
        <v>16</v>
      </c>
      <c r="C2941" t="s">
        <v>16</v>
      </c>
      <c r="D2941" s="63">
        <v>82</v>
      </c>
      <c r="E2941" s="5">
        <v>4</v>
      </c>
      <c r="F2941" s="5" t="s">
        <v>20</v>
      </c>
      <c r="G2941" s="64">
        <v>12.5</v>
      </c>
      <c r="H2941" s="64">
        <v>0</v>
      </c>
      <c r="I2941" t="s">
        <v>14</v>
      </c>
      <c r="J2941" t="s">
        <v>14</v>
      </c>
      <c r="K2941" t="s">
        <v>15</v>
      </c>
      <c r="N2941" s="1">
        <v>350</v>
      </c>
      <c r="O2941" s="60">
        <f>IF(B2941="DEPARTAMENTO",N2941*(100%-VLOOKUP(A2941,'Condiciones Comerciales'!B:M,4,FALSE)),N2941)</f>
        <v>350</v>
      </c>
      <c r="P2941" s="60">
        <f t="shared" si="45"/>
        <v>393.75</v>
      </c>
      <c r="Q2941" s="62"/>
    </row>
    <row r="2942" spans="1:17" x14ac:dyDescent="0.3">
      <c r="A2942" s="1" t="s">
        <v>506</v>
      </c>
      <c r="B2942" t="s">
        <v>16</v>
      </c>
      <c r="C2942" t="s">
        <v>16</v>
      </c>
      <c r="D2942" s="63">
        <v>83</v>
      </c>
      <c r="E2942" s="5">
        <v>4</v>
      </c>
      <c r="F2942" s="5" t="s">
        <v>20</v>
      </c>
      <c r="G2942" s="64">
        <v>12.5</v>
      </c>
      <c r="H2942" s="64">
        <v>0</v>
      </c>
      <c r="I2942" t="s">
        <v>14</v>
      </c>
      <c r="J2942" t="s">
        <v>14</v>
      </c>
      <c r="K2942" t="s">
        <v>15</v>
      </c>
      <c r="N2942" s="1">
        <v>350</v>
      </c>
      <c r="O2942" s="60">
        <f>IF(B2942="DEPARTAMENTO",N2942*(100%-VLOOKUP(A2942,'Condiciones Comerciales'!B:M,4,FALSE)),N2942)</f>
        <v>350</v>
      </c>
      <c r="P2942" s="60">
        <f t="shared" si="45"/>
        <v>393.75</v>
      </c>
      <c r="Q2942" s="62"/>
    </row>
    <row r="2943" spans="1:17" x14ac:dyDescent="0.3">
      <c r="A2943" s="1" t="s">
        <v>506</v>
      </c>
      <c r="B2943" t="s">
        <v>16</v>
      </c>
      <c r="C2943" t="s">
        <v>16</v>
      </c>
      <c r="D2943" s="63">
        <v>84</v>
      </c>
      <c r="E2943" s="5">
        <v>4</v>
      </c>
      <c r="F2943" s="5" t="s">
        <v>20</v>
      </c>
      <c r="G2943" s="64">
        <v>12.5</v>
      </c>
      <c r="H2943" s="64">
        <v>0</v>
      </c>
      <c r="I2943" t="s">
        <v>14</v>
      </c>
      <c r="J2943" t="s">
        <v>14</v>
      </c>
      <c r="K2943" t="s">
        <v>15</v>
      </c>
      <c r="N2943" s="1">
        <v>350</v>
      </c>
      <c r="O2943" s="60">
        <f>IF(B2943="DEPARTAMENTO",N2943*(100%-VLOOKUP(A2943,'Condiciones Comerciales'!B:M,4,FALSE)),N2943)</f>
        <v>350</v>
      </c>
      <c r="P2943" s="60">
        <f t="shared" si="45"/>
        <v>393.75</v>
      </c>
      <c r="Q2943" s="62"/>
    </row>
    <row r="2944" spans="1:17" x14ac:dyDescent="0.3">
      <c r="A2944" s="1" t="s">
        <v>506</v>
      </c>
      <c r="B2944" t="s">
        <v>16</v>
      </c>
      <c r="C2944" t="s">
        <v>16</v>
      </c>
      <c r="D2944" s="63">
        <v>85</v>
      </c>
      <c r="E2944" s="5">
        <v>4</v>
      </c>
      <c r="F2944" s="5" t="s">
        <v>20</v>
      </c>
      <c r="G2944" s="64">
        <v>12.5</v>
      </c>
      <c r="H2944" s="64">
        <v>0</v>
      </c>
      <c r="I2944" t="s">
        <v>14</v>
      </c>
      <c r="J2944" t="s">
        <v>14</v>
      </c>
      <c r="K2944" t="s">
        <v>15</v>
      </c>
      <c r="L2944" t="s">
        <v>665</v>
      </c>
      <c r="N2944" s="1">
        <v>225</v>
      </c>
      <c r="O2944" s="60">
        <f>IF(B2944="DEPARTAMENTO",N2944*(100%-VLOOKUP(A2944,'Condiciones Comerciales'!B:M,4,FALSE)),N2944)</f>
        <v>225</v>
      </c>
      <c r="P2944" s="60">
        <f t="shared" si="45"/>
        <v>253.125</v>
      </c>
      <c r="Q2944" s="62"/>
    </row>
    <row r="2945" spans="1:17" x14ac:dyDescent="0.3">
      <c r="A2945" s="1" t="s">
        <v>506</v>
      </c>
      <c r="B2945" t="s">
        <v>16</v>
      </c>
      <c r="C2945" t="s">
        <v>16</v>
      </c>
      <c r="D2945" s="63">
        <v>86</v>
      </c>
      <c r="E2945" s="5">
        <v>4</v>
      </c>
      <c r="F2945" s="5" t="s">
        <v>20</v>
      </c>
      <c r="G2945" s="64">
        <v>12.5</v>
      </c>
      <c r="H2945" s="64">
        <v>0</v>
      </c>
      <c r="I2945" t="s">
        <v>14</v>
      </c>
      <c r="J2945" t="s">
        <v>14</v>
      </c>
      <c r="K2945" t="s">
        <v>15</v>
      </c>
      <c r="L2945" t="s">
        <v>666</v>
      </c>
      <c r="N2945" s="1">
        <v>225</v>
      </c>
      <c r="O2945" s="60">
        <f>IF(B2945="DEPARTAMENTO",N2945*(100%-VLOOKUP(A2945,'Condiciones Comerciales'!B:M,4,FALSE)),N2945)</f>
        <v>225</v>
      </c>
      <c r="P2945" s="60">
        <f t="shared" si="45"/>
        <v>253.125</v>
      </c>
      <c r="Q2945" s="62"/>
    </row>
    <row r="2946" spans="1:17" x14ac:dyDescent="0.3">
      <c r="A2946" s="1" t="s">
        <v>506</v>
      </c>
      <c r="B2946" t="s">
        <v>16</v>
      </c>
      <c r="C2946" t="s">
        <v>16</v>
      </c>
      <c r="D2946" s="63">
        <v>87</v>
      </c>
      <c r="E2946" s="5">
        <v>4</v>
      </c>
      <c r="F2946" s="5" t="s">
        <v>20</v>
      </c>
      <c r="G2946" s="64">
        <v>12.5</v>
      </c>
      <c r="H2946" s="64">
        <v>0</v>
      </c>
      <c r="I2946" t="s">
        <v>14</v>
      </c>
      <c r="J2946" t="s">
        <v>14</v>
      </c>
      <c r="K2946" t="s">
        <v>15</v>
      </c>
      <c r="L2946" t="s">
        <v>667</v>
      </c>
      <c r="N2946" s="1">
        <v>225</v>
      </c>
      <c r="O2946" s="60">
        <f>IF(B2946="DEPARTAMENTO",N2946*(100%-VLOOKUP(A2946,'Condiciones Comerciales'!B:M,4,FALSE)),N2946)</f>
        <v>225</v>
      </c>
      <c r="P2946" s="60">
        <f t="shared" ref="P2946:P3009" si="46">(O2946-10%*O2946)/80%</f>
        <v>253.125</v>
      </c>
      <c r="Q2946" s="62"/>
    </row>
    <row r="2947" spans="1:17" x14ac:dyDescent="0.3">
      <c r="A2947" s="1" t="s">
        <v>506</v>
      </c>
      <c r="B2947" t="s">
        <v>16</v>
      </c>
      <c r="C2947" t="s">
        <v>16</v>
      </c>
      <c r="D2947" s="63">
        <v>88</v>
      </c>
      <c r="E2947" s="5">
        <v>4</v>
      </c>
      <c r="F2947" s="5" t="s">
        <v>20</v>
      </c>
      <c r="G2947" s="64">
        <v>12.5</v>
      </c>
      <c r="H2947" s="64">
        <v>0</v>
      </c>
      <c r="I2947" t="s">
        <v>14</v>
      </c>
      <c r="J2947" t="s">
        <v>14</v>
      </c>
      <c r="K2947" t="s">
        <v>15</v>
      </c>
      <c r="L2947" t="s">
        <v>668</v>
      </c>
      <c r="N2947" s="1">
        <v>225</v>
      </c>
      <c r="O2947" s="60">
        <f>IF(B2947="DEPARTAMENTO",N2947*(100%-VLOOKUP(A2947,'Condiciones Comerciales'!B:M,4,FALSE)),N2947)</f>
        <v>225</v>
      </c>
      <c r="P2947" s="60">
        <f t="shared" si="46"/>
        <v>253.125</v>
      </c>
      <c r="Q2947" s="62"/>
    </row>
    <row r="2948" spans="1:17" x14ac:dyDescent="0.3">
      <c r="A2948" s="1" t="s">
        <v>506</v>
      </c>
      <c r="B2948" t="s">
        <v>16</v>
      </c>
      <c r="C2948" t="s">
        <v>16</v>
      </c>
      <c r="D2948" s="63">
        <v>90</v>
      </c>
      <c r="E2948" s="5">
        <v>5</v>
      </c>
      <c r="F2948" s="5" t="s">
        <v>20</v>
      </c>
      <c r="G2948" s="64">
        <v>12.5</v>
      </c>
      <c r="H2948" s="64">
        <v>0</v>
      </c>
      <c r="I2948" t="s">
        <v>14</v>
      </c>
      <c r="J2948" t="s">
        <v>14</v>
      </c>
      <c r="K2948" t="s">
        <v>15</v>
      </c>
      <c r="N2948" s="1">
        <v>350</v>
      </c>
      <c r="O2948" s="60">
        <f>IF(B2948="DEPARTAMENTO",N2948*(100%-VLOOKUP(A2948,'Condiciones Comerciales'!B:M,4,FALSE)),N2948)</f>
        <v>350</v>
      </c>
      <c r="P2948" s="60">
        <f t="shared" si="46"/>
        <v>393.75</v>
      </c>
      <c r="Q2948" s="62"/>
    </row>
    <row r="2949" spans="1:17" x14ac:dyDescent="0.3">
      <c r="A2949" s="1" t="s">
        <v>506</v>
      </c>
      <c r="B2949" t="s">
        <v>16</v>
      </c>
      <c r="C2949" t="s">
        <v>16</v>
      </c>
      <c r="D2949" s="63">
        <v>91</v>
      </c>
      <c r="E2949" s="5">
        <v>5</v>
      </c>
      <c r="F2949" s="5" t="s">
        <v>20</v>
      </c>
      <c r="G2949" s="64">
        <v>12.5</v>
      </c>
      <c r="H2949" s="64">
        <v>0</v>
      </c>
      <c r="I2949" t="s">
        <v>14</v>
      </c>
      <c r="J2949" t="s">
        <v>14</v>
      </c>
      <c r="K2949" t="s">
        <v>15</v>
      </c>
      <c r="N2949" s="1">
        <v>350</v>
      </c>
      <c r="O2949" s="60">
        <f>IF(B2949="DEPARTAMENTO",N2949*(100%-VLOOKUP(A2949,'Condiciones Comerciales'!B:M,4,FALSE)),N2949)</f>
        <v>350</v>
      </c>
      <c r="P2949" s="60">
        <f t="shared" si="46"/>
        <v>393.75</v>
      </c>
      <c r="Q2949" s="62"/>
    </row>
    <row r="2950" spans="1:17" x14ac:dyDescent="0.3">
      <c r="A2950" s="1" t="s">
        <v>506</v>
      </c>
      <c r="B2950" t="s">
        <v>16</v>
      </c>
      <c r="C2950" t="s">
        <v>16</v>
      </c>
      <c r="D2950" s="63">
        <v>92</v>
      </c>
      <c r="E2950" s="5">
        <v>5</v>
      </c>
      <c r="F2950" s="5" t="s">
        <v>20</v>
      </c>
      <c r="G2950" s="64">
        <v>12.5</v>
      </c>
      <c r="H2950" s="64">
        <v>0</v>
      </c>
      <c r="I2950" t="s">
        <v>14</v>
      </c>
      <c r="J2950" t="s">
        <v>14</v>
      </c>
      <c r="K2950" t="s">
        <v>15</v>
      </c>
      <c r="N2950" s="1">
        <v>350</v>
      </c>
      <c r="O2950" s="60">
        <f>IF(B2950="DEPARTAMENTO",N2950*(100%-VLOOKUP(A2950,'Condiciones Comerciales'!B:M,4,FALSE)),N2950)</f>
        <v>350</v>
      </c>
      <c r="P2950" s="60">
        <f t="shared" si="46"/>
        <v>393.75</v>
      </c>
      <c r="Q2950" s="62"/>
    </row>
    <row r="2951" spans="1:17" x14ac:dyDescent="0.3">
      <c r="A2951" s="1" t="s">
        <v>506</v>
      </c>
      <c r="B2951" t="s">
        <v>16</v>
      </c>
      <c r="C2951" t="s">
        <v>16</v>
      </c>
      <c r="D2951" s="63">
        <v>94</v>
      </c>
      <c r="E2951" s="5">
        <v>5</v>
      </c>
      <c r="F2951" s="5" t="s">
        <v>20</v>
      </c>
      <c r="G2951" s="64">
        <v>12.5</v>
      </c>
      <c r="H2951" s="64">
        <v>0</v>
      </c>
      <c r="I2951" t="s">
        <v>14</v>
      </c>
      <c r="J2951" t="s">
        <v>14</v>
      </c>
      <c r="K2951" t="s">
        <v>15</v>
      </c>
      <c r="N2951" s="1">
        <v>350</v>
      </c>
      <c r="O2951" s="60">
        <f>IF(B2951="DEPARTAMENTO",N2951*(100%-VLOOKUP(A2951,'Condiciones Comerciales'!B:M,4,FALSE)),N2951)</f>
        <v>350</v>
      </c>
      <c r="P2951" s="60">
        <f t="shared" si="46"/>
        <v>393.75</v>
      </c>
      <c r="Q2951" s="62"/>
    </row>
    <row r="2952" spans="1:17" x14ac:dyDescent="0.3">
      <c r="A2952" s="1" t="s">
        <v>506</v>
      </c>
      <c r="B2952" t="s">
        <v>16</v>
      </c>
      <c r="C2952" t="s">
        <v>16</v>
      </c>
      <c r="D2952" s="63">
        <v>95</v>
      </c>
      <c r="E2952" s="5">
        <v>5</v>
      </c>
      <c r="F2952" s="5" t="s">
        <v>20</v>
      </c>
      <c r="G2952" s="64">
        <v>12.5</v>
      </c>
      <c r="H2952" s="64">
        <v>0</v>
      </c>
      <c r="I2952" t="s">
        <v>14</v>
      </c>
      <c r="J2952" t="s">
        <v>14</v>
      </c>
      <c r="K2952" t="s">
        <v>15</v>
      </c>
      <c r="N2952" s="1">
        <v>350</v>
      </c>
      <c r="O2952" s="60">
        <f>IF(B2952="DEPARTAMENTO",N2952*(100%-VLOOKUP(A2952,'Condiciones Comerciales'!B:M,4,FALSE)),N2952)</f>
        <v>350</v>
      </c>
      <c r="P2952" s="60">
        <f t="shared" si="46"/>
        <v>393.75</v>
      </c>
      <c r="Q2952" s="62"/>
    </row>
    <row r="2953" spans="1:17" x14ac:dyDescent="0.3">
      <c r="A2953" s="1" t="s">
        <v>506</v>
      </c>
      <c r="B2953" t="s">
        <v>16</v>
      </c>
      <c r="C2953" t="s">
        <v>16</v>
      </c>
      <c r="D2953" s="63">
        <v>96</v>
      </c>
      <c r="E2953" s="5">
        <v>5</v>
      </c>
      <c r="F2953" s="5" t="s">
        <v>20</v>
      </c>
      <c r="G2953" s="64">
        <v>12.5</v>
      </c>
      <c r="H2953" s="64">
        <v>0</v>
      </c>
      <c r="I2953" t="s">
        <v>14</v>
      </c>
      <c r="J2953" t="s">
        <v>14</v>
      </c>
      <c r="K2953" t="s">
        <v>15</v>
      </c>
      <c r="N2953" s="1">
        <v>350</v>
      </c>
      <c r="O2953" s="60">
        <f>IF(B2953="DEPARTAMENTO",N2953*(100%-VLOOKUP(A2953,'Condiciones Comerciales'!B:M,4,FALSE)),N2953)</f>
        <v>350</v>
      </c>
      <c r="P2953" s="60">
        <f t="shared" si="46"/>
        <v>393.75</v>
      </c>
      <c r="Q2953" s="62"/>
    </row>
    <row r="2954" spans="1:17" x14ac:dyDescent="0.3">
      <c r="A2954" s="1" t="s">
        <v>506</v>
      </c>
      <c r="B2954" t="s">
        <v>16</v>
      </c>
      <c r="C2954" t="s">
        <v>16</v>
      </c>
      <c r="D2954" s="63">
        <v>100</v>
      </c>
      <c r="E2954" s="5">
        <v>5</v>
      </c>
      <c r="F2954" s="5" t="s">
        <v>20</v>
      </c>
      <c r="G2954" s="64">
        <v>12.5</v>
      </c>
      <c r="H2954" s="64">
        <v>0</v>
      </c>
      <c r="I2954" t="s">
        <v>14</v>
      </c>
      <c r="J2954" t="s">
        <v>14</v>
      </c>
      <c r="K2954" t="s">
        <v>15</v>
      </c>
      <c r="N2954" s="1">
        <v>350</v>
      </c>
      <c r="O2954" s="60">
        <f>IF(B2954="DEPARTAMENTO",N2954*(100%-VLOOKUP(A2954,'Condiciones Comerciales'!B:M,4,FALSE)),N2954)</f>
        <v>350</v>
      </c>
      <c r="P2954" s="60">
        <f t="shared" si="46"/>
        <v>393.75</v>
      </c>
      <c r="Q2954" s="62"/>
    </row>
    <row r="2955" spans="1:17" x14ac:dyDescent="0.3">
      <c r="A2955" s="1" t="s">
        <v>506</v>
      </c>
      <c r="B2955" t="s">
        <v>16</v>
      </c>
      <c r="C2955" t="s">
        <v>16</v>
      </c>
      <c r="D2955" s="63">
        <v>101</v>
      </c>
      <c r="E2955" s="5">
        <v>5</v>
      </c>
      <c r="F2955" s="5" t="s">
        <v>20</v>
      </c>
      <c r="G2955" s="64">
        <v>12.5</v>
      </c>
      <c r="H2955" s="64">
        <v>0</v>
      </c>
      <c r="I2955" t="s">
        <v>14</v>
      </c>
      <c r="J2955" t="s">
        <v>14</v>
      </c>
      <c r="K2955" t="s">
        <v>15</v>
      </c>
      <c r="N2955" s="1">
        <v>350</v>
      </c>
      <c r="O2955" s="60">
        <f>IF(B2955="DEPARTAMENTO",N2955*(100%-VLOOKUP(A2955,'Condiciones Comerciales'!B:M,4,FALSE)),N2955)</f>
        <v>350</v>
      </c>
      <c r="P2955" s="60">
        <f t="shared" si="46"/>
        <v>393.75</v>
      </c>
      <c r="Q2955" s="62"/>
    </row>
    <row r="2956" spans="1:17" x14ac:dyDescent="0.3">
      <c r="A2956" s="1" t="s">
        <v>506</v>
      </c>
      <c r="B2956" t="s">
        <v>16</v>
      </c>
      <c r="C2956" t="s">
        <v>16</v>
      </c>
      <c r="D2956" s="63">
        <v>102</v>
      </c>
      <c r="E2956" s="5">
        <v>5</v>
      </c>
      <c r="F2956" s="5" t="s">
        <v>20</v>
      </c>
      <c r="G2956" s="64">
        <v>12.5</v>
      </c>
      <c r="H2956" s="64">
        <v>0</v>
      </c>
      <c r="I2956" t="s">
        <v>14</v>
      </c>
      <c r="J2956" t="s">
        <v>14</v>
      </c>
      <c r="K2956" t="s">
        <v>15</v>
      </c>
      <c r="N2956" s="1">
        <v>350</v>
      </c>
      <c r="O2956" s="60">
        <f>IF(B2956="DEPARTAMENTO",N2956*(100%-VLOOKUP(A2956,'Condiciones Comerciales'!B:M,4,FALSE)),N2956)</f>
        <v>350</v>
      </c>
      <c r="P2956" s="60">
        <f t="shared" si="46"/>
        <v>393.75</v>
      </c>
      <c r="Q2956" s="62"/>
    </row>
    <row r="2957" spans="1:17" x14ac:dyDescent="0.3">
      <c r="A2957" s="1" t="s">
        <v>506</v>
      </c>
      <c r="B2957" t="s">
        <v>16</v>
      </c>
      <c r="C2957" t="s">
        <v>16</v>
      </c>
      <c r="D2957" s="63">
        <v>103</v>
      </c>
      <c r="E2957" s="5">
        <v>5</v>
      </c>
      <c r="F2957" s="5" t="s">
        <v>20</v>
      </c>
      <c r="G2957" s="64">
        <v>12.5</v>
      </c>
      <c r="H2957" s="64">
        <v>0</v>
      </c>
      <c r="I2957" t="s">
        <v>14</v>
      </c>
      <c r="J2957" t="s">
        <v>14</v>
      </c>
      <c r="K2957" t="s">
        <v>15</v>
      </c>
      <c r="L2957" t="s">
        <v>669</v>
      </c>
      <c r="N2957" s="1">
        <v>225</v>
      </c>
      <c r="O2957" s="60">
        <f>IF(B2957="DEPARTAMENTO",N2957*(100%-VLOOKUP(A2957,'Condiciones Comerciales'!B:M,4,FALSE)),N2957)</f>
        <v>225</v>
      </c>
      <c r="P2957" s="60">
        <f t="shared" si="46"/>
        <v>253.125</v>
      </c>
      <c r="Q2957" s="62"/>
    </row>
    <row r="2958" spans="1:17" x14ac:dyDescent="0.3">
      <c r="A2958" s="1" t="s">
        <v>506</v>
      </c>
      <c r="B2958" t="s">
        <v>16</v>
      </c>
      <c r="C2958" t="s">
        <v>16</v>
      </c>
      <c r="D2958" s="63">
        <v>104</v>
      </c>
      <c r="E2958" s="5">
        <v>5</v>
      </c>
      <c r="F2958" s="5" t="s">
        <v>20</v>
      </c>
      <c r="G2958" s="64">
        <v>12.5</v>
      </c>
      <c r="H2958" s="64">
        <v>0</v>
      </c>
      <c r="I2958" t="s">
        <v>14</v>
      </c>
      <c r="J2958" t="s">
        <v>14</v>
      </c>
      <c r="K2958" t="s">
        <v>15</v>
      </c>
      <c r="L2958" t="s">
        <v>669</v>
      </c>
      <c r="N2958" s="1">
        <v>225</v>
      </c>
      <c r="O2958" s="60">
        <f>IF(B2958="DEPARTAMENTO",N2958*(100%-VLOOKUP(A2958,'Condiciones Comerciales'!B:M,4,FALSE)),N2958)</f>
        <v>225</v>
      </c>
      <c r="P2958" s="60">
        <f t="shared" si="46"/>
        <v>253.125</v>
      </c>
      <c r="Q2958" s="62"/>
    </row>
    <row r="2959" spans="1:17" x14ac:dyDescent="0.3">
      <c r="A2959" s="1" t="s">
        <v>506</v>
      </c>
      <c r="B2959" t="s">
        <v>16</v>
      </c>
      <c r="C2959" t="s">
        <v>16</v>
      </c>
      <c r="D2959" s="63">
        <v>106</v>
      </c>
      <c r="E2959" s="5">
        <v>5</v>
      </c>
      <c r="F2959" s="5" t="s">
        <v>20</v>
      </c>
      <c r="G2959" s="64">
        <v>12.5</v>
      </c>
      <c r="H2959" s="64">
        <v>0</v>
      </c>
      <c r="I2959" t="s">
        <v>14</v>
      </c>
      <c r="J2959" t="s">
        <v>14</v>
      </c>
      <c r="K2959" t="s">
        <v>15</v>
      </c>
      <c r="N2959" s="1">
        <v>350</v>
      </c>
      <c r="O2959" s="60">
        <f>IF(B2959="DEPARTAMENTO",N2959*(100%-VLOOKUP(A2959,'Condiciones Comerciales'!B:M,4,FALSE)),N2959)</f>
        <v>350</v>
      </c>
      <c r="P2959" s="60">
        <f t="shared" si="46"/>
        <v>393.75</v>
      </c>
      <c r="Q2959" s="62"/>
    </row>
    <row r="2960" spans="1:17" x14ac:dyDescent="0.3">
      <c r="A2960" s="1" t="s">
        <v>506</v>
      </c>
      <c r="B2960" t="s">
        <v>16</v>
      </c>
      <c r="C2960" t="s">
        <v>16</v>
      </c>
      <c r="D2960" s="63">
        <v>107</v>
      </c>
      <c r="E2960" s="5">
        <v>5</v>
      </c>
      <c r="F2960" s="5" t="s">
        <v>20</v>
      </c>
      <c r="G2960" s="64">
        <v>12.5</v>
      </c>
      <c r="H2960" s="64">
        <v>0</v>
      </c>
      <c r="I2960" t="s">
        <v>14</v>
      </c>
      <c r="J2960" t="s">
        <v>14</v>
      </c>
      <c r="K2960" t="s">
        <v>15</v>
      </c>
      <c r="N2960" s="1">
        <v>350</v>
      </c>
      <c r="O2960" s="60">
        <f>IF(B2960="DEPARTAMENTO",N2960*(100%-VLOOKUP(A2960,'Condiciones Comerciales'!B:M,4,FALSE)),N2960)</f>
        <v>350</v>
      </c>
      <c r="P2960" s="60">
        <f t="shared" si="46"/>
        <v>393.75</v>
      </c>
      <c r="Q2960" s="62"/>
    </row>
    <row r="2961" spans="1:17" x14ac:dyDescent="0.3">
      <c r="A2961" s="1" t="s">
        <v>506</v>
      </c>
      <c r="B2961" t="s">
        <v>16</v>
      </c>
      <c r="C2961" t="s">
        <v>16</v>
      </c>
      <c r="D2961" s="63">
        <v>108</v>
      </c>
      <c r="E2961" s="5">
        <v>5</v>
      </c>
      <c r="F2961" s="5" t="s">
        <v>20</v>
      </c>
      <c r="G2961" s="64">
        <v>12.5</v>
      </c>
      <c r="H2961" s="64">
        <v>0</v>
      </c>
      <c r="I2961" t="s">
        <v>14</v>
      </c>
      <c r="J2961" t="s">
        <v>14</v>
      </c>
      <c r="K2961" t="s">
        <v>15</v>
      </c>
      <c r="N2961" s="1">
        <v>350</v>
      </c>
      <c r="O2961" s="60">
        <f>IF(B2961="DEPARTAMENTO",N2961*(100%-VLOOKUP(A2961,'Condiciones Comerciales'!B:M,4,FALSE)),N2961)</f>
        <v>350</v>
      </c>
      <c r="P2961" s="60">
        <f t="shared" si="46"/>
        <v>393.75</v>
      </c>
      <c r="Q2961" s="62"/>
    </row>
    <row r="2962" spans="1:17" x14ac:dyDescent="0.3">
      <c r="A2962" s="1" t="s">
        <v>506</v>
      </c>
      <c r="B2962" t="s">
        <v>16</v>
      </c>
      <c r="C2962" t="s">
        <v>16</v>
      </c>
      <c r="D2962" s="63">
        <v>109</v>
      </c>
      <c r="E2962" s="5">
        <v>5</v>
      </c>
      <c r="F2962" s="5" t="s">
        <v>20</v>
      </c>
      <c r="G2962" s="64">
        <v>12.5</v>
      </c>
      <c r="H2962" s="64">
        <v>0</v>
      </c>
      <c r="I2962" t="s">
        <v>14</v>
      </c>
      <c r="J2962" t="s">
        <v>14</v>
      </c>
      <c r="K2962" t="s">
        <v>15</v>
      </c>
      <c r="N2962" s="1">
        <v>350</v>
      </c>
      <c r="O2962" s="60">
        <f>IF(B2962="DEPARTAMENTO",N2962*(100%-VLOOKUP(A2962,'Condiciones Comerciales'!B:M,4,FALSE)),N2962)</f>
        <v>350</v>
      </c>
      <c r="P2962" s="60">
        <f t="shared" si="46"/>
        <v>393.75</v>
      </c>
      <c r="Q2962" s="62"/>
    </row>
    <row r="2963" spans="1:17" x14ac:dyDescent="0.3">
      <c r="A2963" s="1" t="s">
        <v>506</v>
      </c>
      <c r="B2963" t="s">
        <v>16</v>
      </c>
      <c r="C2963" t="s">
        <v>16</v>
      </c>
      <c r="D2963" s="63">
        <v>110</v>
      </c>
      <c r="E2963" s="5">
        <v>5</v>
      </c>
      <c r="F2963" s="5" t="s">
        <v>20</v>
      </c>
      <c r="G2963" s="64">
        <v>12.5</v>
      </c>
      <c r="H2963" s="64">
        <v>0</v>
      </c>
      <c r="I2963" t="s">
        <v>14</v>
      </c>
      <c r="J2963" t="s">
        <v>14</v>
      </c>
      <c r="K2963" t="s">
        <v>15</v>
      </c>
      <c r="N2963" s="1">
        <v>350</v>
      </c>
      <c r="O2963" s="60">
        <f>IF(B2963="DEPARTAMENTO",N2963*(100%-VLOOKUP(A2963,'Condiciones Comerciales'!B:M,4,FALSE)),N2963)</f>
        <v>350</v>
      </c>
      <c r="P2963" s="60">
        <f t="shared" si="46"/>
        <v>393.75</v>
      </c>
      <c r="Q2963" s="62"/>
    </row>
    <row r="2964" spans="1:17" x14ac:dyDescent="0.3">
      <c r="A2964" s="1" t="s">
        <v>506</v>
      </c>
      <c r="B2964" t="s">
        <v>16</v>
      </c>
      <c r="C2964" t="s">
        <v>16</v>
      </c>
      <c r="D2964" s="63">
        <v>111</v>
      </c>
      <c r="E2964" s="5">
        <v>5</v>
      </c>
      <c r="F2964" s="5" t="s">
        <v>20</v>
      </c>
      <c r="G2964" s="64">
        <v>12.5</v>
      </c>
      <c r="H2964" s="64">
        <v>0</v>
      </c>
      <c r="I2964" t="s">
        <v>14</v>
      </c>
      <c r="J2964" t="s">
        <v>14</v>
      </c>
      <c r="K2964" t="s">
        <v>15</v>
      </c>
      <c r="N2964" s="1">
        <v>350</v>
      </c>
      <c r="O2964" s="60">
        <f>IF(B2964="DEPARTAMENTO",N2964*(100%-VLOOKUP(A2964,'Condiciones Comerciales'!B:M,4,FALSE)),N2964)</f>
        <v>350</v>
      </c>
      <c r="P2964" s="60">
        <f t="shared" si="46"/>
        <v>393.75</v>
      </c>
      <c r="Q2964" s="62"/>
    </row>
    <row r="2965" spans="1:17" x14ac:dyDescent="0.3">
      <c r="A2965" s="1" t="s">
        <v>506</v>
      </c>
      <c r="B2965" t="s">
        <v>16</v>
      </c>
      <c r="C2965" t="s">
        <v>16</v>
      </c>
      <c r="D2965" s="63">
        <v>112</v>
      </c>
      <c r="E2965" s="5">
        <v>5</v>
      </c>
      <c r="F2965" s="5" t="s">
        <v>20</v>
      </c>
      <c r="G2965" s="64">
        <v>12.5</v>
      </c>
      <c r="H2965" s="64">
        <v>0</v>
      </c>
      <c r="I2965" t="s">
        <v>14</v>
      </c>
      <c r="J2965" t="s">
        <v>14</v>
      </c>
      <c r="K2965" t="s">
        <v>15</v>
      </c>
      <c r="N2965" s="1">
        <v>350</v>
      </c>
      <c r="O2965" s="60">
        <f>IF(B2965="DEPARTAMENTO",N2965*(100%-VLOOKUP(A2965,'Condiciones Comerciales'!B:M,4,FALSE)),N2965)</f>
        <v>350</v>
      </c>
      <c r="P2965" s="60">
        <f t="shared" si="46"/>
        <v>393.75</v>
      </c>
      <c r="Q2965" s="62"/>
    </row>
    <row r="2966" spans="1:17" x14ac:dyDescent="0.3">
      <c r="A2966" s="1" t="s">
        <v>506</v>
      </c>
      <c r="B2966" t="s">
        <v>16</v>
      </c>
      <c r="C2966" t="s">
        <v>16</v>
      </c>
      <c r="D2966" s="63">
        <v>113</v>
      </c>
      <c r="E2966" s="5">
        <v>5</v>
      </c>
      <c r="F2966" s="5" t="s">
        <v>20</v>
      </c>
      <c r="G2966" s="64">
        <v>12.5</v>
      </c>
      <c r="H2966" s="64">
        <v>0</v>
      </c>
      <c r="I2966" t="s">
        <v>14</v>
      </c>
      <c r="J2966" t="s">
        <v>14</v>
      </c>
      <c r="K2966" t="s">
        <v>15</v>
      </c>
      <c r="L2966" t="s">
        <v>670</v>
      </c>
      <c r="N2966" s="1">
        <v>225</v>
      </c>
      <c r="O2966" s="60">
        <f>IF(B2966="DEPARTAMENTO",N2966*(100%-VLOOKUP(A2966,'Condiciones Comerciales'!B:M,4,FALSE)),N2966)</f>
        <v>225</v>
      </c>
      <c r="P2966" s="60">
        <f t="shared" si="46"/>
        <v>253.125</v>
      </c>
      <c r="Q2966" s="62"/>
    </row>
    <row r="2967" spans="1:17" x14ac:dyDescent="0.3">
      <c r="A2967" s="1" t="s">
        <v>506</v>
      </c>
      <c r="B2967" t="s">
        <v>16</v>
      </c>
      <c r="C2967" t="s">
        <v>16</v>
      </c>
      <c r="D2967" s="63">
        <v>114</v>
      </c>
      <c r="E2967" s="5">
        <v>5</v>
      </c>
      <c r="F2967" s="5" t="s">
        <v>20</v>
      </c>
      <c r="G2967" s="64">
        <v>12.5</v>
      </c>
      <c r="H2967" s="64">
        <v>0</v>
      </c>
      <c r="I2967" t="s">
        <v>14</v>
      </c>
      <c r="J2967" t="s">
        <v>14</v>
      </c>
      <c r="K2967" t="s">
        <v>15</v>
      </c>
      <c r="L2967" t="s">
        <v>671</v>
      </c>
      <c r="N2967" s="1">
        <v>225</v>
      </c>
      <c r="O2967" s="60">
        <f>IF(B2967="DEPARTAMENTO",N2967*(100%-VLOOKUP(A2967,'Condiciones Comerciales'!B:M,4,FALSE)),N2967)</f>
        <v>225</v>
      </c>
      <c r="P2967" s="60">
        <f t="shared" si="46"/>
        <v>253.125</v>
      </c>
      <c r="Q2967" s="62"/>
    </row>
    <row r="2968" spans="1:17" x14ac:dyDescent="0.3">
      <c r="A2968" s="1" t="s">
        <v>506</v>
      </c>
      <c r="B2968" t="s">
        <v>16</v>
      </c>
      <c r="C2968" t="s">
        <v>16</v>
      </c>
      <c r="D2968" s="63">
        <v>115</v>
      </c>
      <c r="E2968" s="5">
        <v>5</v>
      </c>
      <c r="F2968" s="5" t="s">
        <v>20</v>
      </c>
      <c r="G2968" s="64">
        <v>12.5</v>
      </c>
      <c r="H2968" s="64">
        <v>0</v>
      </c>
      <c r="I2968" t="s">
        <v>14</v>
      </c>
      <c r="J2968" t="s">
        <v>14</v>
      </c>
      <c r="K2968" t="s">
        <v>15</v>
      </c>
      <c r="L2968" t="s">
        <v>672</v>
      </c>
      <c r="N2968" s="1">
        <v>225</v>
      </c>
      <c r="O2968" s="60">
        <f>IF(B2968="DEPARTAMENTO",N2968*(100%-VLOOKUP(A2968,'Condiciones Comerciales'!B:M,4,FALSE)),N2968)</f>
        <v>225</v>
      </c>
      <c r="P2968" s="60">
        <f t="shared" si="46"/>
        <v>253.125</v>
      </c>
      <c r="Q2968" s="62"/>
    </row>
    <row r="2969" spans="1:17" x14ac:dyDescent="0.3">
      <c r="A2969" s="1" t="s">
        <v>506</v>
      </c>
      <c r="B2969" t="s">
        <v>16</v>
      </c>
      <c r="C2969" t="s">
        <v>16</v>
      </c>
      <c r="D2969" s="63">
        <v>116</v>
      </c>
      <c r="E2969" s="5">
        <v>5</v>
      </c>
      <c r="F2969" s="5" t="s">
        <v>20</v>
      </c>
      <c r="G2969" s="64">
        <v>12.5</v>
      </c>
      <c r="H2969" s="64">
        <v>0</v>
      </c>
      <c r="I2969" t="s">
        <v>14</v>
      </c>
      <c r="J2969" t="s">
        <v>14</v>
      </c>
      <c r="K2969" t="s">
        <v>15</v>
      </c>
      <c r="L2969" t="s">
        <v>673</v>
      </c>
      <c r="N2969" s="1">
        <v>225</v>
      </c>
      <c r="O2969" s="60">
        <f>IF(B2969="DEPARTAMENTO",N2969*(100%-VLOOKUP(A2969,'Condiciones Comerciales'!B:M,4,FALSE)),N2969)</f>
        <v>225</v>
      </c>
      <c r="P2969" s="60">
        <f t="shared" si="46"/>
        <v>253.125</v>
      </c>
      <c r="Q2969" s="62"/>
    </row>
    <row r="2970" spans="1:17" x14ac:dyDescent="0.3">
      <c r="A2970" s="1" t="s">
        <v>245</v>
      </c>
      <c r="B2970" t="s">
        <v>18</v>
      </c>
      <c r="C2970" t="s">
        <v>33</v>
      </c>
      <c r="D2970" s="63">
        <v>108</v>
      </c>
      <c r="E2970" s="5">
        <v>1</v>
      </c>
      <c r="F2970" s="5" t="s">
        <v>20</v>
      </c>
      <c r="G2970" s="64">
        <v>36.869999999999997</v>
      </c>
      <c r="H2970" s="64">
        <v>2.2400000000000002</v>
      </c>
      <c r="I2970" t="s">
        <v>39</v>
      </c>
      <c r="J2970" t="s">
        <v>14</v>
      </c>
      <c r="K2970" t="s">
        <v>15</v>
      </c>
      <c r="N2970" s="1">
        <v>2682</v>
      </c>
      <c r="O2970" s="60">
        <f>IF(B2970="DEPARTAMENTO",N2970*(100%-VLOOKUP(A2970,'Condiciones Comerciales'!B:M,4,FALSE)),N2970)</f>
        <v>2413.8000000000002</v>
      </c>
      <c r="P2970" s="60">
        <f t="shared" si="46"/>
        <v>2715.5250000000001</v>
      </c>
      <c r="Q2970" s="62"/>
    </row>
    <row r="2971" spans="1:17" x14ac:dyDescent="0.3">
      <c r="A2971" s="1" t="s">
        <v>245</v>
      </c>
      <c r="B2971" t="s">
        <v>18</v>
      </c>
      <c r="C2971" t="s">
        <v>33</v>
      </c>
      <c r="D2971" s="63">
        <v>111</v>
      </c>
      <c r="E2971" s="5">
        <v>1</v>
      </c>
      <c r="F2971" s="5" t="s">
        <v>20</v>
      </c>
      <c r="G2971" s="64">
        <v>36.94</v>
      </c>
      <c r="H2971" s="64">
        <v>2.2400000000000002</v>
      </c>
      <c r="I2971" t="s">
        <v>23</v>
      </c>
      <c r="J2971" t="s">
        <v>14</v>
      </c>
      <c r="K2971" t="s">
        <v>15</v>
      </c>
      <c r="N2971" s="1">
        <v>2625</v>
      </c>
      <c r="O2971" s="60">
        <f>IF(B2971="DEPARTAMENTO",N2971*(100%-VLOOKUP(A2971,'Condiciones Comerciales'!B:M,4,FALSE)),N2971)</f>
        <v>2362.5</v>
      </c>
      <c r="P2971" s="60">
        <f t="shared" si="46"/>
        <v>2657.8125</v>
      </c>
      <c r="Q2971" s="62"/>
    </row>
    <row r="2972" spans="1:17" x14ac:dyDescent="0.3">
      <c r="A2972" s="1" t="s">
        <v>245</v>
      </c>
      <c r="B2972" t="s">
        <v>18</v>
      </c>
      <c r="C2972" t="s">
        <v>33</v>
      </c>
      <c r="D2972" s="63">
        <v>211</v>
      </c>
      <c r="E2972" s="5">
        <v>2</v>
      </c>
      <c r="F2972" s="5" t="s">
        <v>20</v>
      </c>
      <c r="G2972" s="64">
        <v>36.94</v>
      </c>
      <c r="H2972" s="64">
        <v>2.2400000000000002</v>
      </c>
      <c r="I2972" t="s">
        <v>23</v>
      </c>
      <c r="J2972" t="s">
        <v>14</v>
      </c>
      <c r="K2972" t="s">
        <v>15</v>
      </c>
      <c r="N2972" s="1">
        <v>2682</v>
      </c>
      <c r="O2972" s="60">
        <f>IF(B2972="DEPARTAMENTO",N2972*(100%-VLOOKUP(A2972,'Condiciones Comerciales'!B:M,4,FALSE)),N2972)</f>
        <v>2413.8000000000002</v>
      </c>
      <c r="P2972" s="60">
        <f t="shared" si="46"/>
        <v>2715.5250000000001</v>
      </c>
      <c r="Q2972" s="62"/>
    </row>
    <row r="2973" spans="1:17" x14ac:dyDescent="0.3">
      <c r="A2973" s="1" t="s">
        <v>245</v>
      </c>
      <c r="B2973" t="s">
        <v>18</v>
      </c>
      <c r="C2973" t="s">
        <v>33</v>
      </c>
      <c r="D2973" s="63">
        <v>212</v>
      </c>
      <c r="E2973" s="5">
        <v>2</v>
      </c>
      <c r="F2973" s="5" t="s">
        <v>17</v>
      </c>
      <c r="G2973" s="64">
        <v>36.94</v>
      </c>
      <c r="H2973" s="64">
        <v>2.2400000000000002</v>
      </c>
      <c r="I2973" t="s">
        <v>21</v>
      </c>
      <c r="J2973" t="s">
        <v>14</v>
      </c>
      <c r="K2973" t="s">
        <v>15</v>
      </c>
      <c r="N2973" s="1">
        <v>2762</v>
      </c>
      <c r="O2973" s="60">
        <f>IF(B2973="DEPARTAMENTO",N2973*(100%-VLOOKUP(A2973,'Condiciones Comerciales'!B:M,4,FALSE)),N2973)</f>
        <v>2485.8000000000002</v>
      </c>
      <c r="P2973" s="60">
        <f t="shared" si="46"/>
        <v>2796.5250000000001</v>
      </c>
      <c r="Q2973" s="62"/>
    </row>
    <row r="2974" spans="1:17" x14ac:dyDescent="0.3">
      <c r="A2974" s="1" t="s">
        <v>245</v>
      </c>
      <c r="B2974" t="s">
        <v>18</v>
      </c>
      <c r="C2974" t="s">
        <v>33</v>
      </c>
      <c r="D2974" s="63">
        <v>213</v>
      </c>
      <c r="E2974" s="5">
        <v>2</v>
      </c>
      <c r="F2974" s="5" t="s">
        <v>17</v>
      </c>
      <c r="G2974" s="64">
        <v>36.94</v>
      </c>
      <c r="H2974" s="64">
        <v>2.2400000000000002</v>
      </c>
      <c r="I2974" t="s">
        <v>21</v>
      </c>
      <c r="J2974" t="s">
        <v>14</v>
      </c>
      <c r="K2974" t="s">
        <v>15</v>
      </c>
      <c r="N2974" s="1">
        <v>2762</v>
      </c>
      <c r="O2974" s="60">
        <f>IF(B2974="DEPARTAMENTO",N2974*(100%-VLOOKUP(A2974,'Condiciones Comerciales'!B:M,4,FALSE)),N2974)</f>
        <v>2485.8000000000002</v>
      </c>
      <c r="P2974" s="60">
        <f t="shared" si="46"/>
        <v>2796.5250000000001</v>
      </c>
      <c r="Q2974" s="62"/>
    </row>
    <row r="2975" spans="1:17" x14ac:dyDescent="0.3">
      <c r="A2975" s="1" t="s">
        <v>245</v>
      </c>
      <c r="B2975" t="s">
        <v>18</v>
      </c>
      <c r="C2975" t="s">
        <v>33</v>
      </c>
      <c r="D2975" s="63">
        <v>218</v>
      </c>
      <c r="E2975" s="5">
        <v>2</v>
      </c>
      <c r="F2975" s="5" t="s">
        <v>17</v>
      </c>
      <c r="G2975" s="64">
        <v>36.94</v>
      </c>
      <c r="H2975" s="64">
        <v>2.2400000000000002</v>
      </c>
      <c r="I2975" t="s">
        <v>23</v>
      </c>
      <c r="J2975" t="s">
        <v>14</v>
      </c>
      <c r="K2975" t="s">
        <v>508</v>
      </c>
      <c r="N2975" s="1">
        <v>2682</v>
      </c>
      <c r="O2975" s="60">
        <f>IF(B2975="DEPARTAMENTO",N2975*(100%-VLOOKUP(A2975,'Condiciones Comerciales'!B:M,4,FALSE)),N2975)</f>
        <v>2413.8000000000002</v>
      </c>
      <c r="P2975" s="60">
        <f t="shared" si="46"/>
        <v>2715.5250000000001</v>
      </c>
      <c r="Q2975" s="62"/>
    </row>
    <row r="2976" spans="1:17" x14ac:dyDescent="0.3">
      <c r="A2976" s="1" t="s">
        <v>245</v>
      </c>
      <c r="B2976" t="s">
        <v>18</v>
      </c>
      <c r="C2976" t="s">
        <v>33</v>
      </c>
      <c r="D2976" s="63">
        <v>312</v>
      </c>
      <c r="E2976" s="5">
        <v>3</v>
      </c>
      <c r="F2976" s="5" t="s">
        <v>17</v>
      </c>
      <c r="G2976" s="64">
        <v>36.94</v>
      </c>
      <c r="H2976" s="64">
        <v>2.2400000000000002</v>
      </c>
      <c r="I2976" t="s">
        <v>21</v>
      </c>
      <c r="J2976" t="s">
        <v>14</v>
      </c>
      <c r="K2976" t="s">
        <v>508</v>
      </c>
      <c r="N2976" s="1">
        <v>2774</v>
      </c>
      <c r="O2976" s="60">
        <f>IF(B2976="DEPARTAMENTO",N2976*(100%-VLOOKUP(A2976,'Condiciones Comerciales'!B:M,4,FALSE)),N2976)</f>
        <v>2496.6</v>
      </c>
      <c r="P2976" s="60">
        <f t="shared" si="46"/>
        <v>2808.6749999999997</v>
      </c>
      <c r="Q2976" s="62"/>
    </row>
    <row r="2977" spans="1:17" x14ac:dyDescent="0.3">
      <c r="A2977" s="1" t="s">
        <v>245</v>
      </c>
      <c r="B2977" t="s">
        <v>18</v>
      </c>
      <c r="C2977" t="s">
        <v>33</v>
      </c>
      <c r="D2977" s="63">
        <v>412</v>
      </c>
      <c r="E2977" s="5">
        <v>4</v>
      </c>
      <c r="F2977" s="5" t="s">
        <v>17</v>
      </c>
      <c r="G2977" s="64">
        <v>36.94</v>
      </c>
      <c r="H2977" s="64">
        <v>2.2400000000000002</v>
      </c>
      <c r="I2977" t="s">
        <v>21</v>
      </c>
      <c r="J2977" t="s">
        <v>14</v>
      </c>
      <c r="K2977" t="s">
        <v>508</v>
      </c>
      <c r="N2977" s="1">
        <v>2785</v>
      </c>
      <c r="O2977" s="60">
        <f>IF(B2977="DEPARTAMENTO",N2977*(100%-VLOOKUP(A2977,'Condiciones Comerciales'!B:M,4,FALSE)),N2977)</f>
        <v>2506.5</v>
      </c>
      <c r="P2977" s="60">
        <f t="shared" si="46"/>
        <v>2819.8124999999995</v>
      </c>
      <c r="Q2977" s="62"/>
    </row>
    <row r="2978" spans="1:17" x14ac:dyDescent="0.3">
      <c r="A2978" s="1" t="s">
        <v>245</v>
      </c>
      <c r="B2978" t="s">
        <v>18</v>
      </c>
      <c r="C2978" t="s">
        <v>33</v>
      </c>
      <c r="D2978" s="63">
        <v>414</v>
      </c>
      <c r="E2978" s="5">
        <v>4</v>
      </c>
      <c r="F2978" s="5" t="s">
        <v>20</v>
      </c>
      <c r="G2978" s="64">
        <v>36.94</v>
      </c>
      <c r="H2978" s="64">
        <v>2.2400000000000002</v>
      </c>
      <c r="I2978" t="s">
        <v>23</v>
      </c>
      <c r="J2978" t="s">
        <v>14</v>
      </c>
      <c r="K2978" t="s">
        <v>15</v>
      </c>
      <c r="N2978" s="1">
        <v>2705</v>
      </c>
      <c r="O2978" s="60">
        <f>IF(B2978="DEPARTAMENTO",N2978*(100%-VLOOKUP(A2978,'Condiciones Comerciales'!B:M,4,FALSE)),N2978)</f>
        <v>2434.5</v>
      </c>
      <c r="P2978" s="60">
        <f t="shared" si="46"/>
        <v>2738.8125</v>
      </c>
      <c r="Q2978" s="62"/>
    </row>
    <row r="2979" spans="1:17" x14ac:dyDescent="0.3">
      <c r="A2979" s="1" t="s">
        <v>245</v>
      </c>
      <c r="B2979" t="s">
        <v>18</v>
      </c>
      <c r="C2979" t="s">
        <v>33</v>
      </c>
      <c r="D2979" s="63">
        <v>418</v>
      </c>
      <c r="E2979" s="5">
        <v>4</v>
      </c>
      <c r="F2979" s="5" t="s">
        <v>17</v>
      </c>
      <c r="G2979" s="64">
        <v>36.94</v>
      </c>
      <c r="H2979" s="64">
        <v>2.2400000000000002</v>
      </c>
      <c r="I2979" t="s">
        <v>23</v>
      </c>
      <c r="J2979" t="s">
        <v>14</v>
      </c>
      <c r="K2979" t="s">
        <v>15</v>
      </c>
      <c r="N2979" s="1">
        <v>2705</v>
      </c>
      <c r="O2979" s="60">
        <f>IF(B2979="DEPARTAMENTO",N2979*(100%-VLOOKUP(A2979,'Condiciones Comerciales'!B:M,4,FALSE)),N2979)</f>
        <v>2434.5</v>
      </c>
      <c r="P2979" s="60">
        <f t="shared" si="46"/>
        <v>2738.8125</v>
      </c>
      <c r="Q2979" s="62"/>
    </row>
    <row r="2980" spans="1:17" x14ac:dyDescent="0.3">
      <c r="A2980" s="1" t="s">
        <v>245</v>
      </c>
      <c r="B2980" t="s">
        <v>18</v>
      </c>
      <c r="C2980" t="s">
        <v>33</v>
      </c>
      <c r="D2980" s="63">
        <v>503</v>
      </c>
      <c r="E2980" s="5">
        <v>5</v>
      </c>
      <c r="F2980" s="5" t="s">
        <v>17</v>
      </c>
      <c r="G2980" s="64">
        <v>36.94</v>
      </c>
      <c r="H2980" s="64">
        <v>2.2400000000000002</v>
      </c>
      <c r="I2980" t="s">
        <v>39</v>
      </c>
      <c r="J2980" t="s">
        <v>14</v>
      </c>
      <c r="K2980" t="s">
        <v>15</v>
      </c>
      <c r="N2980" s="1">
        <v>2774</v>
      </c>
      <c r="O2980" s="60">
        <f>IF(B2980="DEPARTAMENTO",N2980*(100%-VLOOKUP(A2980,'Condiciones Comerciales'!B:M,4,FALSE)),N2980)</f>
        <v>2496.6</v>
      </c>
      <c r="P2980" s="60">
        <f t="shared" si="46"/>
        <v>2808.6749999999997</v>
      </c>
      <c r="Q2980" s="62"/>
    </row>
    <row r="2981" spans="1:17" x14ac:dyDescent="0.3">
      <c r="A2981" s="1" t="s">
        <v>245</v>
      </c>
      <c r="B2981" t="s">
        <v>18</v>
      </c>
      <c r="C2981" t="s">
        <v>33</v>
      </c>
      <c r="D2981" s="63">
        <v>507</v>
      </c>
      <c r="E2981" s="5">
        <v>5</v>
      </c>
      <c r="F2981" s="5" t="s">
        <v>20</v>
      </c>
      <c r="G2981" s="64">
        <v>36.94</v>
      </c>
      <c r="H2981" s="64">
        <v>2.2400000000000002</v>
      </c>
      <c r="I2981" t="s">
        <v>39</v>
      </c>
      <c r="J2981" t="s">
        <v>14</v>
      </c>
      <c r="K2981" t="s">
        <v>15</v>
      </c>
      <c r="N2981" s="1">
        <v>2774</v>
      </c>
      <c r="O2981" s="60">
        <f>IF(B2981="DEPARTAMENTO",N2981*(100%-VLOOKUP(A2981,'Condiciones Comerciales'!B:M,4,FALSE)),N2981)</f>
        <v>2496.6</v>
      </c>
      <c r="P2981" s="60">
        <f t="shared" si="46"/>
        <v>2808.6749999999997</v>
      </c>
      <c r="Q2981" s="62"/>
    </row>
    <row r="2982" spans="1:17" x14ac:dyDescent="0.3">
      <c r="A2982" s="1" t="s">
        <v>245</v>
      </c>
      <c r="B2982" t="s">
        <v>18</v>
      </c>
      <c r="C2982" t="s">
        <v>33</v>
      </c>
      <c r="D2982" s="63">
        <v>508</v>
      </c>
      <c r="E2982" s="5">
        <v>5</v>
      </c>
      <c r="F2982" s="5" t="s">
        <v>20</v>
      </c>
      <c r="G2982" s="64">
        <v>36.94</v>
      </c>
      <c r="H2982" s="64">
        <v>2.2400000000000002</v>
      </c>
      <c r="I2982" t="s">
        <v>39</v>
      </c>
      <c r="J2982" t="s">
        <v>14</v>
      </c>
      <c r="K2982" t="s">
        <v>15</v>
      </c>
      <c r="N2982" s="1">
        <v>2774</v>
      </c>
      <c r="O2982" s="60">
        <f>IF(B2982="DEPARTAMENTO",N2982*(100%-VLOOKUP(A2982,'Condiciones Comerciales'!B:M,4,FALSE)),N2982)</f>
        <v>2496.6</v>
      </c>
      <c r="P2982" s="60">
        <f t="shared" si="46"/>
        <v>2808.6749999999997</v>
      </c>
      <c r="Q2982" s="62"/>
    </row>
    <row r="2983" spans="1:17" x14ac:dyDescent="0.3">
      <c r="A2983" s="1" t="s">
        <v>245</v>
      </c>
      <c r="B2983" t="s">
        <v>18</v>
      </c>
      <c r="C2983" t="s">
        <v>33</v>
      </c>
      <c r="D2983" s="63">
        <v>513</v>
      </c>
      <c r="E2983" s="5">
        <v>5</v>
      </c>
      <c r="F2983" s="5" t="s">
        <v>17</v>
      </c>
      <c r="G2983" s="64">
        <v>36.94</v>
      </c>
      <c r="H2983" s="64">
        <v>2.2400000000000002</v>
      </c>
      <c r="I2983" t="s">
        <v>21</v>
      </c>
      <c r="J2983" t="s">
        <v>14</v>
      </c>
      <c r="K2983" t="s">
        <v>508</v>
      </c>
      <c r="N2983" s="1">
        <v>2797</v>
      </c>
      <c r="O2983" s="60">
        <f>IF(B2983="DEPARTAMENTO",N2983*(100%-VLOOKUP(A2983,'Condiciones Comerciales'!B:M,4,FALSE)),N2983)</f>
        <v>2517.3000000000002</v>
      </c>
      <c r="P2983" s="60">
        <f t="shared" si="46"/>
        <v>2831.9625000000001</v>
      </c>
      <c r="Q2983" s="62"/>
    </row>
    <row r="2984" spans="1:17" x14ac:dyDescent="0.3">
      <c r="A2984" s="1" t="s">
        <v>245</v>
      </c>
      <c r="B2984" t="s">
        <v>18</v>
      </c>
      <c r="C2984" t="s">
        <v>33</v>
      </c>
      <c r="D2984" s="63">
        <v>517</v>
      </c>
      <c r="E2984" s="5">
        <v>5</v>
      </c>
      <c r="F2984" s="5" t="s">
        <v>20</v>
      </c>
      <c r="G2984" s="64">
        <v>36.94</v>
      </c>
      <c r="H2984" s="64">
        <v>2.2400000000000002</v>
      </c>
      <c r="I2984" t="s">
        <v>21</v>
      </c>
      <c r="J2984" t="s">
        <v>14</v>
      </c>
      <c r="K2984" t="s">
        <v>15</v>
      </c>
      <c r="N2984" s="1">
        <v>2797</v>
      </c>
      <c r="O2984" s="60">
        <f>IF(B2984="DEPARTAMENTO",N2984*(100%-VLOOKUP(A2984,'Condiciones Comerciales'!B:M,4,FALSE)),N2984)</f>
        <v>2517.3000000000002</v>
      </c>
      <c r="P2984" s="60">
        <f t="shared" si="46"/>
        <v>2831.9625000000001</v>
      </c>
      <c r="Q2984" s="62"/>
    </row>
    <row r="2985" spans="1:17" x14ac:dyDescent="0.3">
      <c r="A2985" s="1" t="s">
        <v>245</v>
      </c>
      <c r="B2985" t="s">
        <v>18</v>
      </c>
      <c r="C2985" t="s">
        <v>33</v>
      </c>
      <c r="D2985" s="63">
        <v>603</v>
      </c>
      <c r="E2985" s="5">
        <v>6</v>
      </c>
      <c r="F2985" s="5" t="s">
        <v>17</v>
      </c>
      <c r="G2985" s="64">
        <v>36.94</v>
      </c>
      <c r="H2985" s="64">
        <v>2.2400000000000002</v>
      </c>
      <c r="I2985" t="s">
        <v>39</v>
      </c>
      <c r="J2985" t="s">
        <v>14</v>
      </c>
      <c r="K2985" t="s">
        <v>15</v>
      </c>
      <c r="N2985" s="1">
        <v>2785</v>
      </c>
      <c r="O2985" s="60">
        <f>IF(B2985="DEPARTAMENTO",N2985*(100%-VLOOKUP(A2985,'Condiciones Comerciales'!B:M,4,FALSE)),N2985)</f>
        <v>2506.5</v>
      </c>
      <c r="P2985" s="60">
        <f t="shared" si="46"/>
        <v>2819.8124999999995</v>
      </c>
      <c r="Q2985" s="62"/>
    </row>
    <row r="2986" spans="1:17" x14ac:dyDescent="0.3">
      <c r="A2986" s="1" t="s">
        <v>245</v>
      </c>
      <c r="B2986" t="s">
        <v>18</v>
      </c>
      <c r="C2986" t="s">
        <v>33</v>
      </c>
      <c r="D2986" s="63">
        <v>608</v>
      </c>
      <c r="E2986" s="5">
        <v>6</v>
      </c>
      <c r="F2986" s="5" t="s">
        <v>20</v>
      </c>
      <c r="G2986" s="64">
        <v>36.94</v>
      </c>
      <c r="H2986" s="64">
        <v>2.2400000000000002</v>
      </c>
      <c r="I2986" t="s">
        <v>39</v>
      </c>
      <c r="J2986" t="s">
        <v>14</v>
      </c>
      <c r="K2986" t="s">
        <v>508</v>
      </c>
      <c r="N2986" s="1">
        <v>2785</v>
      </c>
      <c r="O2986" s="60">
        <f>IF(B2986="DEPARTAMENTO",N2986*(100%-VLOOKUP(A2986,'Condiciones Comerciales'!B:M,4,FALSE)),N2986)</f>
        <v>2506.5</v>
      </c>
      <c r="P2986" s="60">
        <f t="shared" si="46"/>
        <v>2819.8124999999995</v>
      </c>
      <c r="Q2986" s="62"/>
    </row>
    <row r="2987" spans="1:17" x14ac:dyDescent="0.3">
      <c r="A2987" s="1" t="s">
        <v>245</v>
      </c>
      <c r="B2987" t="s">
        <v>18</v>
      </c>
      <c r="C2987" t="s">
        <v>33</v>
      </c>
      <c r="D2987" s="63">
        <v>617</v>
      </c>
      <c r="E2987" s="5">
        <v>6</v>
      </c>
      <c r="F2987" s="5" t="s">
        <v>20</v>
      </c>
      <c r="G2987" s="64">
        <v>36.94</v>
      </c>
      <c r="H2987" s="64">
        <v>2.2400000000000002</v>
      </c>
      <c r="I2987" t="s">
        <v>21</v>
      </c>
      <c r="J2987" t="s">
        <v>14</v>
      </c>
      <c r="K2987" t="s">
        <v>15</v>
      </c>
      <c r="N2987" s="1">
        <v>2808</v>
      </c>
      <c r="O2987" s="60">
        <f>IF(B2987="DEPARTAMENTO",N2987*(100%-VLOOKUP(A2987,'Condiciones Comerciales'!B:M,4,FALSE)),N2987)</f>
        <v>2527.2000000000003</v>
      </c>
      <c r="P2987" s="60">
        <f t="shared" si="46"/>
        <v>2843.1000000000004</v>
      </c>
      <c r="Q2987" s="62"/>
    </row>
    <row r="2988" spans="1:17" x14ac:dyDescent="0.3">
      <c r="A2988" s="1" t="s">
        <v>245</v>
      </c>
      <c r="B2988" t="s">
        <v>18</v>
      </c>
      <c r="C2988" t="s">
        <v>33</v>
      </c>
      <c r="D2988" s="63">
        <v>618</v>
      </c>
      <c r="E2988" s="5">
        <v>6</v>
      </c>
      <c r="F2988" s="5" t="s">
        <v>17</v>
      </c>
      <c r="G2988" s="64">
        <v>36.94</v>
      </c>
      <c r="H2988" s="64">
        <v>2.2400000000000002</v>
      </c>
      <c r="I2988" t="s">
        <v>23</v>
      </c>
      <c r="J2988" t="s">
        <v>14</v>
      </c>
      <c r="K2988" t="s">
        <v>15</v>
      </c>
      <c r="N2988" s="1">
        <v>2728</v>
      </c>
      <c r="O2988" s="60">
        <f>IF(B2988="DEPARTAMENTO",N2988*(100%-VLOOKUP(A2988,'Condiciones Comerciales'!B:M,4,FALSE)),N2988)</f>
        <v>2455.2000000000003</v>
      </c>
      <c r="P2988" s="60">
        <f t="shared" si="46"/>
        <v>2762.1000000000004</v>
      </c>
      <c r="Q2988" s="62"/>
    </row>
    <row r="2989" spans="1:17" x14ac:dyDescent="0.3">
      <c r="A2989" s="1" t="s">
        <v>245</v>
      </c>
      <c r="B2989" t="s">
        <v>18</v>
      </c>
      <c r="C2989" t="s">
        <v>33</v>
      </c>
      <c r="D2989" s="63">
        <v>701</v>
      </c>
      <c r="E2989" s="5">
        <v>7</v>
      </c>
      <c r="F2989" s="5" t="s">
        <v>20</v>
      </c>
      <c r="G2989" s="64">
        <v>36.94</v>
      </c>
      <c r="H2989" s="64">
        <v>2.2400000000000002</v>
      </c>
      <c r="I2989" t="s">
        <v>24</v>
      </c>
      <c r="J2989" t="s">
        <v>14</v>
      </c>
      <c r="K2989" t="s">
        <v>15</v>
      </c>
      <c r="N2989" s="1">
        <v>2774</v>
      </c>
      <c r="O2989" s="60">
        <f>IF(B2989="DEPARTAMENTO",N2989*(100%-VLOOKUP(A2989,'Condiciones Comerciales'!B:M,4,FALSE)),N2989)</f>
        <v>2496.6</v>
      </c>
      <c r="P2989" s="60">
        <f t="shared" si="46"/>
        <v>2808.6749999999997</v>
      </c>
      <c r="Q2989" s="62"/>
    </row>
    <row r="2990" spans="1:17" x14ac:dyDescent="0.3">
      <c r="A2990" s="1" t="s">
        <v>245</v>
      </c>
      <c r="B2990" t="s">
        <v>18</v>
      </c>
      <c r="C2990" t="s">
        <v>33</v>
      </c>
      <c r="D2990" s="63">
        <v>703</v>
      </c>
      <c r="E2990" s="5">
        <v>7</v>
      </c>
      <c r="F2990" s="5" t="s">
        <v>17</v>
      </c>
      <c r="G2990" s="64">
        <v>36.94</v>
      </c>
      <c r="H2990" s="64">
        <v>2.2400000000000002</v>
      </c>
      <c r="I2990" t="s">
        <v>39</v>
      </c>
      <c r="J2990" t="s">
        <v>14</v>
      </c>
      <c r="K2990" t="s">
        <v>15</v>
      </c>
      <c r="N2990" s="1">
        <v>2797</v>
      </c>
      <c r="O2990" s="60">
        <f>IF(B2990="DEPARTAMENTO",N2990*(100%-VLOOKUP(A2990,'Condiciones Comerciales'!B:M,4,FALSE)),N2990)</f>
        <v>2517.3000000000002</v>
      </c>
      <c r="P2990" s="60">
        <f t="shared" si="46"/>
        <v>2831.9625000000001</v>
      </c>
      <c r="Q2990" s="62"/>
    </row>
    <row r="2991" spans="1:17" x14ac:dyDescent="0.3">
      <c r="A2991" s="1" t="s">
        <v>245</v>
      </c>
      <c r="B2991" t="s">
        <v>18</v>
      </c>
      <c r="C2991" t="s">
        <v>33</v>
      </c>
      <c r="D2991" s="63">
        <v>719</v>
      </c>
      <c r="E2991" s="5">
        <v>7</v>
      </c>
      <c r="F2991" s="5" t="s">
        <v>17</v>
      </c>
      <c r="G2991" s="64">
        <v>36.94</v>
      </c>
      <c r="H2991" s="64">
        <v>2.2400000000000002</v>
      </c>
      <c r="I2991" t="s">
        <v>23</v>
      </c>
      <c r="J2991" t="s">
        <v>14</v>
      </c>
      <c r="K2991" t="s">
        <v>15</v>
      </c>
      <c r="N2991" s="1">
        <v>2739</v>
      </c>
      <c r="O2991" s="60">
        <f>IF(B2991="DEPARTAMENTO",N2991*(100%-VLOOKUP(A2991,'Condiciones Comerciales'!B:M,4,FALSE)),N2991)</f>
        <v>2465.1</v>
      </c>
      <c r="P2991" s="60">
        <f t="shared" si="46"/>
        <v>2773.2375000000002</v>
      </c>
      <c r="Q2991" s="62"/>
    </row>
    <row r="2992" spans="1:17" x14ac:dyDescent="0.3">
      <c r="A2992" s="1" t="s">
        <v>245</v>
      </c>
      <c r="B2992" t="s">
        <v>18</v>
      </c>
      <c r="C2992" t="s">
        <v>37</v>
      </c>
      <c r="D2992" s="63">
        <v>101</v>
      </c>
      <c r="E2992" s="5">
        <v>1</v>
      </c>
      <c r="F2992" s="5" t="s">
        <v>17</v>
      </c>
      <c r="G2992" s="64">
        <v>42.87</v>
      </c>
      <c r="H2992" s="64">
        <v>2.2400000000000002</v>
      </c>
      <c r="I2992" t="s">
        <v>39</v>
      </c>
      <c r="J2992" t="s">
        <v>14</v>
      </c>
      <c r="K2992" t="s">
        <v>15</v>
      </c>
      <c r="N2992" s="1">
        <v>2961</v>
      </c>
      <c r="O2992" s="60">
        <f>IF(B2992="DEPARTAMENTO",N2992*(100%-VLOOKUP(A2992,'Condiciones Comerciales'!B:M,4,FALSE)),N2992)</f>
        <v>2664.9</v>
      </c>
      <c r="P2992" s="60">
        <f t="shared" si="46"/>
        <v>2998.0124999999998</v>
      </c>
      <c r="Q2992" s="62"/>
    </row>
    <row r="2993" spans="1:17" x14ac:dyDescent="0.3">
      <c r="A2993" s="1" t="s">
        <v>245</v>
      </c>
      <c r="B2993" t="s">
        <v>18</v>
      </c>
      <c r="C2993" t="s">
        <v>37</v>
      </c>
      <c r="D2993" s="63">
        <v>106</v>
      </c>
      <c r="E2993" s="5">
        <v>1</v>
      </c>
      <c r="F2993" s="5" t="s">
        <v>20</v>
      </c>
      <c r="G2993" s="64">
        <v>42.87</v>
      </c>
      <c r="H2993" s="64">
        <v>2.2400000000000002</v>
      </c>
      <c r="I2993" t="s">
        <v>39</v>
      </c>
      <c r="J2993" t="s">
        <v>14</v>
      </c>
      <c r="K2993" t="s">
        <v>15</v>
      </c>
      <c r="N2993" s="1">
        <v>2961</v>
      </c>
      <c r="O2993" s="60">
        <f>IF(B2993="DEPARTAMENTO",IF(C2993="3D1B",N2993*(100%-12%),N2993*(100%-VLOOKUP(A2993,'Condiciones Comerciales'!B:M,4,FALSE))),N2993)</f>
        <v>2664.9</v>
      </c>
      <c r="P2993" s="60">
        <f t="shared" si="46"/>
        <v>2998.0124999999998</v>
      </c>
      <c r="Q2993" s="62"/>
    </row>
    <row r="2994" spans="1:17" x14ac:dyDescent="0.3">
      <c r="A2994" s="1" t="s">
        <v>245</v>
      </c>
      <c r="B2994" t="s">
        <v>18</v>
      </c>
      <c r="C2994" t="s">
        <v>37</v>
      </c>
      <c r="D2994" s="63">
        <v>109</v>
      </c>
      <c r="E2994" s="5">
        <v>1</v>
      </c>
      <c r="F2994" s="5" t="s">
        <v>20</v>
      </c>
      <c r="G2994" s="64">
        <v>42.87</v>
      </c>
      <c r="H2994" s="64">
        <v>2.2400000000000002</v>
      </c>
      <c r="I2994" t="s">
        <v>39</v>
      </c>
      <c r="J2994" t="s">
        <v>14</v>
      </c>
      <c r="K2994" t="s">
        <v>15</v>
      </c>
      <c r="N2994" s="1">
        <v>2961</v>
      </c>
      <c r="O2994" s="60">
        <f>IF(B2994="DEPARTAMENTO",IF(C2994="3D1B",N2994*(100%-12%),N2994*(100%-VLOOKUP(A2994,'Condiciones Comerciales'!B:M,4,FALSE))),N2994)</f>
        <v>2664.9</v>
      </c>
      <c r="P2994" s="60">
        <f t="shared" si="46"/>
        <v>2998.0124999999998</v>
      </c>
      <c r="Q2994" s="62"/>
    </row>
    <row r="2995" spans="1:17" x14ac:dyDescent="0.3">
      <c r="A2995" s="1" t="s">
        <v>245</v>
      </c>
      <c r="B2995" t="s">
        <v>18</v>
      </c>
      <c r="C2995" t="s">
        <v>37</v>
      </c>
      <c r="D2995" s="63">
        <v>112</v>
      </c>
      <c r="E2995" s="5">
        <v>1</v>
      </c>
      <c r="F2995" s="5" t="s">
        <v>20</v>
      </c>
      <c r="G2995" s="64">
        <v>43.29</v>
      </c>
      <c r="H2995" s="64">
        <v>2.2400000000000002</v>
      </c>
      <c r="I2995" t="s">
        <v>23</v>
      </c>
      <c r="J2995" t="s">
        <v>14</v>
      </c>
      <c r="K2995" t="s">
        <v>15</v>
      </c>
      <c r="N2995" s="1">
        <v>2904</v>
      </c>
      <c r="O2995" s="60">
        <f>IF(B2995="DEPARTAMENTO",IF(C2995="3D1B",N2995*(100%-12%),N2995*(100%-VLOOKUP(A2995,'Condiciones Comerciales'!B:M,4,FALSE))),N2995)</f>
        <v>2613.6</v>
      </c>
      <c r="P2995" s="60">
        <f t="shared" si="46"/>
        <v>2940.2999999999997</v>
      </c>
      <c r="Q2995" s="62"/>
    </row>
    <row r="2996" spans="1:17" x14ac:dyDescent="0.3">
      <c r="A2996" s="1" t="s">
        <v>245</v>
      </c>
      <c r="B2996" t="s">
        <v>18</v>
      </c>
      <c r="C2996" t="s">
        <v>37</v>
      </c>
      <c r="D2996" s="63">
        <v>118</v>
      </c>
      <c r="E2996" s="5">
        <v>1</v>
      </c>
      <c r="F2996" s="5" t="s">
        <v>20</v>
      </c>
      <c r="G2996" s="64">
        <v>42.87</v>
      </c>
      <c r="H2996" s="64">
        <v>2.2400000000000002</v>
      </c>
      <c r="I2996" t="s">
        <v>21</v>
      </c>
      <c r="J2996" t="s">
        <v>14</v>
      </c>
      <c r="K2996" t="s">
        <v>15</v>
      </c>
      <c r="N2996" s="1">
        <v>2984</v>
      </c>
      <c r="O2996" s="60">
        <f>IF(B2996="DEPARTAMENTO",IF(C2996="3D1B",N2996*(100%-12%),N2996*(100%-VLOOKUP(A2996,'Condiciones Comerciales'!B:M,4,FALSE))),N2996)</f>
        <v>2685.6</v>
      </c>
      <c r="P2996" s="60">
        <f t="shared" si="46"/>
        <v>3021.2999999999997</v>
      </c>
      <c r="Q2996" s="62"/>
    </row>
    <row r="2997" spans="1:17" x14ac:dyDescent="0.3">
      <c r="A2997" s="1" t="s">
        <v>245</v>
      </c>
      <c r="B2997" t="s">
        <v>18</v>
      </c>
      <c r="C2997" t="s">
        <v>37</v>
      </c>
      <c r="D2997" s="63">
        <v>119</v>
      </c>
      <c r="E2997" s="5">
        <v>1</v>
      </c>
      <c r="F2997" s="5" t="s">
        <v>20</v>
      </c>
      <c r="G2997" s="64">
        <v>42.87</v>
      </c>
      <c r="H2997" s="64">
        <v>2.2400000000000002</v>
      </c>
      <c r="I2997" t="s">
        <v>21</v>
      </c>
      <c r="J2997" t="s">
        <v>14</v>
      </c>
      <c r="K2997" t="s">
        <v>15</v>
      </c>
      <c r="N2997" s="1">
        <v>2984</v>
      </c>
      <c r="O2997" s="60">
        <f>IF(B2997="DEPARTAMENTO",IF(C2997="3D1B",N2997*(100%-12%),N2997*(100%-VLOOKUP(A2997,'Condiciones Comerciales'!B:M,4,FALSE))),N2997)</f>
        <v>2685.6</v>
      </c>
      <c r="P2997" s="60">
        <f t="shared" si="46"/>
        <v>3021.2999999999997</v>
      </c>
      <c r="Q2997" s="62"/>
    </row>
    <row r="2998" spans="1:17" x14ac:dyDescent="0.3">
      <c r="A2998" s="1" t="s">
        <v>245</v>
      </c>
      <c r="B2998" t="s">
        <v>18</v>
      </c>
      <c r="C2998" t="s">
        <v>37</v>
      </c>
      <c r="D2998" s="63">
        <v>201</v>
      </c>
      <c r="E2998" s="5">
        <v>2</v>
      </c>
      <c r="F2998" s="5" t="s">
        <v>17</v>
      </c>
      <c r="G2998" s="64">
        <v>42.87</v>
      </c>
      <c r="H2998" s="64">
        <v>2.2400000000000002</v>
      </c>
      <c r="I2998" t="s">
        <v>39</v>
      </c>
      <c r="J2998" t="s">
        <v>14</v>
      </c>
      <c r="K2998" t="s">
        <v>508</v>
      </c>
      <c r="N2998" s="1">
        <v>3018</v>
      </c>
      <c r="O2998" s="60">
        <f>IF(B2998="DEPARTAMENTO",IF(C2998="3D1B",N2998*(100%-12%),N2998*(100%-VLOOKUP(A2998,'Condiciones Comerciales'!B:M,4,FALSE))),N2998)</f>
        <v>2716.2000000000003</v>
      </c>
      <c r="P2998" s="60">
        <f t="shared" si="46"/>
        <v>3055.7250000000004</v>
      </c>
      <c r="Q2998" s="62"/>
    </row>
    <row r="2999" spans="1:17" x14ac:dyDescent="0.3">
      <c r="A2999" s="1" t="s">
        <v>245</v>
      </c>
      <c r="B2999" t="s">
        <v>18</v>
      </c>
      <c r="C2999" t="s">
        <v>37</v>
      </c>
      <c r="D2999" s="63">
        <v>202</v>
      </c>
      <c r="E2999" s="5">
        <v>2</v>
      </c>
      <c r="F2999" s="5" t="s">
        <v>17</v>
      </c>
      <c r="G2999" s="64">
        <v>42.87</v>
      </c>
      <c r="H2999" s="64">
        <v>2.2400000000000002</v>
      </c>
      <c r="I2999" t="s">
        <v>39</v>
      </c>
      <c r="J2999" t="s">
        <v>14</v>
      </c>
      <c r="K2999" t="s">
        <v>508</v>
      </c>
      <c r="N2999" s="1">
        <v>3018</v>
      </c>
      <c r="O2999" s="60">
        <f>IF(B2999="DEPARTAMENTO",IF(C2999="3D1B",N2999*(100%-12%),N2999*(100%-VLOOKUP(A2999,'Condiciones Comerciales'!B:M,4,FALSE))),N2999)</f>
        <v>2716.2000000000003</v>
      </c>
      <c r="P2999" s="60">
        <f t="shared" si="46"/>
        <v>3055.7250000000004</v>
      </c>
      <c r="Q2999" s="62"/>
    </row>
    <row r="3000" spans="1:17" x14ac:dyDescent="0.3">
      <c r="A3000" s="1" t="s">
        <v>245</v>
      </c>
      <c r="B3000" t="s">
        <v>18</v>
      </c>
      <c r="C3000" t="s">
        <v>37</v>
      </c>
      <c r="D3000" s="63">
        <v>206</v>
      </c>
      <c r="E3000" s="5">
        <v>2</v>
      </c>
      <c r="F3000" s="5" t="s">
        <v>20</v>
      </c>
      <c r="G3000" s="64">
        <v>42.87</v>
      </c>
      <c r="H3000" s="64">
        <v>2.2400000000000002</v>
      </c>
      <c r="I3000" t="s">
        <v>39</v>
      </c>
      <c r="J3000" t="s">
        <v>14</v>
      </c>
      <c r="K3000" t="s">
        <v>15</v>
      </c>
      <c r="N3000" s="1">
        <v>3018</v>
      </c>
      <c r="O3000" s="60">
        <f>IF(B3000="DEPARTAMENTO",IF(C3000="3D1B",N3000*(100%-12%),N3000*(100%-VLOOKUP(A3000,'Condiciones Comerciales'!B:M,4,FALSE))),N3000)</f>
        <v>2716.2000000000003</v>
      </c>
      <c r="P3000" s="60">
        <f t="shared" si="46"/>
        <v>3055.7250000000004</v>
      </c>
      <c r="Q3000" s="62"/>
    </row>
    <row r="3001" spans="1:17" x14ac:dyDescent="0.3">
      <c r="A3001" s="1" t="s">
        <v>245</v>
      </c>
      <c r="B3001" t="s">
        <v>18</v>
      </c>
      <c r="C3001" t="s">
        <v>37</v>
      </c>
      <c r="D3001" s="63">
        <v>207</v>
      </c>
      <c r="E3001" s="5">
        <v>2</v>
      </c>
      <c r="F3001" s="5" t="s">
        <v>17</v>
      </c>
      <c r="G3001" s="64">
        <v>42.87</v>
      </c>
      <c r="H3001" s="64">
        <v>2.2400000000000002</v>
      </c>
      <c r="I3001" t="s">
        <v>24</v>
      </c>
      <c r="J3001" t="s">
        <v>14</v>
      </c>
      <c r="K3001" t="s">
        <v>508</v>
      </c>
      <c r="N3001" s="1">
        <v>2995</v>
      </c>
      <c r="O3001" s="60">
        <f>IF(B3001="DEPARTAMENTO",IF(C3001="3D1B",N3001*(100%-12%),N3001*(100%-VLOOKUP(A3001,'Condiciones Comerciales'!B:M,4,FALSE))),N3001)</f>
        <v>2695.5</v>
      </c>
      <c r="P3001" s="60">
        <f t="shared" si="46"/>
        <v>3032.4374999999995</v>
      </c>
      <c r="Q3001" s="62"/>
    </row>
    <row r="3002" spans="1:17" x14ac:dyDescent="0.3">
      <c r="A3002" s="1" t="s">
        <v>245</v>
      </c>
      <c r="B3002" t="s">
        <v>18</v>
      </c>
      <c r="C3002" t="s">
        <v>37</v>
      </c>
      <c r="D3002" s="63">
        <v>208</v>
      </c>
      <c r="E3002" s="5">
        <v>2</v>
      </c>
      <c r="F3002" s="5" t="s">
        <v>17</v>
      </c>
      <c r="G3002" s="64">
        <v>42.87</v>
      </c>
      <c r="H3002" s="64">
        <v>2.2400000000000002</v>
      </c>
      <c r="I3002" t="s">
        <v>24</v>
      </c>
      <c r="J3002" t="s">
        <v>14</v>
      </c>
      <c r="K3002" t="s">
        <v>508</v>
      </c>
      <c r="N3002" s="1">
        <v>2995</v>
      </c>
      <c r="O3002" s="60">
        <f>IF(B3002="DEPARTAMENTO",IF(C3002="3D1B",N3002*(100%-12%),N3002*(100%-VLOOKUP(A3002,'Condiciones Comerciales'!B:M,4,FALSE))),N3002)</f>
        <v>2695.5</v>
      </c>
      <c r="P3002" s="60">
        <f t="shared" si="46"/>
        <v>3032.4374999999995</v>
      </c>
      <c r="Q3002" s="62"/>
    </row>
    <row r="3003" spans="1:17" x14ac:dyDescent="0.3">
      <c r="A3003" s="1" t="s">
        <v>245</v>
      </c>
      <c r="B3003" t="s">
        <v>18</v>
      </c>
      <c r="C3003" t="s">
        <v>37</v>
      </c>
      <c r="D3003" s="63">
        <v>209</v>
      </c>
      <c r="E3003" s="5">
        <v>2</v>
      </c>
      <c r="F3003" s="5" t="s">
        <v>20</v>
      </c>
      <c r="G3003" s="64">
        <v>42.87</v>
      </c>
      <c r="H3003" s="64">
        <v>2.2400000000000002</v>
      </c>
      <c r="I3003" t="s">
        <v>39</v>
      </c>
      <c r="J3003" t="s">
        <v>14</v>
      </c>
      <c r="K3003" t="s">
        <v>15</v>
      </c>
      <c r="N3003" s="1">
        <v>3018</v>
      </c>
      <c r="O3003" s="60">
        <f>IF(B3003="DEPARTAMENTO",IF(C3003="3D1B",N3003*(100%-12%),N3003*(100%-VLOOKUP(A3003,'Condiciones Comerciales'!B:M,4,FALSE))),N3003)</f>
        <v>2716.2000000000003</v>
      </c>
      <c r="P3003" s="60">
        <f t="shared" si="46"/>
        <v>3055.7250000000004</v>
      </c>
      <c r="Q3003" s="62"/>
    </row>
    <row r="3004" spans="1:17" x14ac:dyDescent="0.3">
      <c r="A3004" s="1" t="s">
        <v>245</v>
      </c>
      <c r="B3004" t="s">
        <v>18</v>
      </c>
      <c r="C3004" t="s">
        <v>37</v>
      </c>
      <c r="D3004" s="63">
        <v>302</v>
      </c>
      <c r="E3004" s="5">
        <v>3</v>
      </c>
      <c r="F3004" s="5" t="s">
        <v>17</v>
      </c>
      <c r="G3004" s="64">
        <v>42.87</v>
      </c>
      <c r="H3004" s="64">
        <v>2.2400000000000002</v>
      </c>
      <c r="I3004" t="s">
        <v>39</v>
      </c>
      <c r="J3004" t="s">
        <v>14</v>
      </c>
      <c r="K3004" t="s">
        <v>15</v>
      </c>
      <c r="N3004" s="1">
        <v>3030</v>
      </c>
      <c r="O3004" s="60">
        <f>IF(B3004="DEPARTAMENTO",IF(C3004="3D1B",N3004*(100%-12%),N3004*(100%-VLOOKUP(A3004,'Condiciones Comerciales'!B:M,4,FALSE))),N3004)</f>
        <v>2727</v>
      </c>
      <c r="P3004" s="60">
        <f t="shared" si="46"/>
        <v>3067.875</v>
      </c>
      <c r="Q3004" s="62"/>
    </row>
    <row r="3005" spans="1:17" x14ac:dyDescent="0.3">
      <c r="A3005" s="1" t="s">
        <v>245</v>
      </c>
      <c r="B3005" t="s">
        <v>18</v>
      </c>
      <c r="C3005" t="s">
        <v>37</v>
      </c>
      <c r="D3005" s="63">
        <v>311</v>
      </c>
      <c r="E3005" s="5">
        <v>3</v>
      </c>
      <c r="F3005" s="5" t="s">
        <v>17</v>
      </c>
      <c r="G3005" s="64">
        <v>42.87</v>
      </c>
      <c r="H3005" s="64">
        <v>2.2400000000000002</v>
      </c>
      <c r="I3005" t="s">
        <v>21</v>
      </c>
      <c r="J3005" t="s">
        <v>14</v>
      </c>
      <c r="K3005" t="s">
        <v>508</v>
      </c>
      <c r="N3005" s="1">
        <v>3053</v>
      </c>
      <c r="O3005" s="60">
        <f>IF(B3005="DEPARTAMENTO",IF(C3005="3D1B",N3005*(100%-12%),N3005*(100%-VLOOKUP(A3005,'Condiciones Comerciales'!B:M,4,FALSE))),N3005)</f>
        <v>2747.7000000000003</v>
      </c>
      <c r="P3005" s="60">
        <f t="shared" si="46"/>
        <v>3091.1625000000004</v>
      </c>
      <c r="Q3005" s="62"/>
    </row>
    <row r="3006" spans="1:17" x14ac:dyDescent="0.3">
      <c r="A3006" s="1" t="s">
        <v>245</v>
      </c>
      <c r="B3006" t="s">
        <v>18</v>
      </c>
      <c r="C3006" t="s">
        <v>37</v>
      </c>
      <c r="D3006" s="63">
        <v>402</v>
      </c>
      <c r="E3006" s="5">
        <v>4</v>
      </c>
      <c r="F3006" s="5" t="s">
        <v>17</v>
      </c>
      <c r="G3006" s="64">
        <v>42.87</v>
      </c>
      <c r="H3006" s="64">
        <v>2.2400000000000002</v>
      </c>
      <c r="I3006" t="s">
        <v>39</v>
      </c>
      <c r="J3006" t="s">
        <v>14</v>
      </c>
      <c r="K3006" t="s">
        <v>15</v>
      </c>
      <c r="N3006" s="1">
        <v>3041</v>
      </c>
      <c r="O3006" s="60">
        <f>IF(B3006="DEPARTAMENTO",IF(C3006="3D1B",N3006*(100%-12%),N3006*(100%-VLOOKUP(A3006,'Condiciones Comerciales'!B:M,4,FALSE))),N3006)</f>
        <v>2736.9</v>
      </c>
      <c r="P3006" s="60">
        <f t="shared" si="46"/>
        <v>3079.0124999999998</v>
      </c>
      <c r="Q3006" s="62"/>
    </row>
    <row r="3007" spans="1:17" x14ac:dyDescent="0.3">
      <c r="A3007" s="1" t="s">
        <v>245</v>
      </c>
      <c r="B3007" t="s">
        <v>18</v>
      </c>
      <c r="C3007" t="s">
        <v>37</v>
      </c>
      <c r="D3007" s="63">
        <v>408</v>
      </c>
      <c r="E3007" s="5">
        <v>4</v>
      </c>
      <c r="F3007" s="5" t="s">
        <v>17</v>
      </c>
      <c r="G3007" s="64">
        <v>42.87</v>
      </c>
      <c r="H3007" s="64">
        <v>2.2400000000000002</v>
      </c>
      <c r="I3007" t="s">
        <v>24</v>
      </c>
      <c r="J3007" t="s">
        <v>14</v>
      </c>
      <c r="K3007" t="s">
        <v>15</v>
      </c>
      <c r="N3007" s="1">
        <v>3018</v>
      </c>
      <c r="O3007" s="60">
        <f>IF(B3007="DEPARTAMENTO",IF(C3007="3D1B",N3007*(100%-12%),N3007*(100%-VLOOKUP(A3007,'Condiciones Comerciales'!B:M,4,FALSE))),N3007)</f>
        <v>2716.2000000000003</v>
      </c>
      <c r="P3007" s="60">
        <f t="shared" si="46"/>
        <v>3055.7250000000004</v>
      </c>
      <c r="Q3007" s="62"/>
    </row>
    <row r="3008" spans="1:17" x14ac:dyDescent="0.3">
      <c r="A3008" s="1" t="s">
        <v>245</v>
      </c>
      <c r="B3008" t="s">
        <v>18</v>
      </c>
      <c r="C3008" t="s">
        <v>37</v>
      </c>
      <c r="D3008" s="63">
        <v>412</v>
      </c>
      <c r="E3008" s="5">
        <v>4</v>
      </c>
      <c r="F3008" s="5" t="s">
        <v>20</v>
      </c>
      <c r="G3008" s="64">
        <v>42.87</v>
      </c>
      <c r="H3008" s="64">
        <v>2.2400000000000002</v>
      </c>
      <c r="I3008" t="s">
        <v>23</v>
      </c>
      <c r="J3008" t="s">
        <v>14</v>
      </c>
      <c r="K3008" t="s">
        <v>15</v>
      </c>
      <c r="N3008" s="1">
        <v>2984</v>
      </c>
      <c r="O3008" s="60">
        <f>IF(B3008="DEPARTAMENTO",IF(C3008="3D1B",N3008*(100%-12%),N3008*(100%-VLOOKUP(A3008,'Condiciones Comerciales'!B:M,4,FALSE))),N3008)</f>
        <v>2685.6</v>
      </c>
      <c r="P3008" s="60">
        <f t="shared" si="46"/>
        <v>3021.2999999999997</v>
      </c>
      <c r="Q3008" s="62"/>
    </row>
    <row r="3009" spans="1:17" x14ac:dyDescent="0.3">
      <c r="A3009" s="1" t="s">
        <v>245</v>
      </c>
      <c r="B3009" t="s">
        <v>18</v>
      </c>
      <c r="C3009" t="s">
        <v>37</v>
      </c>
      <c r="D3009" s="63">
        <v>414</v>
      </c>
      <c r="E3009" s="5">
        <v>4</v>
      </c>
      <c r="F3009" s="5" t="s">
        <v>17</v>
      </c>
      <c r="G3009" s="64">
        <v>42.87</v>
      </c>
      <c r="H3009" s="64">
        <v>2.2400000000000002</v>
      </c>
      <c r="I3009" t="s">
        <v>21</v>
      </c>
      <c r="J3009" t="s">
        <v>14</v>
      </c>
      <c r="K3009" t="s">
        <v>15</v>
      </c>
      <c r="N3009" s="1">
        <v>3064</v>
      </c>
      <c r="O3009" s="60">
        <f>IF(B3009="DEPARTAMENTO",IF(C3009="3D1B",N3009*(100%-12%),N3009*(100%-VLOOKUP(A3009,'Condiciones Comerciales'!B:M,4,FALSE))),N3009)</f>
        <v>2757.6</v>
      </c>
      <c r="P3009" s="60">
        <f t="shared" si="46"/>
        <v>3102.3</v>
      </c>
      <c r="Q3009" s="62"/>
    </row>
    <row r="3010" spans="1:17" x14ac:dyDescent="0.3">
      <c r="A3010" s="1" t="s">
        <v>245</v>
      </c>
      <c r="B3010" t="s">
        <v>18</v>
      </c>
      <c r="C3010" t="s">
        <v>37</v>
      </c>
      <c r="D3010" s="63">
        <v>502</v>
      </c>
      <c r="E3010" s="5">
        <v>5</v>
      </c>
      <c r="F3010" s="5" t="s">
        <v>17</v>
      </c>
      <c r="G3010" s="64">
        <v>42.87</v>
      </c>
      <c r="H3010" s="64">
        <v>2.2400000000000002</v>
      </c>
      <c r="I3010" t="s">
        <v>39</v>
      </c>
      <c r="J3010" t="s">
        <v>14</v>
      </c>
      <c r="K3010" t="s">
        <v>15</v>
      </c>
      <c r="N3010" s="1">
        <v>3053</v>
      </c>
      <c r="O3010" s="60">
        <f>IF(B3010="DEPARTAMENTO",IF(C3010="3D1B",N3010*(100%-12%),N3010*(100%-VLOOKUP(A3010,'Condiciones Comerciales'!B:M,4,FALSE))),N3010)</f>
        <v>2747.7000000000003</v>
      </c>
      <c r="P3010" s="60">
        <f t="shared" ref="P3010:P3073" si="47">(O3010-10%*O3010)/80%</f>
        <v>3091.1625000000004</v>
      </c>
      <c r="Q3010" s="62"/>
    </row>
    <row r="3011" spans="1:17" x14ac:dyDescent="0.3">
      <c r="A3011" s="1" t="s">
        <v>245</v>
      </c>
      <c r="B3011" t="s">
        <v>18</v>
      </c>
      <c r="C3011" t="s">
        <v>37</v>
      </c>
      <c r="D3011" s="63">
        <v>509</v>
      </c>
      <c r="E3011" s="5">
        <v>5</v>
      </c>
      <c r="F3011" s="5" t="s">
        <v>20</v>
      </c>
      <c r="G3011" s="64">
        <v>42.87</v>
      </c>
      <c r="H3011" s="64">
        <v>2.2400000000000002</v>
      </c>
      <c r="I3011" t="s">
        <v>39</v>
      </c>
      <c r="J3011" t="s">
        <v>14</v>
      </c>
      <c r="K3011" t="s">
        <v>508</v>
      </c>
      <c r="N3011" s="1">
        <v>3053</v>
      </c>
      <c r="O3011" s="60">
        <f>IF(B3011="DEPARTAMENTO",IF(C3011="3D1B",N3011*(100%-12%),N3011*(100%-VLOOKUP(A3011,'Condiciones Comerciales'!B:M,4,FALSE))),N3011)</f>
        <v>2747.7000000000003</v>
      </c>
      <c r="P3011" s="60">
        <f t="shared" si="47"/>
        <v>3091.1625000000004</v>
      </c>
      <c r="Q3011" s="62"/>
    </row>
    <row r="3012" spans="1:17" x14ac:dyDescent="0.3">
      <c r="A3012" s="1" t="s">
        <v>245</v>
      </c>
      <c r="B3012" t="s">
        <v>18</v>
      </c>
      <c r="C3012" t="s">
        <v>37</v>
      </c>
      <c r="D3012" s="63">
        <v>514</v>
      </c>
      <c r="E3012" s="5">
        <v>5</v>
      </c>
      <c r="F3012" s="5" t="s">
        <v>17</v>
      </c>
      <c r="G3012" s="64">
        <v>42.87</v>
      </c>
      <c r="H3012" s="64">
        <v>2.2400000000000002</v>
      </c>
      <c r="I3012" t="s">
        <v>21</v>
      </c>
      <c r="J3012" t="s">
        <v>14</v>
      </c>
      <c r="K3012" t="s">
        <v>15</v>
      </c>
      <c r="N3012" s="1">
        <v>3075</v>
      </c>
      <c r="O3012" s="60">
        <f>IF(B3012="DEPARTAMENTO",IF(C3012="3D1B",N3012*(100%-12%),N3012*(100%-VLOOKUP(A3012,'Condiciones Comerciales'!B:M,4,FALSE))),N3012)</f>
        <v>2767.5</v>
      </c>
      <c r="P3012" s="60">
        <f t="shared" si="47"/>
        <v>3113.4375</v>
      </c>
      <c r="Q3012" s="62"/>
    </row>
    <row r="3013" spans="1:17" x14ac:dyDescent="0.3">
      <c r="A3013" s="1" t="s">
        <v>245</v>
      </c>
      <c r="B3013" t="s">
        <v>18</v>
      </c>
      <c r="C3013" t="s">
        <v>37</v>
      </c>
      <c r="D3013" s="63">
        <v>613</v>
      </c>
      <c r="E3013" s="5">
        <v>6</v>
      </c>
      <c r="F3013" s="5" t="s">
        <v>20</v>
      </c>
      <c r="G3013" s="64">
        <v>42.87</v>
      </c>
      <c r="H3013" s="64">
        <v>2.2400000000000002</v>
      </c>
      <c r="I3013" t="s">
        <v>23</v>
      </c>
      <c r="J3013" t="s">
        <v>14</v>
      </c>
      <c r="K3013" t="s">
        <v>508</v>
      </c>
      <c r="N3013" s="1">
        <v>3007</v>
      </c>
      <c r="O3013" s="60">
        <f>IF(B3013="DEPARTAMENTO",IF(C3013="3D1B",N3013*(100%-12%),N3013*(100%-VLOOKUP(A3013,'Condiciones Comerciales'!B:M,4,FALSE))),N3013)</f>
        <v>2706.3</v>
      </c>
      <c r="P3013" s="60">
        <f t="shared" si="47"/>
        <v>3044.5875000000001</v>
      </c>
      <c r="Q3013" s="62"/>
    </row>
    <row r="3014" spans="1:17" x14ac:dyDescent="0.3">
      <c r="A3014" s="1" t="s">
        <v>245</v>
      </c>
      <c r="B3014" t="s">
        <v>18</v>
      </c>
      <c r="C3014" t="s">
        <v>37</v>
      </c>
      <c r="D3014" s="63">
        <v>701</v>
      </c>
      <c r="E3014" s="5">
        <v>7</v>
      </c>
      <c r="F3014" s="5" t="s">
        <v>17</v>
      </c>
      <c r="G3014" s="64">
        <v>42.87</v>
      </c>
      <c r="H3014" s="64">
        <v>2.2400000000000002</v>
      </c>
      <c r="I3014" t="s">
        <v>39</v>
      </c>
      <c r="J3014" t="s">
        <v>14</v>
      </c>
      <c r="K3014" t="s">
        <v>15</v>
      </c>
      <c r="N3014" s="1">
        <v>3075</v>
      </c>
      <c r="O3014" s="60">
        <f>IF(B3014="DEPARTAMENTO",IF(C3014="3D1B",N3014*(100%-12%),N3014*(100%-VLOOKUP(A3014,'Condiciones Comerciales'!B:M,4,FALSE))),N3014)</f>
        <v>2767.5</v>
      </c>
      <c r="P3014" s="60">
        <f t="shared" si="47"/>
        <v>3113.4375</v>
      </c>
      <c r="Q3014" s="62"/>
    </row>
    <row r="3015" spans="1:17" x14ac:dyDescent="0.3">
      <c r="A3015" s="1" t="s">
        <v>245</v>
      </c>
      <c r="B3015" t="s">
        <v>18</v>
      </c>
      <c r="C3015" t="s">
        <v>37</v>
      </c>
      <c r="D3015" s="63">
        <v>707</v>
      </c>
      <c r="E3015" s="5">
        <v>7</v>
      </c>
      <c r="F3015" s="5" t="s">
        <v>17</v>
      </c>
      <c r="G3015" s="64">
        <v>42.87</v>
      </c>
      <c r="H3015" s="64">
        <v>2.2400000000000002</v>
      </c>
      <c r="I3015" t="s">
        <v>24</v>
      </c>
      <c r="J3015" t="s">
        <v>14</v>
      </c>
      <c r="K3015" t="s">
        <v>508</v>
      </c>
      <c r="N3015" s="1">
        <v>3053</v>
      </c>
      <c r="O3015" s="60">
        <f>IF(B3015="DEPARTAMENTO",IF(C3015="3D1B",N3015*(100%-12%),N3015*(100%-VLOOKUP(A3015,'Condiciones Comerciales'!B:M,4,FALSE))),N3015)</f>
        <v>2747.7000000000003</v>
      </c>
      <c r="P3015" s="60">
        <f t="shared" si="47"/>
        <v>3091.1625000000004</v>
      </c>
      <c r="Q3015" s="62"/>
    </row>
    <row r="3016" spans="1:17" x14ac:dyDescent="0.3">
      <c r="A3016" s="1" t="s">
        <v>245</v>
      </c>
      <c r="B3016" t="s">
        <v>18</v>
      </c>
      <c r="C3016" t="s">
        <v>37</v>
      </c>
      <c r="D3016" s="63">
        <v>713</v>
      </c>
      <c r="E3016" s="5">
        <v>7</v>
      </c>
      <c r="F3016" s="5" t="s">
        <v>20</v>
      </c>
      <c r="G3016" s="64">
        <v>42.87</v>
      </c>
      <c r="H3016" s="64">
        <v>2.2400000000000002</v>
      </c>
      <c r="I3016" t="s">
        <v>23</v>
      </c>
      <c r="J3016" t="s">
        <v>14</v>
      </c>
      <c r="K3016" t="s">
        <v>508</v>
      </c>
      <c r="N3016" s="1">
        <v>3018</v>
      </c>
      <c r="O3016" s="60">
        <f>IF(B3016="DEPARTAMENTO",IF(C3016="3D1B",N3016*(100%-12%),N3016*(100%-VLOOKUP(A3016,'Condiciones Comerciales'!B:M,4,FALSE))),N3016)</f>
        <v>2716.2000000000003</v>
      </c>
      <c r="P3016" s="60">
        <f t="shared" si="47"/>
        <v>3055.7250000000004</v>
      </c>
      <c r="Q3016" s="62"/>
    </row>
    <row r="3017" spans="1:17" x14ac:dyDescent="0.3">
      <c r="A3017" s="1" t="s">
        <v>245</v>
      </c>
      <c r="B3017" t="s">
        <v>18</v>
      </c>
      <c r="C3017" t="s">
        <v>34</v>
      </c>
      <c r="D3017" s="63">
        <v>104</v>
      </c>
      <c r="E3017" s="5">
        <v>1</v>
      </c>
      <c r="F3017" s="5" t="s">
        <v>17</v>
      </c>
      <c r="G3017" s="64">
        <v>46.66</v>
      </c>
      <c r="H3017" s="64">
        <v>2.2400000000000002</v>
      </c>
      <c r="I3017" t="s">
        <v>39</v>
      </c>
      <c r="J3017" t="s">
        <v>14</v>
      </c>
      <c r="K3017" t="s">
        <v>15</v>
      </c>
      <c r="N3017" s="1">
        <v>3138</v>
      </c>
      <c r="O3017" s="60">
        <f>IF(B3017="DEPARTAMENTO",IF(C3017="3D1B",N3017*(100%-12%),N3017*(100%-VLOOKUP(A3017,'Condiciones Comerciales'!B:M,4,FALSE))),N3017)</f>
        <v>2761.44</v>
      </c>
      <c r="P3017" s="60">
        <f t="shared" si="47"/>
        <v>3106.6200000000003</v>
      </c>
      <c r="Q3017" s="62"/>
    </row>
    <row r="3018" spans="1:17" x14ac:dyDescent="0.3">
      <c r="A3018" s="1" t="s">
        <v>245</v>
      </c>
      <c r="B3018" t="s">
        <v>18</v>
      </c>
      <c r="C3018" t="s">
        <v>34</v>
      </c>
      <c r="D3018" s="63">
        <v>116</v>
      </c>
      <c r="E3018" s="5">
        <v>1</v>
      </c>
      <c r="F3018" s="5" t="s">
        <v>20</v>
      </c>
      <c r="G3018" s="64">
        <v>46.66</v>
      </c>
      <c r="H3018" s="64">
        <v>2.2400000000000002</v>
      </c>
      <c r="I3018" t="s">
        <v>21</v>
      </c>
      <c r="J3018" t="s">
        <v>14</v>
      </c>
      <c r="K3018" t="s">
        <v>15</v>
      </c>
      <c r="N3018" s="1">
        <v>3161</v>
      </c>
      <c r="O3018" s="60">
        <f>IF(B3018="DEPARTAMENTO",IF(C3018="3D1B",N3018*(100%-12%),N3018*(100%-VLOOKUP(A3018,'Condiciones Comerciales'!B:M,4,FALSE))),N3018)</f>
        <v>2781.68</v>
      </c>
      <c r="P3018" s="60">
        <f t="shared" si="47"/>
        <v>3129.3899999999994</v>
      </c>
      <c r="Q3018" s="62"/>
    </row>
    <row r="3019" spans="1:17" x14ac:dyDescent="0.3">
      <c r="A3019" s="1" t="s">
        <v>245</v>
      </c>
      <c r="B3019" t="s">
        <v>18</v>
      </c>
      <c r="C3019" t="s">
        <v>34</v>
      </c>
      <c r="D3019" s="63">
        <v>205</v>
      </c>
      <c r="E3019" s="5">
        <v>2</v>
      </c>
      <c r="F3019" s="5" t="s">
        <v>17</v>
      </c>
      <c r="G3019" s="64">
        <v>46.66</v>
      </c>
      <c r="H3019" s="64">
        <v>2.2400000000000002</v>
      </c>
      <c r="I3019" t="s">
        <v>24</v>
      </c>
      <c r="J3019" t="s">
        <v>14</v>
      </c>
      <c r="K3019" t="s">
        <v>15</v>
      </c>
      <c r="N3019" s="1">
        <v>3173</v>
      </c>
      <c r="O3019" s="60">
        <f>IF(B3019="DEPARTAMENTO",IF(C3019="3D1B",N3019*(100%-12%),N3019*(100%-VLOOKUP(A3019,'Condiciones Comerciales'!B:M,4,FALSE))),N3019)</f>
        <v>2792.2400000000002</v>
      </c>
      <c r="P3019" s="60">
        <f t="shared" si="47"/>
        <v>3141.27</v>
      </c>
      <c r="Q3019" s="62"/>
    </row>
    <row r="3020" spans="1:17" x14ac:dyDescent="0.3">
      <c r="A3020" s="1" t="s">
        <v>245</v>
      </c>
      <c r="B3020" t="s">
        <v>18</v>
      </c>
      <c r="C3020" t="s">
        <v>34</v>
      </c>
      <c r="D3020" s="63">
        <v>210</v>
      </c>
      <c r="E3020" s="5">
        <v>2</v>
      </c>
      <c r="F3020" s="5" t="s">
        <v>17</v>
      </c>
      <c r="G3020" s="64">
        <v>46.81</v>
      </c>
      <c r="H3020" s="64">
        <v>2.2400000000000002</v>
      </c>
      <c r="I3020" t="s">
        <v>24</v>
      </c>
      <c r="J3020" t="s">
        <v>14</v>
      </c>
      <c r="K3020" t="s">
        <v>15</v>
      </c>
      <c r="N3020" s="1">
        <v>3173</v>
      </c>
      <c r="O3020" s="60">
        <f>IF(B3020="DEPARTAMENTO",IF(C3020="3D1B",N3020*(100%-12%),N3020*(100%-VLOOKUP(A3020,'Condiciones Comerciales'!B:M,4,FALSE))),N3020)</f>
        <v>2792.2400000000002</v>
      </c>
      <c r="P3020" s="60">
        <f t="shared" si="47"/>
        <v>3141.27</v>
      </c>
      <c r="Q3020" s="62"/>
    </row>
    <row r="3021" spans="1:17" x14ac:dyDescent="0.3">
      <c r="A3021" s="1" t="s">
        <v>245</v>
      </c>
      <c r="B3021" t="s">
        <v>18</v>
      </c>
      <c r="C3021" t="s">
        <v>34</v>
      </c>
      <c r="D3021" s="63">
        <v>210</v>
      </c>
      <c r="E3021" s="5">
        <v>2</v>
      </c>
      <c r="F3021" s="5" t="s">
        <v>20</v>
      </c>
      <c r="G3021" s="64">
        <v>46.81</v>
      </c>
      <c r="H3021" s="64">
        <v>2.2400000000000002</v>
      </c>
      <c r="I3021" t="s">
        <v>23</v>
      </c>
      <c r="J3021" t="s">
        <v>14</v>
      </c>
      <c r="K3021" t="s">
        <v>15</v>
      </c>
      <c r="N3021" s="1">
        <v>3138</v>
      </c>
      <c r="O3021" s="60">
        <f>IF(B3021="DEPARTAMENTO",IF(C3021="3D1B",N3021*(100%-12%),N3021*(100%-VLOOKUP(A3021,'Condiciones Comerciales'!B:M,4,FALSE))),N3021)</f>
        <v>2761.44</v>
      </c>
      <c r="P3021" s="60">
        <f t="shared" si="47"/>
        <v>3106.6200000000003</v>
      </c>
      <c r="Q3021" s="62"/>
    </row>
    <row r="3022" spans="1:17" x14ac:dyDescent="0.3">
      <c r="A3022" s="1" t="s">
        <v>245</v>
      </c>
      <c r="B3022" t="s">
        <v>18</v>
      </c>
      <c r="C3022" t="s">
        <v>34</v>
      </c>
      <c r="D3022" s="63">
        <v>215</v>
      </c>
      <c r="E3022" s="5">
        <v>2</v>
      </c>
      <c r="F3022" s="5" t="s">
        <v>17</v>
      </c>
      <c r="G3022" s="64">
        <v>46.66</v>
      </c>
      <c r="H3022" s="64">
        <v>2.2400000000000002</v>
      </c>
      <c r="I3022" t="s">
        <v>21</v>
      </c>
      <c r="J3022" t="s">
        <v>14</v>
      </c>
      <c r="K3022" t="s">
        <v>15</v>
      </c>
      <c r="N3022" s="1">
        <v>3218</v>
      </c>
      <c r="O3022" s="60">
        <f>IF(B3022="DEPARTAMENTO",IF(C3022="3D1B",N3022*(100%-12%),N3022*(100%-VLOOKUP(A3022,'Condiciones Comerciales'!B:M,4,FALSE))),N3022)</f>
        <v>2831.84</v>
      </c>
      <c r="P3022" s="60">
        <f t="shared" si="47"/>
        <v>3185.8199999999997</v>
      </c>
      <c r="Q3022" s="62"/>
    </row>
    <row r="3023" spans="1:17" x14ac:dyDescent="0.3">
      <c r="A3023" s="1" t="s">
        <v>245</v>
      </c>
      <c r="B3023" t="s">
        <v>18</v>
      </c>
      <c r="C3023" t="s">
        <v>34</v>
      </c>
      <c r="D3023" s="63">
        <v>215</v>
      </c>
      <c r="E3023" s="5">
        <v>2</v>
      </c>
      <c r="F3023" s="5" t="s">
        <v>20</v>
      </c>
      <c r="G3023" s="64">
        <v>46.66</v>
      </c>
      <c r="H3023" s="64">
        <v>2.2400000000000002</v>
      </c>
      <c r="I3023" t="s">
        <v>23</v>
      </c>
      <c r="J3023" t="s">
        <v>14</v>
      </c>
      <c r="K3023" t="s">
        <v>15</v>
      </c>
      <c r="N3023" s="1">
        <v>3138</v>
      </c>
      <c r="O3023" s="60">
        <f>IF(B3023="DEPARTAMENTO",IF(C3023="3D1B",N3023*(100%-12%),N3023*(100%-VLOOKUP(A3023,'Condiciones Comerciales'!B:M,4,FALSE))),N3023)</f>
        <v>2761.44</v>
      </c>
      <c r="P3023" s="60">
        <f t="shared" si="47"/>
        <v>3106.6200000000003</v>
      </c>
      <c r="Q3023" s="62"/>
    </row>
    <row r="3024" spans="1:17" x14ac:dyDescent="0.3">
      <c r="A3024" s="1" t="s">
        <v>245</v>
      </c>
      <c r="B3024" t="s">
        <v>18</v>
      </c>
      <c r="C3024" t="s">
        <v>34</v>
      </c>
      <c r="D3024" s="63">
        <v>216</v>
      </c>
      <c r="E3024" s="5">
        <v>2</v>
      </c>
      <c r="F3024" s="5" t="s">
        <v>20</v>
      </c>
      <c r="G3024" s="64">
        <v>46.66</v>
      </c>
      <c r="H3024" s="64">
        <v>2.2400000000000002</v>
      </c>
      <c r="I3024" t="s">
        <v>21</v>
      </c>
      <c r="J3024" t="s">
        <v>14</v>
      </c>
      <c r="K3024" t="s">
        <v>15</v>
      </c>
      <c r="N3024" s="1">
        <v>3218</v>
      </c>
      <c r="O3024" s="60">
        <f>IF(B3024="DEPARTAMENTO",IF(C3024="3D1B",N3024*(100%-12%),N3024*(100%-VLOOKUP(A3024,'Condiciones Comerciales'!B:M,4,FALSE))),N3024)</f>
        <v>2831.84</v>
      </c>
      <c r="P3024" s="60">
        <f t="shared" si="47"/>
        <v>3185.8199999999997</v>
      </c>
      <c r="Q3024" s="62"/>
    </row>
    <row r="3025" spans="1:17" x14ac:dyDescent="0.3">
      <c r="A3025" s="1" t="s">
        <v>245</v>
      </c>
      <c r="B3025" t="s">
        <v>18</v>
      </c>
      <c r="C3025" t="s">
        <v>34</v>
      </c>
      <c r="D3025" s="63">
        <v>304</v>
      </c>
      <c r="E3025" s="5">
        <v>3</v>
      </c>
      <c r="F3025" s="5" t="s">
        <v>20</v>
      </c>
      <c r="G3025" s="64">
        <v>46.66</v>
      </c>
      <c r="H3025" s="64">
        <v>2.2400000000000002</v>
      </c>
      <c r="I3025" t="s">
        <v>24</v>
      </c>
      <c r="J3025" t="s">
        <v>14</v>
      </c>
      <c r="K3025" t="s">
        <v>508</v>
      </c>
      <c r="N3025" s="1">
        <v>3184</v>
      </c>
      <c r="O3025" s="60">
        <f>IF(B3025="DEPARTAMENTO",IF(C3025="3D1B",N3025*(100%-12%),N3025*(100%-VLOOKUP(A3025,'Condiciones Comerciales'!B:M,4,FALSE))),N3025)</f>
        <v>2801.92</v>
      </c>
      <c r="P3025" s="60">
        <f t="shared" si="47"/>
        <v>3152.16</v>
      </c>
      <c r="Q3025" s="62"/>
    </row>
    <row r="3026" spans="1:17" x14ac:dyDescent="0.3">
      <c r="A3026" s="1" t="s">
        <v>245</v>
      </c>
      <c r="B3026" t="s">
        <v>18</v>
      </c>
      <c r="C3026" t="s">
        <v>34</v>
      </c>
      <c r="D3026" s="63">
        <v>305</v>
      </c>
      <c r="E3026" s="5">
        <v>3</v>
      </c>
      <c r="F3026" s="5" t="s">
        <v>17</v>
      </c>
      <c r="G3026" s="64">
        <v>46.66</v>
      </c>
      <c r="H3026" s="64">
        <v>2.2400000000000002</v>
      </c>
      <c r="I3026" t="s">
        <v>24</v>
      </c>
      <c r="J3026" t="s">
        <v>14</v>
      </c>
      <c r="K3026" t="s">
        <v>507</v>
      </c>
      <c r="M3026" t="s">
        <v>38</v>
      </c>
      <c r="N3026" s="1">
        <v>3184</v>
      </c>
      <c r="O3026" s="60">
        <f>IF(B3026="DEPARTAMENTO",IF(C3026="3D1B",N3026*(100%-12%),N3026*(100%-VLOOKUP(A3026,'Condiciones Comerciales'!B:M,4,FALSE))),N3026)</f>
        <v>2801.92</v>
      </c>
      <c r="P3026" s="60">
        <f t="shared" si="47"/>
        <v>3152.16</v>
      </c>
      <c r="Q3026" s="62"/>
    </row>
    <row r="3027" spans="1:17" x14ac:dyDescent="0.3">
      <c r="A3027" s="1" t="s">
        <v>245</v>
      </c>
      <c r="B3027" t="s">
        <v>18</v>
      </c>
      <c r="C3027" t="s">
        <v>34</v>
      </c>
      <c r="D3027" s="63">
        <v>305</v>
      </c>
      <c r="E3027" s="5">
        <v>3</v>
      </c>
      <c r="F3027" s="5" t="s">
        <v>20</v>
      </c>
      <c r="G3027" s="64">
        <v>46.66</v>
      </c>
      <c r="H3027" s="64">
        <v>2.2400000000000002</v>
      </c>
      <c r="I3027" t="s">
        <v>39</v>
      </c>
      <c r="J3027" t="s">
        <v>14</v>
      </c>
      <c r="K3027" t="s">
        <v>507</v>
      </c>
      <c r="M3027" t="s">
        <v>263</v>
      </c>
      <c r="N3027" s="1">
        <v>3207</v>
      </c>
      <c r="O3027" s="60">
        <f>IF(B3027="DEPARTAMENTO",IF(C3027="3D1B",N3027*(100%-12%),N3027*(100%-VLOOKUP(A3027,'Condiciones Comerciales'!B:M,4,FALSE))),N3027)</f>
        <v>2822.16</v>
      </c>
      <c r="P3027" s="60">
        <f t="shared" si="47"/>
        <v>3174.93</v>
      </c>
      <c r="Q3027" s="62"/>
    </row>
    <row r="3028" spans="1:17" x14ac:dyDescent="0.3">
      <c r="A3028" s="1" t="s">
        <v>245</v>
      </c>
      <c r="B3028" t="s">
        <v>18</v>
      </c>
      <c r="C3028" t="s">
        <v>34</v>
      </c>
      <c r="D3028" s="63">
        <v>310</v>
      </c>
      <c r="E3028" s="5">
        <v>3</v>
      </c>
      <c r="F3028" s="5" t="s">
        <v>20</v>
      </c>
      <c r="G3028" s="64">
        <v>46.81</v>
      </c>
      <c r="H3028" s="64">
        <v>2.2400000000000002</v>
      </c>
      <c r="I3028" t="s">
        <v>23</v>
      </c>
      <c r="J3028" t="s">
        <v>14</v>
      </c>
      <c r="K3028" t="s">
        <v>507</v>
      </c>
      <c r="M3028" t="s">
        <v>253</v>
      </c>
      <c r="N3028" s="1">
        <v>3150</v>
      </c>
      <c r="O3028" s="60">
        <f>IF(B3028="DEPARTAMENTO",IF(C3028="3D1B",N3028*(100%-12%),N3028*(100%-VLOOKUP(A3028,'Condiciones Comerciales'!B:M,4,FALSE))),N3028)</f>
        <v>2772</v>
      </c>
      <c r="P3028" s="60">
        <f t="shared" si="47"/>
        <v>3118.5</v>
      </c>
      <c r="Q3028" s="62"/>
    </row>
    <row r="3029" spans="1:17" x14ac:dyDescent="0.3">
      <c r="A3029" s="1" t="s">
        <v>245</v>
      </c>
      <c r="B3029" t="s">
        <v>18</v>
      </c>
      <c r="C3029" t="s">
        <v>34</v>
      </c>
      <c r="D3029" s="63">
        <v>315</v>
      </c>
      <c r="E3029" s="5">
        <v>3</v>
      </c>
      <c r="F3029" s="5" t="s">
        <v>17</v>
      </c>
      <c r="G3029" s="64">
        <v>46.66</v>
      </c>
      <c r="H3029" s="64">
        <v>2.2400000000000002</v>
      </c>
      <c r="I3029" t="s">
        <v>21</v>
      </c>
      <c r="J3029" t="s">
        <v>14</v>
      </c>
      <c r="K3029" t="s">
        <v>507</v>
      </c>
      <c r="M3029" t="s">
        <v>38</v>
      </c>
      <c r="N3029" s="1">
        <v>3230</v>
      </c>
      <c r="O3029" s="60">
        <f>IF(B3029="DEPARTAMENTO",IF(C3029="3D1B",N3029*(100%-12%),N3029*(100%-VLOOKUP(A3029,'Condiciones Comerciales'!B:M,4,FALSE))),N3029)</f>
        <v>2842.4</v>
      </c>
      <c r="P3029" s="60">
        <f t="shared" si="47"/>
        <v>3197.7</v>
      </c>
      <c r="Q3029" s="62"/>
    </row>
    <row r="3030" spans="1:17" x14ac:dyDescent="0.3">
      <c r="A3030" s="1" t="s">
        <v>245</v>
      </c>
      <c r="B3030" t="s">
        <v>18</v>
      </c>
      <c r="C3030" t="s">
        <v>34</v>
      </c>
      <c r="D3030" s="63">
        <v>315</v>
      </c>
      <c r="E3030" s="5">
        <v>3</v>
      </c>
      <c r="F3030" s="5" t="s">
        <v>20</v>
      </c>
      <c r="G3030" s="64">
        <v>46.66</v>
      </c>
      <c r="H3030" s="64">
        <v>2.2400000000000002</v>
      </c>
      <c r="I3030" t="s">
        <v>23</v>
      </c>
      <c r="J3030" t="s">
        <v>14</v>
      </c>
      <c r="K3030" t="s">
        <v>507</v>
      </c>
      <c r="M3030" t="s">
        <v>247</v>
      </c>
      <c r="N3030" s="1">
        <v>3150</v>
      </c>
      <c r="O3030" s="60">
        <f>IF(B3030="DEPARTAMENTO",IF(C3030="3D1B",N3030*(100%-12%),N3030*(100%-VLOOKUP(A3030,'Condiciones Comerciales'!B:M,4,FALSE))),N3030)</f>
        <v>2772</v>
      </c>
      <c r="P3030" s="60">
        <f t="shared" si="47"/>
        <v>3118.5</v>
      </c>
      <c r="Q3030" s="62"/>
    </row>
    <row r="3031" spans="1:17" x14ac:dyDescent="0.3">
      <c r="A3031" s="1" t="s">
        <v>245</v>
      </c>
      <c r="B3031" t="s">
        <v>18</v>
      </c>
      <c r="C3031" t="s">
        <v>34</v>
      </c>
      <c r="D3031" s="63">
        <v>316</v>
      </c>
      <c r="E3031" s="5">
        <v>3</v>
      </c>
      <c r="F3031" s="5" t="s">
        <v>20</v>
      </c>
      <c r="G3031" s="64">
        <v>46.66</v>
      </c>
      <c r="H3031" s="64">
        <v>2.2400000000000002</v>
      </c>
      <c r="I3031" t="s">
        <v>21</v>
      </c>
      <c r="J3031" t="s">
        <v>14</v>
      </c>
      <c r="K3031" t="s">
        <v>507</v>
      </c>
      <c r="M3031" t="s">
        <v>265</v>
      </c>
      <c r="N3031" s="1">
        <v>3230</v>
      </c>
      <c r="O3031" s="60">
        <f>IF(B3031="DEPARTAMENTO",IF(C3031="3D1B",N3031*(100%-12%),N3031*(100%-VLOOKUP(A3031,'Condiciones Comerciales'!B:M,4,FALSE))),N3031)</f>
        <v>2842.4</v>
      </c>
      <c r="P3031" s="60">
        <f t="shared" si="47"/>
        <v>3197.7</v>
      </c>
      <c r="Q3031" s="62"/>
    </row>
    <row r="3032" spans="1:17" x14ac:dyDescent="0.3">
      <c r="A3032" s="1" t="s">
        <v>245</v>
      </c>
      <c r="B3032" t="s">
        <v>18</v>
      </c>
      <c r="C3032" t="s">
        <v>34</v>
      </c>
      <c r="D3032" s="63">
        <v>404</v>
      </c>
      <c r="E3032" s="5">
        <v>4</v>
      </c>
      <c r="F3032" s="5" t="s">
        <v>20</v>
      </c>
      <c r="G3032" s="64">
        <v>46.66</v>
      </c>
      <c r="H3032" s="64">
        <v>2.2400000000000002</v>
      </c>
      <c r="I3032" t="s">
        <v>24</v>
      </c>
      <c r="J3032" t="s">
        <v>14</v>
      </c>
      <c r="K3032" t="s">
        <v>507</v>
      </c>
      <c r="M3032" t="s">
        <v>255</v>
      </c>
      <c r="N3032" s="1">
        <v>3195</v>
      </c>
      <c r="O3032" s="60">
        <f>IF(B3032="DEPARTAMENTO",IF(C3032="3D1B",N3032*(100%-12%),N3032*(100%-VLOOKUP(A3032,'Condiciones Comerciales'!B:M,4,FALSE))),N3032)</f>
        <v>2811.6</v>
      </c>
      <c r="P3032" s="60">
        <f t="shared" si="47"/>
        <v>3163.0499999999997</v>
      </c>
      <c r="Q3032" s="62"/>
    </row>
    <row r="3033" spans="1:17" x14ac:dyDescent="0.3">
      <c r="A3033" s="1" t="s">
        <v>245</v>
      </c>
      <c r="B3033" t="s">
        <v>18</v>
      </c>
      <c r="C3033" t="s">
        <v>34</v>
      </c>
      <c r="D3033" s="63">
        <v>405</v>
      </c>
      <c r="E3033" s="5">
        <v>4</v>
      </c>
      <c r="F3033" s="5" t="s">
        <v>17</v>
      </c>
      <c r="G3033" s="64">
        <v>46.66</v>
      </c>
      <c r="H3033" s="64">
        <v>2.2400000000000002</v>
      </c>
      <c r="I3033" t="s">
        <v>24</v>
      </c>
      <c r="J3033" t="s">
        <v>14</v>
      </c>
      <c r="K3033" t="s">
        <v>507</v>
      </c>
      <c r="M3033" t="s">
        <v>38</v>
      </c>
      <c r="N3033" s="1">
        <v>3195</v>
      </c>
      <c r="O3033" s="60">
        <f>IF(B3033="DEPARTAMENTO",IF(C3033="3D1B",N3033*(100%-12%),N3033*(100%-VLOOKUP(A3033,'Condiciones Comerciales'!B:M,4,FALSE))),N3033)</f>
        <v>2811.6</v>
      </c>
      <c r="P3033" s="60">
        <f t="shared" si="47"/>
        <v>3163.0499999999997</v>
      </c>
      <c r="Q3033" s="62"/>
    </row>
    <row r="3034" spans="1:17" x14ac:dyDescent="0.3">
      <c r="A3034" s="1" t="s">
        <v>245</v>
      </c>
      <c r="B3034" t="s">
        <v>18</v>
      </c>
      <c r="C3034" t="s">
        <v>34</v>
      </c>
      <c r="D3034" s="63">
        <v>405</v>
      </c>
      <c r="E3034" s="5">
        <v>4</v>
      </c>
      <c r="F3034" s="5" t="s">
        <v>20</v>
      </c>
      <c r="G3034" s="64">
        <v>46.66</v>
      </c>
      <c r="H3034" s="64">
        <v>2.2400000000000002</v>
      </c>
      <c r="I3034" t="s">
        <v>39</v>
      </c>
      <c r="J3034" t="s">
        <v>14</v>
      </c>
      <c r="K3034" t="s">
        <v>507</v>
      </c>
      <c r="M3034" t="s">
        <v>703</v>
      </c>
      <c r="N3034" s="1">
        <v>3218</v>
      </c>
      <c r="O3034" s="60">
        <f>IF(B3034="DEPARTAMENTO",IF(C3034="3D1B",N3034*(100%-12%),N3034*(100%-VLOOKUP(A3034,'Condiciones Comerciales'!B:M,4,FALSE))),N3034)</f>
        <v>2831.84</v>
      </c>
      <c r="P3034" s="60">
        <f t="shared" si="47"/>
        <v>3185.8199999999997</v>
      </c>
      <c r="Q3034" s="62"/>
    </row>
    <row r="3035" spans="1:17" x14ac:dyDescent="0.3">
      <c r="A3035" s="1" t="s">
        <v>245</v>
      </c>
      <c r="B3035" t="s">
        <v>18</v>
      </c>
      <c r="C3035" t="s">
        <v>34</v>
      </c>
      <c r="D3035" s="63">
        <v>410</v>
      </c>
      <c r="E3035" s="5">
        <v>4</v>
      </c>
      <c r="F3035" s="5" t="s">
        <v>17</v>
      </c>
      <c r="G3035" s="64">
        <v>46.81</v>
      </c>
      <c r="H3035" s="64">
        <v>2.2400000000000002</v>
      </c>
      <c r="I3035" t="s">
        <v>24</v>
      </c>
      <c r="J3035" t="s">
        <v>14</v>
      </c>
      <c r="K3035" t="s">
        <v>507</v>
      </c>
      <c r="M3035" t="s">
        <v>38</v>
      </c>
      <c r="N3035" s="1">
        <v>3195</v>
      </c>
      <c r="O3035" s="60">
        <f>IF(B3035="DEPARTAMENTO",IF(C3035="3D1B",N3035*(100%-12%),N3035*(100%-VLOOKUP(A3035,'Condiciones Comerciales'!B:M,4,FALSE))),N3035)</f>
        <v>2811.6</v>
      </c>
      <c r="P3035" s="60">
        <f t="shared" si="47"/>
        <v>3163.0499999999997</v>
      </c>
      <c r="Q3035" s="62"/>
    </row>
    <row r="3036" spans="1:17" x14ac:dyDescent="0.3">
      <c r="A3036" s="1" t="s">
        <v>245</v>
      </c>
      <c r="B3036" t="s">
        <v>18</v>
      </c>
      <c r="C3036" t="s">
        <v>34</v>
      </c>
      <c r="D3036" s="63">
        <v>415</v>
      </c>
      <c r="E3036" s="5">
        <v>4</v>
      </c>
      <c r="F3036" s="5" t="s">
        <v>20</v>
      </c>
      <c r="G3036" s="64">
        <v>46.66</v>
      </c>
      <c r="H3036" s="64">
        <v>2.2400000000000002</v>
      </c>
      <c r="I3036" t="s">
        <v>23</v>
      </c>
      <c r="J3036" t="s">
        <v>14</v>
      </c>
      <c r="K3036" t="s">
        <v>508</v>
      </c>
      <c r="N3036" s="1">
        <v>3161</v>
      </c>
      <c r="O3036" s="60">
        <f>IF(B3036="DEPARTAMENTO",IF(C3036="3D1B",N3036*(100%-12%),N3036*(100%-VLOOKUP(A3036,'Condiciones Comerciales'!B:M,4,FALSE))),N3036)</f>
        <v>2781.68</v>
      </c>
      <c r="P3036" s="60">
        <f t="shared" si="47"/>
        <v>3129.3899999999994</v>
      </c>
      <c r="Q3036" s="62"/>
    </row>
    <row r="3037" spans="1:17" x14ac:dyDescent="0.3">
      <c r="A3037" s="1" t="s">
        <v>245</v>
      </c>
      <c r="B3037" t="s">
        <v>18</v>
      </c>
      <c r="C3037" t="s">
        <v>34</v>
      </c>
      <c r="D3037" s="63">
        <v>416</v>
      </c>
      <c r="E3037" s="5">
        <v>4</v>
      </c>
      <c r="F3037" s="5" t="s">
        <v>20</v>
      </c>
      <c r="G3037" s="64">
        <v>46.66</v>
      </c>
      <c r="H3037" s="64">
        <v>2.2400000000000002</v>
      </c>
      <c r="I3037" t="s">
        <v>21</v>
      </c>
      <c r="J3037" t="s">
        <v>14</v>
      </c>
      <c r="K3037" t="s">
        <v>507</v>
      </c>
      <c r="M3037" t="s">
        <v>38</v>
      </c>
      <c r="N3037" s="1">
        <v>3241</v>
      </c>
      <c r="O3037" s="60">
        <f>IF(B3037="DEPARTAMENTO",IF(C3037="3D1B",N3037*(100%-12%),N3037*(100%-VLOOKUP(A3037,'Condiciones Comerciales'!B:M,4,FALSE))),N3037)</f>
        <v>2852.08</v>
      </c>
      <c r="P3037" s="60">
        <f t="shared" si="47"/>
        <v>3208.5899999999997</v>
      </c>
      <c r="Q3037" s="62"/>
    </row>
    <row r="3038" spans="1:17" x14ac:dyDescent="0.3">
      <c r="A3038" s="1" t="s">
        <v>245</v>
      </c>
      <c r="B3038" t="s">
        <v>18</v>
      </c>
      <c r="C3038" t="s">
        <v>34</v>
      </c>
      <c r="D3038" s="63">
        <v>416</v>
      </c>
      <c r="E3038" s="5">
        <v>4</v>
      </c>
      <c r="F3038" s="5" t="s">
        <v>17</v>
      </c>
      <c r="G3038" s="64">
        <v>46.66</v>
      </c>
      <c r="H3038" s="64">
        <v>2.2400000000000002</v>
      </c>
      <c r="I3038" t="s">
        <v>23</v>
      </c>
      <c r="J3038" t="s">
        <v>14</v>
      </c>
      <c r="K3038" t="s">
        <v>507</v>
      </c>
      <c r="M3038" t="s">
        <v>38</v>
      </c>
      <c r="N3038" s="1">
        <v>3161</v>
      </c>
      <c r="O3038" s="60">
        <f>IF(B3038="DEPARTAMENTO",IF(C3038="3D1B",N3038*(100%-12%),N3038*(100%-VLOOKUP(A3038,'Condiciones Comerciales'!B:M,4,FALSE))),N3038)</f>
        <v>2781.68</v>
      </c>
      <c r="P3038" s="60">
        <f t="shared" si="47"/>
        <v>3129.3899999999994</v>
      </c>
      <c r="Q3038" s="62"/>
    </row>
    <row r="3039" spans="1:17" x14ac:dyDescent="0.3">
      <c r="A3039" s="1" t="s">
        <v>245</v>
      </c>
      <c r="B3039" t="s">
        <v>18</v>
      </c>
      <c r="C3039" t="s">
        <v>34</v>
      </c>
      <c r="D3039" s="63">
        <v>504</v>
      </c>
      <c r="E3039" s="5">
        <v>5</v>
      </c>
      <c r="F3039" s="5" t="s">
        <v>17</v>
      </c>
      <c r="G3039" s="64">
        <v>46.66</v>
      </c>
      <c r="H3039" s="64">
        <v>2.2400000000000002</v>
      </c>
      <c r="I3039" t="s">
        <v>39</v>
      </c>
      <c r="J3039" t="s">
        <v>14</v>
      </c>
      <c r="K3039" t="s">
        <v>507</v>
      </c>
      <c r="M3039" t="s">
        <v>258</v>
      </c>
      <c r="N3039" s="1">
        <v>3230</v>
      </c>
      <c r="O3039" s="60">
        <f>IF(B3039="DEPARTAMENTO",IF(C3039="3D1B",N3039*(100%-12%),N3039*(100%-VLOOKUP(A3039,'Condiciones Comerciales'!B:M,4,FALSE))),N3039)</f>
        <v>2842.4</v>
      </c>
      <c r="P3039" s="60">
        <f t="shared" si="47"/>
        <v>3197.7</v>
      </c>
      <c r="Q3039" s="62"/>
    </row>
    <row r="3040" spans="1:17" x14ac:dyDescent="0.3">
      <c r="A3040" s="1" t="s">
        <v>245</v>
      </c>
      <c r="B3040" t="s">
        <v>18</v>
      </c>
      <c r="C3040" t="s">
        <v>34</v>
      </c>
      <c r="D3040" s="63">
        <v>510</v>
      </c>
      <c r="E3040" s="5">
        <v>5</v>
      </c>
      <c r="F3040" s="5" t="s">
        <v>20</v>
      </c>
      <c r="G3040" s="64">
        <v>46.81</v>
      </c>
      <c r="H3040" s="64">
        <v>2.2400000000000002</v>
      </c>
      <c r="I3040" t="s">
        <v>23</v>
      </c>
      <c r="J3040" t="s">
        <v>14</v>
      </c>
      <c r="K3040" t="s">
        <v>508</v>
      </c>
      <c r="N3040" s="1">
        <v>3173</v>
      </c>
      <c r="O3040" s="60">
        <f>IF(B3040="DEPARTAMENTO",IF(C3040="3D1B",N3040*(100%-12%),N3040*(100%-VLOOKUP(A3040,'Condiciones Comerciales'!B:M,4,FALSE))),N3040)</f>
        <v>2792.2400000000002</v>
      </c>
      <c r="P3040" s="60">
        <f t="shared" si="47"/>
        <v>3141.27</v>
      </c>
      <c r="Q3040" s="62"/>
    </row>
    <row r="3041" spans="1:17" x14ac:dyDescent="0.3">
      <c r="A3041" s="1" t="s">
        <v>245</v>
      </c>
      <c r="B3041" t="s">
        <v>18</v>
      </c>
      <c r="C3041" t="s">
        <v>34</v>
      </c>
      <c r="D3041" s="63">
        <v>515</v>
      </c>
      <c r="E3041" s="5">
        <v>5</v>
      </c>
      <c r="F3041" s="5" t="s">
        <v>17</v>
      </c>
      <c r="G3041" s="64">
        <v>46.66</v>
      </c>
      <c r="H3041" s="64">
        <v>2.2400000000000002</v>
      </c>
      <c r="I3041" t="s">
        <v>21</v>
      </c>
      <c r="J3041" t="s">
        <v>14</v>
      </c>
      <c r="K3041" t="s">
        <v>507</v>
      </c>
      <c r="M3041" t="s">
        <v>38</v>
      </c>
      <c r="N3041" s="1">
        <v>3253</v>
      </c>
      <c r="O3041" s="60">
        <f>IF(B3041="DEPARTAMENTO",IF(C3041="3D1B",N3041*(100%-12%),N3041*(100%-VLOOKUP(A3041,'Condiciones Comerciales'!B:M,4,FALSE))),N3041)</f>
        <v>2862.64</v>
      </c>
      <c r="P3041" s="60">
        <f t="shared" si="47"/>
        <v>3220.4699999999993</v>
      </c>
      <c r="Q3041" s="62"/>
    </row>
    <row r="3042" spans="1:17" x14ac:dyDescent="0.3">
      <c r="A3042" s="1" t="s">
        <v>245</v>
      </c>
      <c r="B3042" t="s">
        <v>18</v>
      </c>
      <c r="C3042" t="s">
        <v>34</v>
      </c>
      <c r="D3042" s="63">
        <v>515</v>
      </c>
      <c r="E3042" s="5">
        <v>5</v>
      </c>
      <c r="F3042" s="5" t="s">
        <v>20</v>
      </c>
      <c r="G3042" s="64">
        <v>46.66</v>
      </c>
      <c r="H3042" s="64">
        <v>2.2400000000000002</v>
      </c>
      <c r="I3042" t="s">
        <v>23</v>
      </c>
      <c r="J3042" t="s">
        <v>14</v>
      </c>
      <c r="K3042" t="s">
        <v>508</v>
      </c>
      <c r="N3042" s="1">
        <v>3173</v>
      </c>
      <c r="O3042" s="60">
        <f>IF(B3042="DEPARTAMENTO",IF(C3042="3D1B",N3042*(100%-12%),N3042*(100%-VLOOKUP(A3042,'Condiciones Comerciales'!B:M,4,FALSE))),N3042)</f>
        <v>2792.2400000000002</v>
      </c>
      <c r="P3042" s="60">
        <f t="shared" si="47"/>
        <v>3141.27</v>
      </c>
      <c r="Q3042" s="62"/>
    </row>
    <row r="3043" spans="1:17" x14ac:dyDescent="0.3">
      <c r="A3043" s="1" t="s">
        <v>245</v>
      </c>
      <c r="B3043" t="s">
        <v>18</v>
      </c>
      <c r="C3043" t="s">
        <v>34</v>
      </c>
      <c r="D3043" s="63">
        <v>516</v>
      </c>
      <c r="E3043" s="5">
        <v>5</v>
      </c>
      <c r="F3043" s="5" t="s">
        <v>17</v>
      </c>
      <c r="G3043" s="64">
        <v>46.66</v>
      </c>
      <c r="H3043" s="64">
        <v>2.2400000000000002</v>
      </c>
      <c r="I3043" t="s">
        <v>23</v>
      </c>
      <c r="J3043" t="s">
        <v>14</v>
      </c>
      <c r="K3043" t="s">
        <v>507</v>
      </c>
      <c r="M3043" t="s">
        <v>246</v>
      </c>
      <c r="N3043" s="1">
        <v>3173</v>
      </c>
      <c r="O3043" s="60">
        <f>IF(B3043="DEPARTAMENTO",IF(C3043="3D1B",N3043*(100%-12%),N3043*(100%-VLOOKUP(A3043,'Condiciones Comerciales'!B:M,4,FALSE))),N3043)</f>
        <v>2792.2400000000002</v>
      </c>
      <c r="P3043" s="60">
        <f t="shared" si="47"/>
        <v>3141.27</v>
      </c>
      <c r="Q3043" s="62"/>
    </row>
    <row r="3044" spans="1:17" x14ac:dyDescent="0.3">
      <c r="A3044" s="1" t="s">
        <v>245</v>
      </c>
      <c r="B3044" t="s">
        <v>18</v>
      </c>
      <c r="C3044" t="s">
        <v>34</v>
      </c>
      <c r="D3044" s="63">
        <v>604</v>
      </c>
      <c r="E3044" s="5">
        <v>6</v>
      </c>
      <c r="F3044" s="5" t="s">
        <v>20</v>
      </c>
      <c r="G3044" s="64">
        <v>46.66</v>
      </c>
      <c r="H3044" s="64">
        <v>2.2400000000000002</v>
      </c>
      <c r="I3044" t="s">
        <v>24</v>
      </c>
      <c r="J3044" t="s">
        <v>14</v>
      </c>
      <c r="K3044" t="s">
        <v>507</v>
      </c>
      <c r="M3044" t="s">
        <v>38</v>
      </c>
      <c r="N3044" s="1">
        <v>3218</v>
      </c>
      <c r="O3044" s="60">
        <f>IF(B3044="DEPARTAMENTO",IF(C3044="3D1B",N3044*(100%-12%),N3044*(100%-VLOOKUP(A3044,'Condiciones Comerciales'!B:M,4,FALSE))),N3044)</f>
        <v>2831.84</v>
      </c>
      <c r="P3044" s="60">
        <f t="shared" si="47"/>
        <v>3185.8199999999997</v>
      </c>
      <c r="Q3044" s="62"/>
    </row>
    <row r="3045" spans="1:17" x14ac:dyDescent="0.3">
      <c r="A3045" s="1" t="s">
        <v>245</v>
      </c>
      <c r="B3045" t="s">
        <v>18</v>
      </c>
      <c r="C3045" t="s">
        <v>34</v>
      </c>
      <c r="D3045" s="63">
        <v>604</v>
      </c>
      <c r="E3045" s="5">
        <v>6</v>
      </c>
      <c r="F3045" s="5" t="s">
        <v>17</v>
      </c>
      <c r="G3045" s="64">
        <v>46.66</v>
      </c>
      <c r="H3045" s="64">
        <v>2.2400000000000002</v>
      </c>
      <c r="I3045" t="s">
        <v>39</v>
      </c>
      <c r="J3045" t="s">
        <v>14</v>
      </c>
      <c r="K3045" t="s">
        <v>507</v>
      </c>
      <c r="M3045" t="s">
        <v>264</v>
      </c>
      <c r="N3045" s="1">
        <v>3241</v>
      </c>
      <c r="O3045" s="60">
        <f>IF(B3045="DEPARTAMENTO",IF(C3045="3D1B",N3045*(100%-12%),N3045*(100%-VLOOKUP(A3045,'Condiciones Comerciales'!B:M,4,FALSE))),N3045)</f>
        <v>2852.08</v>
      </c>
      <c r="P3045" s="60">
        <f t="shared" si="47"/>
        <v>3208.5899999999997</v>
      </c>
      <c r="Q3045" s="62"/>
    </row>
    <row r="3046" spans="1:17" x14ac:dyDescent="0.3">
      <c r="A3046" s="1" t="s">
        <v>245</v>
      </c>
      <c r="B3046" t="s">
        <v>18</v>
      </c>
      <c r="C3046" t="s">
        <v>34</v>
      </c>
      <c r="D3046" s="63">
        <v>615</v>
      </c>
      <c r="E3046" s="5">
        <v>6</v>
      </c>
      <c r="F3046" s="5" t="s">
        <v>20</v>
      </c>
      <c r="G3046" s="64">
        <v>46.66</v>
      </c>
      <c r="H3046" s="64">
        <v>2.2400000000000002</v>
      </c>
      <c r="I3046" t="s">
        <v>23</v>
      </c>
      <c r="J3046" t="s">
        <v>14</v>
      </c>
      <c r="K3046" t="s">
        <v>15</v>
      </c>
      <c r="N3046" s="1">
        <v>3184</v>
      </c>
      <c r="O3046" s="60">
        <f>IF(B3046="DEPARTAMENTO",IF(C3046="3D1B",N3046*(100%-12%),N3046*(100%-VLOOKUP(A3046,'Condiciones Comerciales'!B:M,4,FALSE))),N3046)</f>
        <v>2801.92</v>
      </c>
      <c r="P3046" s="60">
        <f t="shared" si="47"/>
        <v>3152.16</v>
      </c>
      <c r="Q3046" s="62"/>
    </row>
    <row r="3047" spans="1:17" x14ac:dyDescent="0.3">
      <c r="A3047" s="1" t="s">
        <v>245</v>
      </c>
      <c r="B3047" t="s">
        <v>18</v>
      </c>
      <c r="C3047" t="s">
        <v>34</v>
      </c>
      <c r="D3047" s="63">
        <v>616</v>
      </c>
      <c r="E3047" s="5">
        <v>6</v>
      </c>
      <c r="F3047" s="5" t="s">
        <v>17</v>
      </c>
      <c r="G3047" s="64">
        <v>46.66</v>
      </c>
      <c r="H3047" s="64">
        <v>2.2400000000000002</v>
      </c>
      <c r="I3047" t="s">
        <v>23</v>
      </c>
      <c r="J3047" t="s">
        <v>14</v>
      </c>
      <c r="K3047" t="s">
        <v>507</v>
      </c>
      <c r="M3047" t="s">
        <v>38</v>
      </c>
      <c r="N3047" s="1">
        <v>3184</v>
      </c>
      <c r="O3047" s="60">
        <f>IF(B3047="DEPARTAMENTO",IF(C3047="3D1B",N3047*(100%-12%),N3047*(100%-VLOOKUP(A3047,'Condiciones Comerciales'!B:M,4,FALSE))),N3047)</f>
        <v>2801.92</v>
      </c>
      <c r="P3047" s="60">
        <f t="shared" si="47"/>
        <v>3152.16</v>
      </c>
      <c r="Q3047" s="62"/>
    </row>
    <row r="3048" spans="1:17" x14ac:dyDescent="0.3">
      <c r="A3048" s="1" t="s">
        <v>245</v>
      </c>
      <c r="B3048" t="s">
        <v>18</v>
      </c>
      <c r="C3048" t="s">
        <v>34</v>
      </c>
      <c r="D3048" s="63">
        <v>704</v>
      </c>
      <c r="E3048" s="5">
        <v>7</v>
      </c>
      <c r="F3048" s="5" t="s">
        <v>20</v>
      </c>
      <c r="G3048" s="64">
        <v>46.66</v>
      </c>
      <c r="H3048" s="64">
        <v>2.2400000000000002</v>
      </c>
      <c r="I3048" t="s">
        <v>24</v>
      </c>
      <c r="J3048" t="s">
        <v>14</v>
      </c>
      <c r="K3048" t="s">
        <v>507</v>
      </c>
      <c r="M3048" t="s">
        <v>38</v>
      </c>
      <c r="N3048" s="1">
        <v>3230</v>
      </c>
      <c r="O3048" s="60">
        <f>IF(B3048="DEPARTAMENTO",IF(C3048="3D1B",N3048*(100%-12%),N3048*(100%-VLOOKUP(A3048,'Condiciones Comerciales'!B:M,4,FALSE))),N3048)</f>
        <v>2842.4</v>
      </c>
      <c r="P3048" s="60">
        <f t="shared" si="47"/>
        <v>3197.7</v>
      </c>
      <c r="Q3048" s="62"/>
    </row>
    <row r="3049" spans="1:17" x14ac:dyDescent="0.3">
      <c r="A3049" s="1" t="s">
        <v>245</v>
      </c>
      <c r="B3049" t="s">
        <v>18</v>
      </c>
      <c r="C3049" t="s">
        <v>34</v>
      </c>
      <c r="D3049" s="63">
        <v>705</v>
      </c>
      <c r="E3049" s="5">
        <v>7</v>
      </c>
      <c r="F3049" s="5" t="s">
        <v>20</v>
      </c>
      <c r="G3049" s="64">
        <v>46.66</v>
      </c>
      <c r="H3049" s="64">
        <v>2.2400000000000002</v>
      </c>
      <c r="I3049" t="s">
        <v>39</v>
      </c>
      <c r="J3049" t="s">
        <v>14</v>
      </c>
      <c r="K3049" t="s">
        <v>507</v>
      </c>
      <c r="M3049" t="s">
        <v>38</v>
      </c>
      <c r="N3049" s="1">
        <v>3253</v>
      </c>
      <c r="O3049" s="60">
        <f>IF(B3049="DEPARTAMENTO",IF(C3049="3D1B",N3049*(100%-12%),N3049*(100%-VLOOKUP(A3049,'Condiciones Comerciales'!B:M,4,FALSE))),N3049)</f>
        <v>2862.64</v>
      </c>
      <c r="P3049" s="60">
        <f t="shared" si="47"/>
        <v>3220.4699999999993</v>
      </c>
      <c r="Q3049" s="62"/>
    </row>
    <row r="3050" spans="1:17" x14ac:dyDescent="0.3">
      <c r="A3050" s="1" t="s">
        <v>245</v>
      </c>
      <c r="B3050" t="s">
        <v>16</v>
      </c>
      <c r="C3050" t="s">
        <v>16</v>
      </c>
      <c r="D3050" s="63">
        <v>4</v>
      </c>
      <c r="E3050" s="5">
        <v>1</v>
      </c>
      <c r="G3050" s="64">
        <v>12.5</v>
      </c>
      <c r="H3050" s="64">
        <v>0</v>
      </c>
      <c r="I3050" t="s">
        <v>29</v>
      </c>
      <c r="J3050" t="s">
        <v>29</v>
      </c>
      <c r="K3050" t="s">
        <v>508</v>
      </c>
      <c r="N3050" s="1">
        <v>300</v>
      </c>
      <c r="O3050" s="60">
        <f>IF(B3050="DEPARTAMENTO",IF(C3050="3D1B",N3050*(100%-12%),N3050*(100%-VLOOKUP(A3050,'Condiciones Comerciales'!B:M,4,FALSE))),N3050)</f>
        <v>300</v>
      </c>
      <c r="P3050" s="60">
        <f t="shared" si="47"/>
        <v>337.5</v>
      </c>
    </row>
    <row r="3051" spans="1:17" x14ac:dyDescent="0.3">
      <c r="A3051" s="1" t="s">
        <v>245</v>
      </c>
      <c r="B3051" t="s">
        <v>16</v>
      </c>
      <c r="C3051" t="s">
        <v>16</v>
      </c>
      <c r="D3051" s="63">
        <v>6</v>
      </c>
      <c r="E3051" s="5">
        <v>1</v>
      </c>
      <c r="G3051" s="64">
        <v>12.5</v>
      </c>
      <c r="H3051" s="64">
        <v>0</v>
      </c>
      <c r="I3051" t="s">
        <v>29</v>
      </c>
      <c r="J3051" t="s">
        <v>29</v>
      </c>
      <c r="K3051" t="s">
        <v>508</v>
      </c>
      <c r="N3051" s="1">
        <v>300</v>
      </c>
      <c r="O3051" s="60">
        <f>IF(B3051="DEPARTAMENTO",IF(C3051="3D1B",N3051*(100%-12%),N3051*(100%-VLOOKUP(A3051,'Condiciones Comerciales'!B:M,4,FALSE))),N3051)</f>
        <v>300</v>
      </c>
      <c r="P3051" s="60">
        <f t="shared" si="47"/>
        <v>337.5</v>
      </c>
    </row>
    <row r="3052" spans="1:17" x14ac:dyDescent="0.3">
      <c r="A3052" s="1" t="s">
        <v>245</v>
      </c>
      <c r="B3052" t="s">
        <v>16</v>
      </c>
      <c r="C3052" t="s">
        <v>16</v>
      </c>
      <c r="D3052" s="63">
        <v>12</v>
      </c>
      <c r="E3052" s="5">
        <v>1</v>
      </c>
      <c r="G3052" s="64">
        <v>12.5</v>
      </c>
      <c r="H3052" s="64">
        <v>0</v>
      </c>
      <c r="I3052" t="s">
        <v>29</v>
      </c>
      <c r="J3052" t="s">
        <v>29</v>
      </c>
      <c r="K3052" t="s">
        <v>508</v>
      </c>
      <c r="N3052" s="1">
        <v>300</v>
      </c>
      <c r="O3052" s="60">
        <f>IF(B3052="DEPARTAMENTO",IF(C3052="3D1B",N3052*(100%-12%),N3052*(100%-VLOOKUP(A3052,'Condiciones Comerciales'!B:M,4,FALSE))),N3052)</f>
        <v>300</v>
      </c>
      <c r="P3052" s="60">
        <f t="shared" si="47"/>
        <v>337.5</v>
      </c>
    </row>
    <row r="3053" spans="1:17" x14ac:dyDescent="0.3">
      <c r="A3053" s="1" t="s">
        <v>245</v>
      </c>
      <c r="B3053" t="s">
        <v>16</v>
      </c>
      <c r="C3053" t="s">
        <v>16</v>
      </c>
      <c r="D3053" s="63">
        <v>45</v>
      </c>
      <c r="E3053" s="5">
        <v>1</v>
      </c>
      <c r="G3053" s="64">
        <v>12.5</v>
      </c>
      <c r="H3053" s="64">
        <v>0</v>
      </c>
      <c r="I3053" t="s">
        <v>29</v>
      </c>
      <c r="J3053" t="s">
        <v>29</v>
      </c>
      <c r="K3053" t="s">
        <v>15</v>
      </c>
      <c r="N3053" s="1">
        <v>300</v>
      </c>
      <c r="O3053" s="60">
        <f>IF(B3053="DEPARTAMENTO",IF(C3053="3D1B",N3053*(100%-12%),N3053*(100%-VLOOKUP(A3053,'Condiciones Comerciales'!B:M,4,FALSE))),N3053)</f>
        <v>300</v>
      </c>
      <c r="P3053" s="60">
        <f t="shared" si="47"/>
        <v>337.5</v>
      </c>
    </row>
    <row r="3054" spans="1:17" x14ac:dyDescent="0.3">
      <c r="A3054" s="1" t="s">
        <v>245</v>
      </c>
      <c r="B3054" t="s">
        <v>16</v>
      </c>
      <c r="C3054" t="s">
        <v>16</v>
      </c>
      <c r="D3054" s="63">
        <v>54</v>
      </c>
      <c r="E3054" s="5">
        <v>1</v>
      </c>
      <c r="G3054" s="64">
        <v>12.5</v>
      </c>
      <c r="H3054" s="64">
        <v>0</v>
      </c>
      <c r="I3054" t="s">
        <v>29</v>
      </c>
      <c r="J3054" t="s">
        <v>29</v>
      </c>
      <c r="K3054" t="s">
        <v>508</v>
      </c>
      <c r="N3054" s="1">
        <v>300</v>
      </c>
      <c r="O3054" s="60">
        <f>IF(B3054="DEPARTAMENTO",IF(C3054="3D1B",N3054*(100%-12%),N3054*(100%-VLOOKUP(A3054,'Condiciones Comerciales'!B:M,4,FALSE))),N3054)</f>
        <v>300</v>
      </c>
      <c r="P3054" s="60">
        <f t="shared" si="47"/>
        <v>337.5</v>
      </c>
    </row>
    <row r="3055" spans="1:17" x14ac:dyDescent="0.3">
      <c r="A3055" s="1" t="s">
        <v>245</v>
      </c>
      <c r="B3055" t="s">
        <v>16</v>
      </c>
      <c r="C3055" t="s">
        <v>16</v>
      </c>
      <c r="D3055" s="63">
        <v>55</v>
      </c>
      <c r="E3055" s="5">
        <v>1</v>
      </c>
      <c r="G3055" s="64">
        <v>12.5</v>
      </c>
      <c r="H3055" s="64">
        <v>0</v>
      </c>
      <c r="I3055" t="s">
        <v>29</v>
      </c>
      <c r="J3055" t="s">
        <v>29</v>
      </c>
      <c r="K3055" t="s">
        <v>507</v>
      </c>
      <c r="M3055" t="s">
        <v>739</v>
      </c>
      <c r="N3055" s="1">
        <v>300</v>
      </c>
      <c r="O3055" s="60">
        <f>IF(B3055="DEPARTAMENTO",IF(C3055="3D1B",N3055*(100%-12%),N3055*(100%-VLOOKUP(A3055,'Condiciones Comerciales'!B:M,4,FALSE))),N3055)</f>
        <v>300</v>
      </c>
      <c r="P3055" s="60">
        <f t="shared" si="47"/>
        <v>337.5</v>
      </c>
    </row>
    <row r="3056" spans="1:17" x14ac:dyDescent="0.3">
      <c r="A3056" s="1" t="s">
        <v>245</v>
      </c>
      <c r="B3056" t="s">
        <v>16</v>
      </c>
      <c r="C3056" t="s">
        <v>16</v>
      </c>
      <c r="D3056" s="63">
        <v>56</v>
      </c>
      <c r="E3056" s="5">
        <v>1</v>
      </c>
      <c r="G3056" s="64">
        <v>12.5</v>
      </c>
      <c r="H3056" s="64">
        <v>0</v>
      </c>
      <c r="I3056" t="s">
        <v>29</v>
      </c>
      <c r="J3056" t="s">
        <v>29</v>
      </c>
      <c r="K3056" t="s">
        <v>507</v>
      </c>
      <c r="M3056" t="s">
        <v>751</v>
      </c>
      <c r="N3056" s="1">
        <v>300</v>
      </c>
      <c r="O3056" s="60">
        <f>IF(B3056="DEPARTAMENTO",IF(C3056="3D1B",N3056*(100%-12%),N3056*(100%-VLOOKUP(A3056,'Condiciones Comerciales'!B:M,4,FALSE))),N3056)</f>
        <v>300</v>
      </c>
      <c r="P3056" s="60">
        <f t="shared" si="47"/>
        <v>337.5</v>
      </c>
    </row>
    <row r="3057" spans="1:16" x14ac:dyDescent="0.3">
      <c r="A3057" s="1" t="s">
        <v>245</v>
      </c>
      <c r="B3057" t="s">
        <v>16</v>
      </c>
      <c r="C3057" t="s">
        <v>16</v>
      </c>
      <c r="D3057" s="63">
        <v>58</v>
      </c>
      <c r="E3057" s="5">
        <v>1</v>
      </c>
      <c r="G3057" s="64">
        <v>12.5</v>
      </c>
      <c r="H3057" s="64">
        <v>0</v>
      </c>
      <c r="I3057" t="s">
        <v>29</v>
      </c>
      <c r="J3057" t="s">
        <v>29</v>
      </c>
      <c r="K3057" t="s">
        <v>508</v>
      </c>
      <c r="L3057" t="s">
        <v>260</v>
      </c>
      <c r="N3057" s="1">
        <v>300</v>
      </c>
      <c r="O3057" s="60">
        <f>IF(B3057="DEPARTAMENTO",IF(C3057="3D1B",N3057*(100%-12%),N3057*(100%-VLOOKUP(A3057,'Condiciones Comerciales'!B:M,4,FALSE))),N3057)</f>
        <v>300</v>
      </c>
      <c r="P3057" s="60">
        <f t="shared" si="47"/>
        <v>337.5</v>
      </c>
    </row>
    <row r="3058" spans="1:16" x14ac:dyDescent="0.3">
      <c r="A3058" s="1" t="s">
        <v>245</v>
      </c>
      <c r="B3058" t="s">
        <v>16</v>
      </c>
      <c r="C3058" t="s">
        <v>16</v>
      </c>
      <c r="D3058" s="63">
        <v>59</v>
      </c>
      <c r="E3058" s="5">
        <v>1</v>
      </c>
      <c r="G3058" s="64">
        <v>12.5</v>
      </c>
      <c r="H3058" s="64">
        <v>0</v>
      </c>
      <c r="I3058" t="s">
        <v>29</v>
      </c>
      <c r="J3058" t="s">
        <v>29</v>
      </c>
      <c r="K3058" t="s">
        <v>15</v>
      </c>
      <c r="L3058" t="s">
        <v>275</v>
      </c>
      <c r="N3058" s="1">
        <v>300</v>
      </c>
      <c r="O3058" s="60">
        <f>IF(B3058="DEPARTAMENTO",IF(C3058="3D1B",N3058*(100%-12%),N3058*(100%-VLOOKUP(A3058,'Condiciones Comerciales'!B:M,4,FALSE))),N3058)</f>
        <v>300</v>
      </c>
      <c r="P3058" s="60">
        <f t="shared" si="47"/>
        <v>337.5</v>
      </c>
    </row>
    <row r="3059" spans="1:16" x14ac:dyDescent="0.3">
      <c r="A3059" s="1" t="s">
        <v>245</v>
      </c>
      <c r="B3059" t="s">
        <v>16</v>
      </c>
      <c r="C3059" t="s">
        <v>16</v>
      </c>
      <c r="D3059" s="63">
        <v>60</v>
      </c>
      <c r="E3059" s="5">
        <v>1</v>
      </c>
      <c r="G3059" s="64">
        <v>12.5</v>
      </c>
      <c r="H3059" s="64">
        <v>0</v>
      </c>
      <c r="I3059" t="s">
        <v>29</v>
      </c>
      <c r="J3059" t="s">
        <v>29</v>
      </c>
      <c r="K3059" t="s">
        <v>15</v>
      </c>
      <c r="L3059" t="s">
        <v>248</v>
      </c>
      <c r="N3059" s="1">
        <v>300</v>
      </c>
      <c r="O3059" s="60">
        <f>IF(B3059="DEPARTAMENTO",IF(C3059="3D1B",N3059*(100%-12%),N3059*(100%-VLOOKUP(A3059,'Condiciones Comerciales'!B:M,4,FALSE))),N3059)</f>
        <v>300</v>
      </c>
      <c r="P3059" s="60">
        <f t="shared" si="47"/>
        <v>337.5</v>
      </c>
    </row>
    <row r="3060" spans="1:16" x14ac:dyDescent="0.3">
      <c r="A3060" s="1" t="s">
        <v>245</v>
      </c>
      <c r="B3060" t="s">
        <v>16</v>
      </c>
      <c r="C3060" t="s">
        <v>16</v>
      </c>
      <c r="D3060" s="63">
        <v>61</v>
      </c>
      <c r="E3060" s="5">
        <v>1</v>
      </c>
      <c r="G3060" s="64">
        <v>12.5</v>
      </c>
      <c r="H3060" s="64">
        <v>0</v>
      </c>
      <c r="I3060" t="s">
        <v>29</v>
      </c>
      <c r="J3060" t="s">
        <v>29</v>
      </c>
      <c r="K3060" t="s">
        <v>15</v>
      </c>
      <c r="L3060" t="s">
        <v>261</v>
      </c>
      <c r="N3060" s="1">
        <v>300</v>
      </c>
      <c r="O3060" s="60">
        <f>IF(B3060="DEPARTAMENTO",IF(C3060="3D1B",N3060*(100%-12%),N3060*(100%-VLOOKUP(A3060,'Condiciones Comerciales'!B:M,4,FALSE))),N3060)</f>
        <v>300</v>
      </c>
      <c r="P3060" s="60">
        <f t="shared" si="47"/>
        <v>337.5</v>
      </c>
    </row>
    <row r="3061" spans="1:16" x14ac:dyDescent="0.3">
      <c r="A3061" s="1" t="s">
        <v>245</v>
      </c>
      <c r="B3061" t="s">
        <v>16</v>
      </c>
      <c r="C3061" t="s">
        <v>16</v>
      </c>
      <c r="D3061" s="63">
        <v>62</v>
      </c>
      <c r="E3061" s="5">
        <v>1</v>
      </c>
      <c r="G3061" s="64">
        <v>12.5</v>
      </c>
      <c r="H3061" s="64">
        <v>0</v>
      </c>
      <c r="I3061" t="s">
        <v>29</v>
      </c>
      <c r="J3061" t="s">
        <v>29</v>
      </c>
      <c r="K3061" t="s">
        <v>15</v>
      </c>
      <c r="L3061" t="s">
        <v>274</v>
      </c>
      <c r="N3061" s="1">
        <v>300</v>
      </c>
      <c r="O3061" s="60">
        <f>IF(B3061="DEPARTAMENTO",IF(C3061="3D1B",N3061*(100%-12%),N3061*(100%-VLOOKUP(A3061,'Condiciones Comerciales'!B:M,4,FALSE))),N3061)</f>
        <v>300</v>
      </c>
      <c r="P3061" s="60">
        <f t="shared" si="47"/>
        <v>337.5</v>
      </c>
    </row>
    <row r="3062" spans="1:16" x14ac:dyDescent="0.3">
      <c r="A3062" s="1" t="s">
        <v>245</v>
      </c>
      <c r="B3062" t="s">
        <v>16</v>
      </c>
      <c r="C3062" t="s">
        <v>16</v>
      </c>
      <c r="D3062" s="63">
        <v>63</v>
      </c>
      <c r="E3062" s="5">
        <v>1</v>
      </c>
      <c r="G3062" s="64">
        <v>12.5</v>
      </c>
      <c r="H3062" s="64">
        <v>0</v>
      </c>
      <c r="I3062" t="s">
        <v>29</v>
      </c>
      <c r="J3062" t="s">
        <v>29</v>
      </c>
      <c r="K3062" t="s">
        <v>15</v>
      </c>
      <c r="L3062" t="s">
        <v>249</v>
      </c>
      <c r="N3062" s="1">
        <v>300</v>
      </c>
      <c r="O3062" s="60">
        <f>IF(B3062="DEPARTAMENTO",IF(C3062="3D1B",N3062*(100%-12%),N3062*(100%-VLOOKUP(A3062,'Condiciones Comerciales'!B:M,4,FALSE))),N3062)</f>
        <v>300</v>
      </c>
      <c r="P3062" s="60">
        <f t="shared" si="47"/>
        <v>337.5</v>
      </c>
    </row>
    <row r="3063" spans="1:16" x14ac:dyDescent="0.3">
      <c r="A3063" s="1" t="s">
        <v>245</v>
      </c>
      <c r="B3063" t="s">
        <v>16</v>
      </c>
      <c r="C3063" t="s">
        <v>16</v>
      </c>
      <c r="D3063" s="63">
        <v>64</v>
      </c>
      <c r="E3063" s="5">
        <v>1</v>
      </c>
      <c r="G3063" s="64">
        <v>12.5</v>
      </c>
      <c r="H3063" s="64">
        <v>0</v>
      </c>
      <c r="I3063" t="s">
        <v>29</v>
      </c>
      <c r="J3063" t="s">
        <v>29</v>
      </c>
      <c r="K3063" t="s">
        <v>15</v>
      </c>
      <c r="L3063" t="s">
        <v>266</v>
      </c>
      <c r="N3063" s="1">
        <v>300</v>
      </c>
      <c r="O3063" s="60">
        <f>IF(B3063="DEPARTAMENTO",IF(C3063="3D1B",N3063*(100%-12%),N3063*(100%-VLOOKUP(A3063,'Condiciones Comerciales'!B:M,4,FALSE))),N3063)</f>
        <v>300</v>
      </c>
      <c r="P3063" s="60">
        <f t="shared" si="47"/>
        <v>337.5</v>
      </c>
    </row>
    <row r="3064" spans="1:16" x14ac:dyDescent="0.3">
      <c r="A3064" s="1" t="s">
        <v>245</v>
      </c>
      <c r="B3064" t="s">
        <v>16</v>
      </c>
      <c r="C3064" t="s">
        <v>16</v>
      </c>
      <c r="D3064" s="63">
        <v>65</v>
      </c>
      <c r="E3064" s="5">
        <v>1</v>
      </c>
      <c r="G3064" s="64">
        <v>12.5</v>
      </c>
      <c r="H3064" s="64">
        <v>0</v>
      </c>
      <c r="I3064" t="s">
        <v>29</v>
      </c>
      <c r="J3064" t="s">
        <v>29</v>
      </c>
      <c r="K3064" t="s">
        <v>15</v>
      </c>
      <c r="L3064" t="s">
        <v>259</v>
      </c>
      <c r="N3064" s="1">
        <v>300</v>
      </c>
      <c r="O3064" s="60">
        <f>IF(B3064="DEPARTAMENTO",IF(C3064="3D1B",N3064*(100%-12%),N3064*(100%-VLOOKUP(A3064,'Condiciones Comerciales'!B:M,4,FALSE))),N3064)</f>
        <v>300</v>
      </c>
      <c r="P3064" s="60">
        <f t="shared" si="47"/>
        <v>337.5</v>
      </c>
    </row>
    <row r="3065" spans="1:16" x14ac:dyDescent="0.3">
      <c r="A3065" s="1" t="s">
        <v>245</v>
      </c>
      <c r="B3065" t="s">
        <v>16</v>
      </c>
      <c r="C3065" t="s">
        <v>16</v>
      </c>
      <c r="D3065" s="63">
        <v>71</v>
      </c>
      <c r="E3065" s="5">
        <v>1</v>
      </c>
      <c r="G3065" s="64">
        <v>12.5</v>
      </c>
      <c r="H3065" s="64">
        <v>0</v>
      </c>
      <c r="I3065" t="s">
        <v>29</v>
      </c>
      <c r="J3065" t="s">
        <v>29</v>
      </c>
      <c r="K3065" t="s">
        <v>15</v>
      </c>
      <c r="N3065" s="1">
        <v>300</v>
      </c>
      <c r="O3065" s="60">
        <f>IF(B3065="DEPARTAMENTO",IF(C3065="3D1B",N3065*(100%-12%),N3065*(100%-VLOOKUP(A3065,'Condiciones Comerciales'!B:M,4,FALSE))),N3065)</f>
        <v>300</v>
      </c>
      <c r="P3065" s="60">
        <f t="shared" si="47"/>
        <v>337.5</v>
      </c>
    </row>
    <row r="3066" spans="1:16" x14ac:dyDescent="0.3">
      <c r="A3066" s="1" t="s">
        <v>245</v>
      </c>
      <c r="B3066" t="s">
        <v>16</v>
      </c>
      <c r="C3066" t="s">
        <v>16</v>
      </c>
      <c r="D3066" s="63">
        <v>76</v>
      </c>
      <c r="E3066" s="5">
        <v>1</v>
      </c>
      <c r="G3066" s="64">
        <v>12.5</v>
      </c>
      <c r="H3066" s="64">
        <v>0</v>
      </c>
      <c r="I3066" t="s">
        <v>29</v>
      </c>
      <c r="J3066" t="s">
        <v>29</v>
      </c>
      <c r="K3066" t="s">
        <v>507</v>
      </c>
      <c r="M3066" t="s">
        <v>272</v>
      </c>
      <c r="N3066" s="1">
        <v>300</v>
      </c>
      <c r="O3066" s="60">
        <f>IF(B3066="DEPARTAMENTO",IF(C3066="3D1B",N3066*(100%-12%),N3066*(100%-VLOOKUP(A3066,'Condiciones Comerciales'!B:M,4,FALSE))),N3066)</f>
        <v>300</v>
      </c>
      <c r="P3066" s="60">
        <f t="shared" si="47"/>
        <v>337.5</v>
      </c>
    </row>
    <row r="3067" spans="1:16" x14ac:dyDescent="0.3">
      <c r="A3067" s="1" t="s">
        <v>245</v>
      </c>
      <c r="B3067" t="s">
        <v>16</v>
      </c>
      <c r="C3067" t="s">
        <v>16</v>
      </c>
      <c r="D3067" s="63">
        <v>81</v>
      </c>
      <c r="E3067" s="5">
        <v>1</v>
      </c>
      <c r="G3067" s="64">
        <v>12.5</v>
      </c>
      <c r="H3067" s="64">
        <v>0</v>
      </c>
      <c r="I3067" t="s">
        <v>29</v>
      </c>
      <c r="J3067" t="s">
        <v>29</v>
      </c>
      <c r="K3067" t="s">
        <v>508</v>
      </c>
      <c r="N3067" s="1">
        <v>300</v>
      </c>
      <c r="O3067" s="60">
        <f>IF(B3067="DEPARTAMENTO",IF(C3067="3D1B",N3067*(100%-12%),N3067*(100%-VLOOKUP(A3067,'Condiciones Comerciales'!B:M,4,FALSE))),N3067)</f>
        <v>300</v>
      </c>
      <c r="P3067" s="60">
        <f t="shared" si="47"/>
        <v>337.5</v>
      </c>
    </row>
    <row r="3068" spans="1:16" x14ac:dyDescent="0.3">
      <c r="A3068" s="1" t="s">
        <v>245</v>
      </c>
      <c r="B3068" t="s">
        <v>16</v>
      </c>
      <c r="C3068" t="s">
        <v>16</v>
      </c>
      <c r="D3068" s="63">
        <v>84</v>
      </c>
      <c r="E3068" s="5">
        <v>1</v>
      </c>
      <c r="G3068" s="64">
        <v>12.5</v>
      </c>
      <c r="H3068" s="64">
        <v>0</v>
      </c>
      <c r="I3068" t="s">
        <v>14</v>
      </c>
      <c r="J3068" t="s">
        <v>14</v>
      </c>
      <c r="K3068" t="s">
        <v>15</v>
      </c>
      <c r="N3068" s="1">
        <v>300</v>
      </c>
      <c r="O3068" s="60">
        <f>IF(B3068="DEPARTAMENTO",IF(C3068="3D1B",N3068*(100%-12%),N3068*(100%-VLOOKUP(A3068,'Condiciones Comerciales'!B:M,4,FALSE))),N3068)</f>
        <v>300</v>
      </c>
      <c r="P3068" s="60">
        <f t="shared" si="47"/>
        <v>337.5</v>
      </c>
    </row>
    <row r="3069" spans="1:16" x14ac:dyDescent="0.3">
      <c r="A3069" s="1" t="s">
        <v>245</v>
      </c>
      <c r="B3069" t="s">
        <v>16</v>
      </c>
      <c r="C3069" t="s">
        <v>16</v>
      </c>
      <c r="D3069" s="63">
        <v>85</v>
      </c>
      <c r="E3069" s="5">
        <v>1</v>
      </c>
      <c r="G3069" s="64">
        <v>12.5</v>
      </c>
      <c r="H3069" s="64">
        <v>0</v>
      </c>
      <c r="I3069" t="s">
        <v>14</v>
      </c>
      <c r="J3069" t="s">
        <v>14</v>
      </c>
      <c r="K3069" t="s">
        <v>15</v>
      </c>
      <c r="N3069" s="1">
        <v>300</v>
      </c>
      <c r="O3069" s="60">
        <f>IF(B3069="DEPARTAMENTO",IF(C3069="3D1B",N3069*(100%-12%),N3069*(100%-VLOOKUP(A3069,'Condiciones Comerciales'!B:M,4,FALSE))),N3069)</f>
        <v>300</v>
      </c>
      <c r="P3069" s="60">
        <f t="shared" si="47"/>
        <v>337.5</v>
      </c>
    </row>
    <row r="3070" spans="1:16" x14ac:dyDescent="0.3">
      <c r="A3070" s="1" t="s">
        <v>245</v>
      </c>
      <c r="B3070" t="s">
        <v>16</v>
      </c>
      <c r="C3070" t="s">
        <v>16</v>
      </c>
      <c r="D3070" s="63">
        <v>88</v>
      </c>
      <c r="E3070" s="5">
        <v>1</v>
      </c>
      <c r="G3070" s="64">
        <v>12.5</v>
      </c>
      <c r="H3070" s="64">
        <v>0</v>
      </c>
      <c r="I3070" t="s">
        <v>14</v>
      </c>
      <c r="J3070" t="s">
        <v>14</v>
      </c>
      <c r="K3070" t="s">
        <v>508</v>
      </c>
      <c r="N3070" s="1">
        <v>300</v>
      </c>
      <c r="O3070" s="60">
        <f>IF(B3070="DEPARTAMENTO",IF(C3070="3D1B",N3070*(100%-12%),N3070*(100%-VLOOKUP(A3070,'Condiciones Comerciales'!B:M,4,FALSE))),N3070)</f>
        <v>300</v>
      </c>
      <c r="P3070" s="60">
        <f t="shared" si="47"/>
        <v>337.5</v>
      </c>
    </row>
    <row r="3071" spans="1:16" x14ac:dyDescent="0.3">
      <c r="A3071" s="1" t="s">
        <v>245</v>
      </c>
      <c r="B3071" t="s">
        <v>16</v>
      </c>
      <c r="C3071" t="s">
        <v>16</v>
      </c>
      <c r="D3071" s="63">
        <v>93</v>
      </c>
      <c r="E3071" s="5">
        <v>1</v>
      </c>
      <c r="G3071" s="64">
        <v>12.5</v>
      </c>
      <c r="H3071" s="64">
        <v>0</v>
      </c>
      <c r="I3071" t="s">
        <v>29</v>
      </c>
      <c r="J3071" t="s">
        <v>29</v>
      </c>
      <c r="K3071" t="s">
        <v>15</v>
      </c>
      <c r="N3071" s="1">
        <v>350</v>
      </c>
      <c r="O3071" s="60">
        <f>IF(B3071="DEPARTAMENTO",IF(C3071="3D1B",N3071*(100%-12%),N3071*(100%-VLOOKUP(A3071,'Condiciones Comerciales'!B:M,4,FALSE))),N3071)</f>
        <v>350</v>
      </c>
      <c r="P3071" s="60">
        <f t="shared" si="47"/>
        <v>393.75</v>
      </c>
    </row>
    <row r="3072" spans="1:16" x14ac:dyDescent="0.3">
      <c r="A3072" s="1" t="s">
        <v>245</v>
      </c>
      <c r="B3072" t="s">
        <v>16</v>
      </c>
      <c r="C3072" t="s">
        <v>16</v>
      </c>
      <c r="D3072" s="63">
        <v>95</v>
      </c>
      <c r="E3072" s="5">
        <v>1</v>
      </c>
      <c r="G3072" s="64">
        <v>12.5</v>
      </c>
      <c r="H3072" s="64">
        <v>0</v>
      </c>
      <c r="I3072" t="s">
        <v>29</v>
      </c>
      <c r="J3072" t="s">
        <v>29</v>
      </c>
      <c r="K3072" t="s">
        <v>507</v>
      </c>
      <c r="M3072" t="s">
        <v>251</v>
      </c>
      <c r="N3072" s="1">
        <v>350</v>
      </c>
      <c r="O3072" s="60">
        <f>IF(B3072="DEPARTAMENTO",IF(C3072="3D1B",N3072*(100%-12%),N3072*(100%-VLOOKUP(A3072,'Condiciones Comerciales'!B:M,4,FALSE))),N3072)</f>
        <v>350</v>
      </c>
      <c r="P3072" s="60">
        <f t="shared" si="47"/>
        <v>393.75</v>
      </c>
    </row>
    <row r="3073" spans="1:16" x14ac:dyDescent="0.3">
      <c r="A3073" s="1" t="s">
        <v>245</v>
      </c>
      <c r="B3073" t="s">
        <v>16</v>
      </c>
      <c r="C3073" t="s">
        <v>16</v>
      </c>
      <c r="D3073" s="63">
        <v>98</v>
      </c>
      <c r="E3073" s="5">
        <v>1</v>
      </c>
      <c r="G3073" s="64">
        <v>12.5</v>
      </c>
      <c r="H3073" s="64">
        <v>0</v>
      </c>
      <c r="I3073" t="s">
        <v>29</v>
      </c>
      <c r="J3073" t="s">
        <v>29</v>
      </c>
      <c r="K3073" t="s">
        <v>508</v>
      </c>
      <c r="N3073" s="1">
        <v>300</v>
      </c>
      <c r="O3073" s="60">
        <f>IF(B3073="DEPARTAMENTO",IF(C3073="3D1B",N3073*(100%-12%),N3073*(100%-VLOOKUP(A3073,'Condiciones Comerciales'!B:M,4,FALSE))),N3073)</f>
        <v>300</v>
      </c>
      <c r="P3073" s="60">
        <f t="shared" si="47"/>
        <v>337.5</v>
      </c>
    </row>
    <row r="3074" spans="1:16" x14ac:dyDescent="0.3">
      <c r="A3074" s="1" t="s">
        <v>245</v>
      </c>
      <c r="B3074" t="s">
        <v>16</v>
      </c>
      <c r="C3074" t="s">
        <v>16</v>
      </c>
      <c r="D3074" s="63">
        <v>99</v>
      </c>
      <c r="E3074" s="5">
        <v>1</v>
      </c>
      <c r="G3074" s="64">
        <v>12.5</v>
      </c>
      <c r="H3074" s="64">
        <v>0</v>
      </c>
      <c r="I3074" t="s">
        <v>29</v>
      </c>
      <c r="J3074" t="s">
        <v>29</v>
      </c>
      <c r="K3074" t="s">
        <v>507</v>
      </c>
      <c r="M3074" t="s">
        <v>267</v>
      </c>
      <c r="N3074" s="1">
        <v>300</v>
      </c>
      <c r="O3074" s="60">
        <f>IF(B3074="DEPARTAMENTO",IF(C3074="3D1B",N3074*(100%-12%),N3074*(100%-VLOOKUP(A3074,'Condiciones Comerciales'!B:M,4,FALSE))),N3074)</f>
        <v>300</v>
      </c>
      <c r="P3074" s="60">
        <f t="shared" ref="P3074:P3137" si="48">(O3074-10%*O3074)/80%</f>
        <v>337.5</v>
      </c>
    </row>
    <row r="3075" spans="1:16" x14ac:dyDescent="0.3">
      <c r="A3075" s="1" t="s">
        <v>245</v>
      </c>
      <c r="B3075" t="s">
        <v>16</v>
      </c>
      <c r="C3075" t="s">
        <v>16</v>
      </c>
      <c r="D3075" s="63">
        <v>111</v>
      </c>
      <c r="E3075" s="5">
        <v>1</v>
      </c>
      <c r="F3075" s="5" t="s">
        <v>257</v>
      </c>
      <c r="G3075" s="64">
        <v>12.5</v>
      </c>
      <c r="H3075" s="64">
        <v>0</v>
      </c>
      <c r="I3075" t="s">
        <v>29</v>
      </c>
      <c r="J3075" t="s">
        <v>29</v>
      </c>
      <c r="K3075" t="s">
        <v>15</v>
      </c>
      <c r="L3075" t="s">
        <v>240</v>
      </c>
      <c r="N3075" s="1">
        <v>300</v>
      </c>
      <c r="O3075" s="60">
        <f>IF(B3075="DEPARTAMENTO",IF(C3075="3D1B",N3075*(100%-12%),N3075*(100%-VLOOKUP(A3075,'Condiciones Comerciales'!B:M,4,FALSE))),N3075)</f>
        <v>300</v>
      </c>
      <c r="P3075" s="60">
        <f t="shared" si="48"/>
        <v>337.5</v>
      </c>
    </row>
    <row r="3076" spans="1:16" x14ac:dyDescent="0.3">
      <c r="A3076" s="1" t="s">
        <v>245</v>
      </c>
      <c r="B3076" t="s">
        <v>16</v>
      </c>
      <c r="C3076" t="s">
        <v>16</v>
      </c>
      <c r="D3076" s="63">
        <v>112</v>
      </c>
      <c r="E3076" s="5">
        <v>1</v>
      </c>
      <c r="G3076" s="64">
        <v>12.5</v>
      </c>
      <c r="H3076" s="64">
        <v>0</v>
      </c>
      <c r="I3076" t="s">
        <v>29</v>
      </c>
      <c r="J3076" t="s">
        <v>29</v>
      </c>
      <c r="K3076" t="s">
        <v>15</v>
      </c>
      <c r="L3076" t="s">
        <v>252</v>
      </c>
      <c r="N3076" s="1">
        <v>300</v>
      </c>
      <c r="O3076" s="60">
        <f>IF(B3076="DEPARTAMENTO",IF(C3076="3D1B",N3076*(100%-12%),N3076*(100%-VLOOKUP(A3076,'Condiciones Comerciales'!B:M,4,FALSE))),N3076)</f>
        <v>300</v>
      </c>
      <c r="P3076" s="60">
        <f t="shared" si="48"/>
        <v>337.5</v>
      </c>
    </row>
    <row r="3077" spans="1:16" x14ac:dyDescent="0.3">
      <c r="A3077" s="1" t="s">
        <v>245</v>
      </c>
      <c r="B3077" t="s">
        <v>16</v>
      </c>
      <c r="C3077" t="s">
        <v>16</v>
      </c>
      <c r="D3077" s="63">
        <v>113</v>
      </c>
      <c r="E3077" s="5">
        <v>1</v>
      </c>
      <c r="G3077" s="64">
        <v>12.5</v>
      </c>
      <c r="H3077" s="64">
        <v>0</v>
      </c>
      <c r="I3077" t="s">
        <v>29</v>
      </c>
      <c r="J3077" t="s">
        <v>29</v>
      </c>
      <c r="K3077" t="s">
        <v>15</v>
      </c>
      <c r="L3077" t="s">
        <v>273</v>
      </c>
      <c r="N3077" s="1">
        <v>300</v>
      </c>
      <c r="O3077" s="60">
        <f>IF(B3077="DEPARTAMENTO",IF(C3077="3D1B",N3077*(100%-12%),N3077*(100%-VLOOKUP(A3077,'Condiciones Comerciales'!B:M,4,FALSE))),N3077)</f>
        <v>300</v>
      </c>
      <c r="P3077" s="60">
        <f t="shared" si="48"/>
        <v>337.5</v>
      </c>
    </row>
    <row r="3078" spans="1:16" x14ac:dyDescent="0.3">
      <c r="A3078" s="1" t="s">
        <v>245</v>
      </c>
      <c r="B3078" t="s">
        <v>16</v>
      </c>
      <c r="C3078" t="s">
        <v>16</v>
      </c>
      <c r="D3078" s="63">
        <v>114</v>
      </c>
      <c r="E3078" s="5">
        <v>1</v>
      </c>
      <c r="G3078" s="64">
        <v>12.5</v>
      </c>
      <c r="H3078" s="64">
        <v>0</v>
      </c>
      <c r="I3078" t="s">
        <v>29</v>
      </c>
      <c r="J3078" t="s">
        <v>29</v>
      </c>
      <c r="K3078" t="s">
        <v>15</v>
      </c>
      <c r="L3078" t="s">
        <v>256</v>
      </c>
      <c r="N3078" s="1">
        <v>300</v>
      </c>
      <c r="O3078" s="60">
        <f>IF(B3078="DEPARTAMENTO",IF(C3078="3D1B",N3078*(100%-12%),N3078*(100%-VLOOKUP(A3078,'Condiciones Comerciales'!B:M,4,FALSE))),N3078)</f>
        <v>300</v>
      </c>
      <c r="P3078" s="60">
        <f t="shared" si="48"/>
        <v>337.5</v>
      </c>
    </row>
    <row r="3079" spans="1:16" x14ac:dyDescent="0.3">
      <c r="A3079" s="1" t="s">
        <v>245</v>
      </c>
      <c r="B3079" t="s">
        <v>16</v>
      </c>
      <c r="C3079" t="s">
        <v>16</v>
      </c>
      <c r="D3079" s="63">
        <v>115</v>
      </c>
      <c r="E3079" s="5">
        <v>1</v>
      </c>
      <c r="G3079" s="64">
        <v>12.5</v>
      </c>
      <c r="H3079" s="64">
        <v>0</v>
      </c>
      <c r="I3079" t="s">
        <v>29</v>
      </c>
      <c r="J3079" t="s">
        <v>29</v>
      </c>
      <c r="K3079" t="s">
        <v>15</v>
      </c>
      <c r="L3079" t="s">
        <v>93</v>
      </c>
      <c r="N3079" s="1">
        <v>300</v>
      </c>
      <c r="O3079" s="60">
        <f>IF(B3079="DEPARTAMENTO",IF(C3079="3D1B",N3079*(100%-12%),N3079*(100%-VLOOKUP(A3079,'Condiciones Comerciales'!B:M,4,FALSE))),N3079)</f>
        <v>300</v>
      </c>
      <c r="P3079" s="60">
        <f t="shared" si="48"/>
        <v>337.5</v>
      </c>
    </row>
    <row r="3080" spans="1:16" x14ac:dyDescent="0.3">
      <c r="A3080" s="1" t="s">
        <v>245</v>
      </c>
      <c r="B3080" t="s">
        <v>16</v>
      </c>
      <c r="C3080" t="s">
        <v>16</v>
      </c>
      <c r="D3080" s="63">
        <v>116</v>
      </c>
      <c r="E3080" s="5">
        <v>1</v>
      </c>
      <c r="G3080" s="64">
        <v>12.5</v>
      </c>
      <c r="H3080" s="64">
        <v>0</v>
      </c>
      <c r="I3080" t="s">
        <v>29</v>
      </c>
      <c r="J3080" t="s">
        <v>29</v>
      </c>
      <c r="K3080" t="s">
        <v>15</v>
      </c>
      <c r="L3080" t="s">
        <v>270</v>
      </c>
      <c r="N3080" s="1">
        <v>300</v>
      </c>
      <c r="O3080" s="60">
        <f>IF(B3080="DEPARTAMENTO",IF(C3080="3D1B",N3080*(100%-12%),N3080*(100%-VLOOKUP(A3080,'Condiciones Comerciales'!B:M,4,FALSE))),N3080)</f>
        <v>300</v>
      </c>
      <c r="P3080" s="60">
        <f t="shared" si="48"/>
        <v>337.5</v>
      </c>
    </row>
    <row r="3081" spans="1:16" x14ac:dyDescent="0.3">
      <c r="A3081" s="1" t="s">
        <v>245</v>
      </c>
      <c r="B3081" t="s">
        <v>16</v>
      </c>
      <c r="C3081" t="s">
        <v>16</v>
      </c>
      <c r="D3081" s="63">
        <v>117</v>
      </c>
      <c r="E3081" s="5">
        <v>1</v>
      </c>
      <c r="G3081" s="64">
        <v>12.5</v>
      </c>
      <c r="H3081" s="64">
        <v>0</v>
      </c>
      <c r="I3081" t="s">
        <v>29</v>
      </c>
      <c r="J3081" t="s">
        <v>29</v>
      </c>
      <c r="K3081" t="s">
        <v>15</v>
      </c>
      <c r="L3081" t="s">
        <v>110</v>
      </c>
      <c r="N3081" s="1">
        <v>300</v>
      </c>
      <c r="O3081" s="60">
        <f>IF(B3081="DEPARTAMENTO",IF(C3081="3D1B",N3081*(100%-12%),N3081*(100%-VLOOKUP(A3081,'Condiciones Comerciales'!B:M,4,FALSE))),N3081)</f>
        <v>300</v>
      </c>
      <c r="P3081" s="60">
        <f t="shared" si="48"/>
        <v>337.5</v>
      </c>
    </row>
    <row r="3082" spans="1:16" x14ac:dyDescent="0.3">
      <c r="A3082" s="1" t="s">
        <v>245</v>
      </c>
      <c r="B3082" t="s">
        <v>16</v>
      </c>
      <c r="C3082" t="s">
        <v>16</v>
      </c>
      <c r="D3082" s="63">
        <v>118</v>
      </c>
      <c r="E3082" s="5">
        <v>1</v>
      </c>
      <c r="G3082" s="64">
        <v>12.5</v>
      </c>
      <c r="H3082" s="64">
        <v>0</v>
      </c>
      <c r="I3082" t="s">
        <v>29</v>
      </c>
      <c r="J3082" t="s">
        <v>29</v>
      </c>
      <c r="K3082" t="s">
        <v>15</v>
      </c>
      <c r="L3082" t="s">
        <v>139</v>
      </c>
      <c r="N3082" s="1">
        <v>300</v>
      </c>
      <c r="O3082" s="60">
        <f>IF(B3082="DEPARTAMENTO",IF(C3082="3D1B",N3082*(100%-12%),N3082*(100%-VLOOKUP(A3082,'Condiciones Comerciales'!B:M,4,FALSE))),N3082)</f>
        <v>300</v>
      </c>
      <c r="P3082" s="60">
        <f t="shared" si="48"/>
        <v>337.5</v>
      </c>
    </row>
    <row r="3083" spans="1:16" x14ac:dyDescent="0.3">
      <c r="A3083" s="1" t="s">
        <v>245</v>
      </c>
      <c r="B3083" t="s">
        <v>16</v>
      </c>
      <c r="C3083" t="s">
        <v>16</v>
      </c>
      <c r="D3083" s="63">
        <v>119</v>
      </c>
      <c r="E3083" s="5">
        <v>1</v>
      </c>
      <c r="G3083" s="64">
        <v>12.5</v>
      </c>
      <c r="H3083" s="64">
        <v>0</v>
      </c>
      <c r="I3083" t="s">
        <v>29</v>
      </c>
      <c r="J3083" t="s">
        <v>29</v>
      </c>
      <c r="K3083" t="s">
        <v>15</v>
      </c>
      <c r="L3083" t="s">
        <v>271</v>
      </c>
      <c r="N3083" s="1">
        <v>300</v>
      </c>
      <c r="O3083" s="60">
        <f>IF(B3083="DEPARTAMENTO",IF(C3083="3D1B",N3083*(100%-12%),N3083*(100%-VLOOKUP(A3083,'Condiciones Comerciales'!B:M,4,FALSE))),N3083)</f>
        <v>300</v>
      </c>
      <c r="P3083" s="60">
        <f t="shared" si="48"/>
        <v>337.5</v>
      </c>
    </row>
    <row r="3084" spans="1:16" x14ac:dyDescent="0.3">
      <c r="A3084" s="1" t="s">
        <v>245</v>
      </c>
      <c r="B3084" t="s">
        <v>16</v>
      </c>
      <c r="C3084" t="s">
        <v>16</v>
      </c>
      <c r="D3084" s="63">
        <v>120</v>
      </c>
      <c r="E3084" s="5">
        <v>1</v>
      </c>
      <c r="F3084" s="5" t="s">
        <v>257</v>
      </c>
      <c r="G3084" s="64">
        <v>12.5</v>
      </c>
      <c r="H3084" s="64">
        <v>0</v>
      </c>
      <c r="I3084" t="s">
        <v>29</v>
      </c>
      <c r="J3084" t="s">
        <v>29</v>
      </c>
      <c r="K3084" t="s">
        <v>15</v>
      </c>
      <c r="L3084" t="s">
        <v>92</v>
      </c>
      <c r="N3084" s="1">
        <v>300</v>
      </c>
      <c r="O3084" s="60">
        <f>IF(B3084="DEPARTAMENTO",IF(C3084="3D1B",N3084*(100%-12%),N3084*(100%-VLOOKUP(A3084,'Condiciones Comerciales'!B:M,4,FALSE))),N3084)</f>
        <v>300</v>
      </c>
      <c r="P3084" s="60">
        <f t="shared" si="48"/>
        <v>337.5</v>
      </c>
    </row>
    <row r="3085" spans="1:16" x14ac:dyDescent="0.3">
      <c r="A3085" s="1" t="s">
        <v>245</v>
      </c>
      <c r="B3085" t="s">
        <v>16</v>
      </c>
      <c r="C3085" t="s">
        <v>16</v>
      </c>
      <c r="D3085" s="63">
        <v>121</v>
      </c>
      <c r="E3085" s="5">
        <v>1</v>
      </c>
      <c r="G3085" s="64">
        <v>12.5</v>
      </c>
      <c r="H3085" s="64">
        <v>0</v>
      </c>
      <c r="I3085" t="s">
        <v>29</v>
      </c>
      <c r="J3085" t="s">
        <v>29</v>
      </c>
      <c r="K3085" t="s">
        <v>15</v>
      </c>
      <c r="L3085" t="s">
        <v>262</v>
      </c>
      <c r="N3085" s="1">
        <v>300</v>
      </c>
      <c r="O3085" s="60">
        <f>IF(B3085="DEPARTAMENTO",IF(C3085="3D1B",N3085*(100%-12%),N3085*(100%-VLOOKUP(A3085,'Condiciones Comerciales'!B:M,4,FALSE))),N3085)</f>
        <v>300</v>
      </c>
      <c r="P3085" s="60">
        <f t="shared" si="48"/>
        <v>337.5</v>
      </c>
    </row>
    <row r="3086" spans="1:16" x14ac:dyDescent="0.3">
      <c r="A3086" s="1" t="s">
        <v>245</v>
      </c>
      <c r="B3086" t="s">
        <v>16</v>
      </c>
      <c r="C3086" t="s">
        <v>16</v>
      </c>
      <c r="D3086" s="63">
        <v>122</v>
      </c>
      <c r="E3086" s="5">
        <v>1</v>
      </c>
      <c r="G3086" s="64">
        <v>12.5</v>
      </c>
      <c r="H3086" s="64">
        <v>0</v>
      </c>
      <c r="I3086" t="s">
        <v>29</v>
      </c>
      <c r="J3086" t="s">
        <v>29</v>
      </c>
      <c r="K3086" t="s">
        <v>15</v>
      </c>
      <c r="L3086" t="s">
        <v>269</v>
      </c>
      <c r="N3086" s="1">
        <v>300</v>
      </c>
      <c r="O3086" s="60">
        <f>IF(B3086="DEPARTAMENTO",IF(C3086="3D1B",N3086*(100%-12%),N3086*(100%-VLOOKUP(A3086,'Condiciones Comerciales'!B:M,4,FALSE))),N3086)</f>
        <v>300</v>
      </c>
      <c r="P3086" s="60">
        <f t="shared" si="48"/>
        <v>337.5</v>
      </c>
    </row>
    <row r="3087" spans="1:16" x14ac:dyDescent="0.3">
      <c r="A3087" s="1" t="s">
        <v>245</v>
      </c>
      <c r="B3087" t="s">
        <v>16</v>
      </c>
      <c r="C3087" t="s">
        <v>16</v>
      </c>
      <c r="D3087" s="63">
        <v>123</v>
      </c>
      <c r="E3087" s="5">
        <v>1</v>
      </c>
      <c r="G3087" s="64">
        <v>12.5</v>
      </c>
      <c r="H3087" s="64">
        <v>0</v>
      </c>
      <c r="I3087" t="s">
        <v>29</v>
      </c>
      <c r="J3087" t="s">
        <v>29</v>
      </c>
      <c r="K3087" t="s">
        <v>15</v>
      </c>
      <c r="L3087" t="s">
        <v>250</v>
      </c>
      <c r="N3087" s="1">
        <v>300</v>
      </c>
      <c r="O3087" s="60">
        <f>IF(B3087="DEPARTAMENTO",IF(C3087="3D1B",N3087*(100%-12%),N3087*(100%-VLOOKUP(A3087,'Condiciones Comerciales'!B:M,4,FALSE))),N3087)</f>
        <v>300</v>
      </c>
      <c r="P3087" s="60">
        <f t="shared" si="48"/>
        <v>337.5</v>
      </c>
    </row>
    <row r="3088" spans="1:16" x14ac:dyDescent="0.3">
      <c r="A3088" s="1" t="s">
        <v>245</v>
      </c>
      <c r="B3088" t="s">
        <v>16</v>
      </c>
      <c r="C3088" t="s">
        <v>16</v>
      </c>
      <c r="D3088" s="63">
        <v>124</v>
      </c>
      <c r="E3088" s="5">
        <v>1</v>
      </c>
      <c r="G3088" s="64">
        <v>12.5</v>
      </c>
      <c r="H3088" s="64">
        <v>0</v>
      </c>
      <c r="I3088" t="s">
        <v>29</v>
      </c>
      <c r="J3088" t="s">
        <v>29</v>
      </c>
      <c r="K3088" t="s">
        <v>15</v>
      </c>
      <c r="L3088" t="s">
        <v>268</v>
      </c>
      <c r="N3088" s="1">
        <v>300</v>
      </c>
      <c r="O3088" s="60">
        <f>IF(B3088="DEPARTAMENTO",IF(C3088="3D1B",N3088*(100%-12%),N3088*(100%-VLOOKUP(A3088,'Condiciones Comerciales'!B:M,4,FALSE))),N3088)</f>
        <v>300</v>
      </c>
      <c r="P3088" s="60">
        <f t="shared" si="48"/>
        <v>337.5</v>
      </c>
    </row>
    <row r="3089" spans="1:16" x14ac:dyDescent="0.3">
      <c r="A3089" s="1" t="s">
        <v>245</v>
      </c>
      <c r="B3089" t="s">
        <v>16</v>
      </c>
      <c r="C3089" t="s">
        <v>16</v>
      </c>
      <c r="D3089" s="63">
        <v>132</v>
      </c>
      <c r="E3089" s="5">
        <v>1</v>
      </c>
      <c r="G3089" s="64">
        <v>12.5</v>
      </c>
      <c r="H3089" s="64">
        <v>0</v>
      </c>
      <c r="I3089" t="s">
        <v>14</v>
      </c>
      <c r="J3089" t="s">
        <v>14</v>
      </c>
      <c r="K3089" t="s">
        <v>15</v>
      </c>
      <c r="N3089" s="1">
        <v>350</v>
      </c>
      <c r="O3089" s="60">
        <f>IF(B3089="DEPARTAMENTO",IF(C3089="3D1B",N3089*(100%-12%),N3089*(100%-VLOOKUP(A3089,'Condiciones Comerciales'!B:M,4,FALSE))),N3089)</f>
        <v>350</v>
      </c>
      <c r="P3089" s="60">
        <f t="shared" si="48"/>
        <v>393.75</v>
      </c>
    </row>
    <row r="3090" spans="1:16" x14ac:dyDescent="0.3">
      <c r="A3090" s="1" t="s">
        <v>245</v>
      </c>
      <c r="B3090" t="s">
        <v>16</v>
      </c>
      <c r="C3090" t="s">
        <v>16</v>
      </c>
      <c r="D3090" s="63">
        <v>133</v>
      </c>
      <c r="E3090" s="5">
        <v>1</v>
      </c>
      <c r="G3090" s="64">
        <v>12.5</v>
      </c>
      <c r="H3090" s="64">
        <v>0</v>
      </c>
      <c r="I3090" t="s">
        <v>14</v>
      </c>
      <c r="J3090" t="s">
        <v>14</v>
      </c>
      <c r="K3090" t="s">
        <v>508</v>
      </c>
      <c r="N3090" s="1">
        <v>350</v>
      </c>
      <c r="O3090" s="60">
        <f>IF(B3090="DEPARTAMENTO",IF(C3090="3D1B",N3090*(100%-12%),N3090*(100%-VLOOKUP(A3090,'Condiciones Comerciales'!B:M,4,FALSE))),N3090)</f>
        <v>350</v>
      </c>
      <c r="P3090" s="60">
        <f t="shared" si="48"/>
        <v>393.75</v>
      </c>
    </row>
    <row r="3091" spans="1:16" x14ac:dyDescent="0.3">
      <c r="A3091" s="1" t="s">
        <v>245</v>
      </c>
      <c r="B3091" t="s">
        <v>16</v>
      </c>
      <c r="C3091" t="s">
        <v>16</v>
      </c>
      <c r="D3091" s="63">
        <v>148</v>
      </c>
      <c r="E3091" s="5">
        <v>1</v>
      </c>
      <c r="G3091" s="64">
        <v>12.5</v>
      </c>
      <c r="H3091" s="64">
        <v>0</v>
      </c>
      <c r="I3091" t="s">
        <v>14</v>
      </c>
      <c r="J3091" t="s">
        <v>14</v>
      </c>
      <c r="K3091" t="s">
        <v>508</v>
      </c>
      <c r="N3091" s="1">
        <v>350</v>
      </c>
      <c r="O3091" s="60">
        <f>IF(B3091="DEPARTAMENTO",IF(C3091="3D1B",N3091*(100%-12%),N3091*(100%-VLOOKUP(A3091,'Condiciones Comerciales'!B:M,4,FALSE))),N3091)</f>
        <v>350</v>
      </c>
      <c r="P3091" s="60">
        <f t="shared" si="48"/>
        <v>393.75</v>
      </c>
    </row>
    <row r="3092" spans="1:16" x14ac:dyDescent="0.3">
      <c r="A3092" s="1" t="s">
        <v>245</v>
      </c>
      <c r="B3092" t="s">
        <v>16</v>
      </c>
      <c r="C3092" t="s">
        <v>16</v>
      </c>
      <c r="D3092" s="63">
        <v>151</v>
      </c>
      <c r="E3092" s="5">
        <v>1</v>
      </c>
      <c r="G3092" s="64">
        <v>12.5</v>
      </c>
      <c r="H3092" s="64">
        <v>0</v>
      </c>
      <c r="I3092" t="s">
        <v>14</v>
      </c>
      <c r="J3092" t="s">
        <v>14</v>
      </c>
      <c r="K3092" t="s">
        <v>15</v>
      </c>
      <c r="N3092" s="1">
        <v>350</v>
      </c>
      <c r="O3092" s="60">
        <f>IF(B3092="DEPARTAMENTO",IF(C3092="3D1B",N3092*(100%-12%),N3092*(100%-VLOOKUP(A3092,'Condiciones Comerciales'!B:M,4,FALSE))),N3092)</f>
        <v>350</v>
      </c>
      <c r="P3092" s="60">
        <f t="shared" si="48"/>
        <v>393.75</v>
      </c>
    </row>
    <row r="3093" spans="1:16" x14ac:dyDescent="0.3">
      <c r="A3093" s="1" t="s">
        <v>245</v>
      </c>
      <c r="B3093" t="s">
        <v>16</v>
      </c>
      <c r="C3093" t="s">
        <v>16</v>
      </c>
      <c r="D3093" s="63">
        <v>152</v>
      </c>
      <c r="E3093" s="5">
        <v>1</v>
      </c>
      <c r="G3093" s="64">
        <v>12.5</v>
      </c>
      <c r="H3093" s="64">
        <v>0</v>
      </c>
      <c r="I3093" t="s">
        <v>14</v>
      </c>
      <c r="J3093" t="s">
        <v>14</v>
      </c>
      <c r="K3093" t="s">
        <v>15</v>
      </c>
      <c r="N3093" s="1">
        <v>350</v>
      </c>
      <c r="O3093" s="60">
        <f>IF(B3093="DEPARTAMENTO",IF(C3093="3D1B",N3093*(100%-12%),N3093*(100%-VLOOKUP(A3093,'Condiciones Comerciales'!B:M,4,FALSE))),N3093)</f>
        <v>350</v>
      </c>
      <c r="P3093" s="60">
        <f t="shared" si="48"/>
        <v>393.75</v>
      </c>
    </row>
    <row r="3094" spans="1:16" x14ac:dyDescent="0.3">
      <c r="A3094" s="1" t="s">
        <v>245</v>
      </c>
      <c r="B3094" t="s">
        <v>16</v>
      </c>
      <c r="C3094" t="s">
        <v>16</v>
      </c>
      <c r="D3094" s="63">
        <v>153</v>
      </c>
      <c r="E3094" s="5">
        <v>1</v>
      </c>
      <c r="G3094" s="64">
        <v>12.5</v>
      </c>
      <c r="H3094" s="64">
        <v>0</v>
      </c>
      <c r="I3094" t="s">
        <v>14</v>
      </c>
      <c r="J3094" t="s">
        <v>14</v>
      </c>
      <c r="K3094" t="s">
        <v>15</v>
      </c>
      <c r="N3094" s="1">
        <v>350</v>
      </c>
      <c r="O3094" s="60">
        <f>IF(B3094="DEPARTAMENTO",IF(C3094="3D1B",N3094*(100%-12%),N3094*(100%-VLOOKUP(A3094,'Condiciones Comerciales'!B:M,4,FALSE))),N3094)</f>
        <v>350</v>
      </c>
      <c r="P3094" s="60">
        <f t="shared" si="48"/>
        <v>393.75</v>
      </c>
    </row>
    <row r="3095" spans="1:16" x14ac:dyDescent="0.3">
      <c r="A3095" s="1" t="s">
        <v>245</v>
      </c>
      <c r="B3095" t="s">
        <v>16</v>
      </c>
      <c r="C3095" t="s">
        <v>16</v>
      </c>
      <c r="D3095" s="63">
        <v>155</v>
      </c>
      <c r="E3095" s="5">
        <v>1</v>
      </c>
      <c r="G3095" s="64">
        <v>12.5</v>
      </c>
      <c r="H3095" s="64">
        <v>0</v>
      </c>
      <c r="I3095" t="s">
        <v>14</v>
      </c>
      <c r="J3095" t="s">
        <v>14</v>
      </c>
      <c r="K3095" t="s">
        <v>15</v>
      </c>
      <c r="N3095" s="1">
        <v>350</v>
      </c>
      <c r="O3095" s="60">
        <f>IF(B3095="DEPARTAMENTO",IF(C3095="3D1B",N3095*(100%-12%),N3095*(100%-VLOOKUP(A3095,'Condiciones Comerciales'!B:M,4,FALSE))),N3095)</f>
        <v>350</v>
      </c>
      <c r="P3095" s="60">
        <f t="shared" si="48"/>
        <v>393.75</v>
      </c>
    </row>
    <row r="3096" spans="1:16" x14ac:dyDescent="0.3">
      <c r="A3096" s="1" t="s">
        <v>482</v>
      </c>
      <c r="B3096" t="s">
        <v>18</v>
      </c>
      <c r="C3096" t="s">
        <v>33</v>
      </c>
      <c r="D3096" s="63">
        <v>210</v>
      </c>
      <c r="E3096" s="5">
        <v>2</v>
      </c>
      <c r="G3096" s="64">
        <v>38.340000000000003</v>
      </c>
      <c r="H3096" s="64">
        <v>2.27</v>
      </c>
      <c r="I3096" t="s">
        <v>182</v>
      </c>
      <c r="J3096" t="s">
        <v>14</v>
      </c>
      <c r="K3096" t="s">
        <v>15</v>
      </c>
      <c r="N3096" s="1">
        <v>2726</v>
      </c>
      <c r="O3096" s="60">
        <f>IF(B3096="DEPARTAMENTO",IF(C3096="3D1B",N3096*(100%-12%),N3096*(100%-VLOOKUP(A3096,'Condiciones Comerciales'!B:M,4,FALSE))),N3096)</f>
        <v>2453.4</v>
      </c>
      <c r="P3096" s="60">
        <f t="shared" si="48"/>
        <v>2760.0749999999998</v>
      </c>
    </row>
    <row r="3097" spans="1:16" x14ac:dyDescent="0.3">
      <c r="A3097" s="1" t="s">
        <v>482</v>
      </c>
      <c r="B3097" t="s">
        <v>18</v>
      </c>
      <c r="C3097" t="s">
        <v>33</v>
      </c>
      <c r="D3097" s="63">
        <v>301</v>
      </c>
      <c r="E3097" s="5">
        <v>3</v>
      </c>
      <c r="G3097" s="64">
        <v>38.33</v>
      </c>
      <c r="H3097" s="64">
        <v>2.27</v>
      </c>
      <c r="I3097" t="s">
        <v>183</v>
      </c>
      <c r="J3097" t="s">
        <v>14</v>
      </c>
      <c r="K3097" t="s">
        <v>15</v>
      </c>
      <c r="N3097" s="1">
        <v>2365</v>
      </c>
      <c r="O3097" s="60">
        <f>IF(B3097="DEPARTAMENTO",IF(C3097="3D1B",N3097*(100%-12%),N3097*(100%-VLOOKUP(A3097,'Condiciones Comerciales'!B:M,4,FALSE))),N3097)</f>
        <v>2128.5</v>
      </c>
      <c r="P3097" s="60">
        <f t="shared" si="48"/>
        <v>2394.5625</v>
      </c>
    </row>
    <row r="3098" spans="1:16" x14ac:dyDescent="0.3">
      <c r="A3098" s="1" t="s">
        <v>482</v>
      </c>
      <c r="B3098" t="s">
        <v>18</v>
      </c>
      <c r="C3098" t="s">
        <v>33</v>
      </c>
      <c r="D3098" s="63">
        <v>302</v>
      </c>
      <c r="E3098" s="5">
        <v>3</v>
      </c>
      <c r="G3098" s="64">
        <v>38.340000000000003</v>
      </c>
      <c r="H3098" s="64">
        <v>2.27</v>
      </c>
      <c r="I3098" t="s">
        <v>183</v>
      </c>
      <c r="J3098" t="s">
        <v>14</v>
      </c>
      <c r="K3098" t="s">
        <v>15</v>
      </c>
      <c r="N3098" s="1">
        <v>2365</v>
      </c>
      <c r="O3098" s="60">
        <f>IF(B3098="DEPARTAMENTO",IF(C3098="3D1B",N3098*(100%-12%),N3098*(100%-VLOOKUP(A3098,'Condiciones Comerciales'!B:M,4,FALSE))),N3098)</f>
        <v>2128.5</v>
      </c>
      <c r="P3098" s="60">
        <f t="shared" si="48"/>
        <v>2394.5625</v>
      </c>
    </row>
    <row r="3099" spans="1:16" x14ac:dyDescent="0.3">
      <c r="A3099" s="1" t="s">
        <v>482</v>
      </c>
      <c r="B3099" t="s">
        <v>18</v>
      </c>
      <c r="C3099" t="s">
        <v>33</v>
      </c>
      <c r="D3099" s="63">
        <v>401</v>
      </c>
      <c r="E3099" s="5">
        <v>4</v>
      </c>
      <c r="F3099" s="5" t="s">
        <v>17</v>
      </c>
      <c r="G3099" s="64">
        <v>38.33</v>
      </c>
      <c r="H3099" s="64">
        <v>2.27</v>
      </c>
      <c r="I3099" t="s">
        <v>183</v>
      </c>
      <c r="J3099" t="s">
        <v>14</v>
      </c>
      <c r="K3099" t="s">
        <v>15</v>
      </c>
      <c r="N3099" s="1">
        <v>2477</v>
      </c>
      <c r="O3099" s="60">
        <f>IF(B3099="DEPARTAMENTO",IF(C3099="3D1B",N3099*(100%-12%),N3099*(100%-VLOOKUP(A3099,'Condiciones Comerciales'!B:M,4,FALSE))),N3099)</f>
        <v>2229.3000000000002</v>
      </c>
      <c r="P3099" s="60">
        <f t="shared" si="48"/>
        <v>2507.9625000000001</v>
      </c>
    </row>
    <row r="3100" spans="1:16" x14ac:dyDescent="0.3">
      <c r="A3100" s="1" t="s">
        <v>482</v>
      </c>
      <c r="B3100" t="s">
        <v>18</v>
      </c>
      <c r="C3100" t="s">
        <v>33</v>
      </c>
      <c r="D3100" s="63">
        <v>402</v>
      </c>
      <c r="E3100" s="5">
        <v>4</v>
      </c>
      <c r="G3100" s="64">
        <v>38.340000000000003</v>
      </c>
      <c r="H3100" s="64">
        <v>2.27</v>
      </c>
      <c r="I3100" t="s">
        <v>183</v>
      </c>
      <c r="J3100" t="s">
        <v>14</v>
      </c>
      <c r="K3100" t="s">
        <v>15</v>
      </c>
      <c r="N3100" s="1">
        <v>2377</v>
      </c>
      <c r="O3100" s="60">
        <f>IF(B3100="DEPARTAMENTO",IF(C3100="3D1B",N3100*(100%-12%),N3100*(100%-VLOOKUP(A3100,'Condiciones Comerciales'!B:M,4,FALSE))),N3100)</f>
        <v>2139.3000000000002</v>
      </c>
      <c r="P3100" s="60">
        <f t="shared" si="48"/>
        <v>2406.7125000000001</v>
      </c>
    </row>
    <row r="3101" spans="1:16" x14ac:dyDescent="0.3">
      <c r="A3101" s="1" t="s">
        <v>482</v>
      </c>
      <c r="B3101" t="s">
        <v>18</v>
      </c>
      <c r="C3101" t="s">
        <v>33</v>
      </c>
      <c r="D3101" s="63">
        <v>411</v>
      </c>
      <c r="E3101" s="5">
        <v>4</v>
      </c>
      <c r="G3101" s="64">
        <v>39.36</v>
      </c>
      <c r="H3101" s="64">
        <v>2.27</v>
      </c>
      <c r="I3101" t="s">
        <v>182</v>
      </c>
      <c r="J3101" t="s">
        <v>14</v>
      </c>
      <c r="K3101" t="s">
        <v>15</v>
      </c>
      <c r="N3101" s="1">
        <v>2749</v>
      </c>
      <c r="O3101" s="60">
        <f>IF(B3101="DEPARTAMENTO",IF(C3101="3D1B",N3101*(100%-12%),N3101*(100%-VLOOKUP(A3101,'Condiciones Comerciales'!B:M,4,FALSE))),N3101)</f>
        <v>2474.1</v>
      </c>
      <c r="P3101" s="60">
        <f t="shared" si="48"/>
        <v>2783.3624999999997</v>
      </c>
    </row>
    <row r="3102" spans="1:16" x14ac:dyDescent="0.3">
      <c r="A3102" s="1" t="s">
        <v>482</v>
      </c>
      <c r="B3102" t="s">
        <v>18</v>
      </c>
      <c r="C3102" t="s">
        <v>33</v>
      </c>
      <c r="D3102" s="63">
        <v>412</v>
      </c>
      <c r="E3102" s="5">
        <v>4</v>
      </c>
      <c r="G3102" s="64">
        <v>39.36</v>
      </c>
      <c r="H3102" s="64">
        <v>2.27</v>
      </c>
      <c r="I3102" t="s">
        <v>183</v>
      </c>
      <c r="J3102" t="s">
        <v>14</v>
      </c>
      <c r="K3102" t="s">
        <v>15</v>
      </c>
      <c r="N3102" s="1">
        <v>2377</v>
      </c>
      <c r="O3102" s="60">
        <f>IF(B3102="DEPARTAMENTO",IF(C3102="3D1B",N3102*(100%-12%),N3102*(100%-VLOOKUP(A3102,'Condiciones Comerciales'!B:M,4,FALSE))),N3102)</f>
        <v>2139.3000000000002</v>
      </c>
      <c r="P3102" s="60">
        <f t="shared" si="48"/>
        <v>2406.7125000000001</v>
      </c>
    </row>
    <row r="3103" spans="1:16" x14ac:dyDescent="0.3">
      <c r="A3103" s="1" t="s">
        <v>482</v>
      </c>
      <c r="B3103" t="s">
        <v>18</v>
      </c>
      <c r="C3103" t="s">
        <v>33</v>
      </c>
      <c r="D3103" s="63">
        <v>413</v>
      </c>
      <c r="E3103" s="5">
        <v>4</v>
      </c>
      <c r="G3103" s="64">
        <v>38.340000000000003</v>
      </c>
      <c r="H3103" s="64">
        <v>2.27</v>
      </c>
      <c r="I3103" t="s">
        <v>183</v>
      </c>
      <c r="J3103" t="s">
        <v>14</v>
      </c>
      <c r="K3103" t="s">
        <v>15</v>
      </c>
      <c r="N3103" s="1">
        <v>2377</v>
      </c>
      <c r="O3103" s="60">
        <f>IF(B3103="DEPARTAMENTO",IF(C3103="3D1B",N3103*(100%-12%),N3103*(100%-VLOOKUP(A3103,'Condiciones Comerciales'!B:M,4,FALSE))),N3103)</f>
        <v>2139.3000000000002</v>
      </c>
      <c r="P3103" s="60">
        <f t="shared" si="48"/>
        <v>2406.7125000000001</v>
      </c>
    </row>
    <row r="3104" spans="1:16" x14ac:dyDescent="0.3">
      <c r="A3104" s="1" t="s">
        <v>482</v>
      </c>
      <c r="B3104" t="s">
        <v>18</v>
      </c>
      <c r="C3104" t="s">
        <v>33</v>
      </c>
      <c r="D3104" s="63">
        <v>501</v>
      </c>
      <c r="E3104" s="5">
        <v>5</v>
      </c>
      <c r="G3104" s="64">
        <v>38.47</v>
      </c>
      <c r="H3104" s="64">
        <v>2.31</v>
      </c>
      <c r="I3104" t="s">
        <v>183</v>
      </c>
      <c r="J3104" t="s">
        <v>14</v>
      </c>
      <c r="K3104" t="s">
        <v>15</v>
      </c>
      <c r="N3104" s="1">
        <v>2388</v>
      </c>
      <c r="O3104" s="60">
        <f>IF(B3104="DEPARTAMENTO",IF(C3104="3D1B",N3104*(100%-12%),N3104*(100%-VLOOKUP(A3104,'Condiciones Comerciales'!B:M,4,FALSE))),N3104)</f>
        <v>2149.2000000000003</v>
      </c>
      <c r="P3104" s="60">
        <f t="shared" si="48"/>
        <v>2417.85</v>
      </c>
    </row>
    <row r="3105" spans="1:16" x14ac:dyDescent="0.3">
      <c r="A3105" s="1" t="s">
        <v>482</v>
      </c>
      <c r="B3105" t="s">
        <v>18</v>
      </c>
      <c r="C3105" t="s">
        <v>33</v>
      </c>
      <c r="D3105" s="63">
        <v>502</v>
      </c>
      <c r="E3105" s="5">
        <v>5</v>
      </c>
      <c r="G3105" s="64">
        <v>38.47</v>
      </c>
      <c r="H3105" s="64">
        <v>2.31</v>
      </c>
      <c r="I3105" t="s">
        <v>183</v>
      </c>
      <c r="J3105" t="s">
        <v>14</v>
      </c>
      <c r="K3105" t="s">
        <v>15</v>
      </c>
      <c r="N3105" s="1">
        <v>2388</v>
      </c>
      <c r="O3105" s="60">
        <f>IF(B3105="DEPARTAMENTO",IF(C3105="3D1B",N3105*(100%-12%),N3105*(100%-VLOOKUP(A3105,'Condiciones Comerciales'!B:M,4,FALSE))),N3105)</f>
        <v>2149.2000000000003</v>
      </c>
      <c r="P3105" s="60">
        <f t="shared" si="48"/>
        <v>2417.85</v>
      </c>
    </row>
    <row r="3106" spans="1:16" x14ac:dyDescent="0.3">
      <c r="A3106" s="1" t="s">
        <v>482</v>
      </c>
      <c r="B3106" t="s">
        <v>18</v>
      </c>
      <c r="C3106" t="s">
        <v>33</v>
      </c>
      <c r="D3106" s="63">
        <v>503</v>
      </c>
      <c r="E3106" s="5">
        <v>5</v>
      </c>
      <c r="G3106" s="64">
        <v>39.56</v>
      </c>
      <c r="H3106" s="64">
        <v>2.34</v>
      </c>
      <c r="I3106" t="s">
        <v>183</v>
      </c>
      <c r="J3106" t="s">
        <v>14</v>
      </c>
      <c r="K3106" t="s">
        <v>15</v>
      </c>
      <c r="N3106" s="1">
        <v>2388</v>
      </c>
      <c r="O3106" s="60">
        <f>IF(B3106="DEPARTAMENTO",IF(C3106="3D1B",N3106*(100%-12%),N3106*(100%-VLOOKUP(A3106,'Condiciones Comerciales'!B:M,4,FALSE))),N3106)</f>
        <v>2149.2000000000003</v>
      </c>
      <c r="P3106" s="60">
        <f t="shared" si="48"/>
        <v>2417.85</v>
      </c>
    </row>
    <row r="3107" spans="1:16" x14ac:dyDescent="0.3">
      <c r="A3107" s="1" t="s">
        <v>482</v>
      </c>
      <c r="B3107" t="s">
        <v>18</v>
      </c>
      <c r="C3107" t="s">
        <v>33</v>
      </c>
      <c r="D3107" s="63">
        <v>512</v>
      </c>
      <c r="E3107" s="5">
        <v>5</v>
      </c>
      <c r="G3107" s="64">
        <v>39.51</v>
      </c>
      <c r="H3107" s="64">
        <v>2.34</v>
      </c>
      <c r="I3107" t="s">
        <v>183</v>
      </c>
      <c r="J3107" t="s">
        <v>14</v>
      </c>
      <c r="K3107" t="s">
        <v>15</v>
      </c>
      <c r="N3107" s="1">
        <v>2388</v>
      </c>
      <c r="O3107" s="60">
        <f>IF(B3107="DEPARTAMENTO",IF(C3107="3D1B",N3107*(100%-12%),N3107*(100%-VLOOKUP(A3107,'Condiciones Comerciales'!B:M,4,FALSE))),N3107)</f>
        <v>2149.2000000000003</v>
      </c>
      <c r="P3107" s="60">
        <f t="shared" si="48"/>
        <v>2417.85</v>
      </c>
    </row>
    <row r="3108" spans="1:16" x14ac:dyDescent="0.3">
      <c r="A3108" s="1" t="s">
        <v>482</v>
      </c>
      <c r="B3108" t="s">
        <v>18</v>
      </c>
      <c r="C3108" t="s">
        <v>33</v>
      </c>
      <c r="D3108" s="63">
        <v>513</v>
      </c>
      <c r="E3108" s="5">
        <v>5</v>
      </c>
      <c r="G3108" s="64">
        <v>38.479999999999997</v>
      </c>
      <c r="H3108" s="64">
        <v>2.31</v>
      </c>
      <c r="I3108" t="s">
        <v>183</v>
      </c>
      <c r="J3108" t="s">
        <v>14</v>
      </c>
      <c r="K3108" t="s">
        <v>15</v>
      </c>
      <c r="N3108" s="1">
        <v>2388</v>
      </c>
      <c r="O3108" s="60">
        <f>IF(B3108="DEPARTAMENTO",IF(C3108="3D1B",N3108*(100%-12%),N3108*(100%-VLOOKUP(A3108,'Condiciones Comerciales'!B:M,4,FALSE))),N3108)</f>
        <v>2149.2000000000003</v>
      </c>
      <c r="P3108" s="60">
        <f t="shared" si="48"/>
        <v>2417.85</v>
      </c>
    </row>
    <row r="3109" spans="1:16" x14ac:dyDescent="0.3">
      <c r="A3109" s="1" t="s">
        <v>482</v>
      </c>
      <c r="B3109" t="s">
        <v>18</v>
      </c>
      <c r="C3109" t="s">
        <v>33</v>
      </c>
      <c r="D3109" s="63">
        <v>601</v>
      </c>
      <c r="E3109" s="5">
        <v>6</v>
      </c>
      <c r="G3109" s="64">
        <v>38.47</v>
      </c>
      <c r="H3109" s="64">
        <v>2.31</v>
      </c>
      <c r="I3109" t="s">
        <v>183</v>
      </c>
      <c r="J3109" t="s">
        <v>14</v>
      </c>
      <c r="K3109" t="s">
        <v>15</v>
      </c>
      <c r="N3109" s="1">
        <v>2400</v>
      </c>
      <c r="O3109" s="60">
        <f>IF(B3109="DEPARTAMENTO",IF(C3109="3D1B",N3109*(100%-12%),N3109*(100%-VLOOKUP(A3109,'Condiciones Comerciales'!B:M,4,FALSE))),N3109)</f>
        <v>2160</v>
      </c>
      <c r="P3109" s="60">
        <f t="shared" si="48"/>
        <v>2430</v>
      </c>
    </row>
    <row r="3110" spans="1:16" x14ac:dyDescent="0.3">
      <c r="A3110" s="1" t="s">
        <v>482</v>
      </c>
      <c r="B3110" t="s">
        <v>18</v>
      </c>
      <c r="C3110" t="s">
        <v>33</v>
      </c>
      <c r="D3110" s="63">
        <v>602</v>
      </c>
      <c r="E3110" s="5">
        <v>6</v>
      </c>
      <c r="G3110" s="64">
        <v>38.47</v>
      </c>
      <c r="H3110" s="64">
        <v>2.31</v>
      </c>
      <c r="I3110" t="s">
        <v>183</v>
      </c>
      <c r="J3110" t="s">
        <v>14</v>
      </c>
      <c r="K3110" t="s">
        <v>15</v>
      </c>
      <c r="N3110" s="1">
        <v>2400</v>
      </c>
      <c r="O3110" s="60">
        <f>IF(B3110="DEPARTAMENTO",IF(C3110="3D1B",N3110*(100%-12%),N3110*(100%-VLOOKUP(A3110,'Condiciones Comerciales'!B:M,4,FALSE))),N3110)</f>
        <v>2160</v>
      </c>
      <c r="P3110" s="60">
        <f t="shared" si="48"/>
        <v>2430</v>
      </c>
    </row>
    <row r="3111" spans="1:16" x14ac:dyDescent="0.3">
      <c r="A3111" s="1" t="s">
        <v>482</v>
      </c>
      <c r="B3111" t="s">
        <v>18</v>
      </c>
      <c r="C3111" t="s">
        <v>33</v>
      </c>
      <c r="D3111" s="63">
        <v>603</v>
      </c>
      <c r="E3111" s="5">
        <v>6</v>
      </c>
      <c r="G3111" s="64">
        <v>39.56</v>
      </c>
      <c r="H3111" s="64">
        <v>2.34</v>
      </c>
      <c r="I3111" t="s">
        <v>183</v>
      </c>
      <c r="J3111" t="s">
        <v>14</v>
      </c>
      <c r="K3111" t="s">
        <v>15</v>
      </c>
      <c r="N3111" s="1">
        <v>2400</v>
      </c>
      <c r="O3111" s="60">
        <f>IF(B3111="DEPARTAMENTO",IF(C3111="3D1B",N3111*(100%-12%),N3111*(100%-VLOOKUP(A3111,'Condiciones Comerciales'!B:M,4,FALSE))),N3111)</f>
        <v>2160</v>
      </c>
      <c r="P3111" s="60">
        <f t="shared" si="48"/>
        <v>2430</v>
      </c>
    </row>
    <row r="3112" spans="1:16" x14ac:dyDescent="0.3">
      <c r="A3112" s="1" t="s">
        <v>482</v>
      </c>
      <c r="B3112" t="s">
        <v>18</v>
      </c>
      <c r="C3112" t="s">
        <v>33</v>
      </c>
      <c r="D3112" s="63">
        <v>612</v>
      </c>
      <c r="E3112" s="5">
        <v>6</v>
      </c>
      <c r="G3112" s="64">
        <v>39.51</v>
      </c>
      <c r="H3112" s="64">
        <v>2.34</v>
      </c>
      <c r="I3112" t="s">
        <v>183</v>
      </c>
      <c r="J3112" t="s">
        <v>14</v>
      </c>
      <c r="K3112" t="s">
        <v>15</v>
      </c>
      <c r="N3112" s="1">
        <v>2400</v>
      </c>
      <c r="O3112" s="60">
        <f>IF(B3112="DEPARTAMENTO",IF(C3112="3D1B",N3112*(100%-12%),N3112*(100%-VLOOKUP(A3112,'Condiciones Comerciales'!B:M,4,FALSE))),N3112)</f>
        <v>2160</v>
      </c>
      <c r="P3112" s="60">
        <f t="shared" si="48"/>
        <v>2430</v>
      </c>
    </row>
    <row r="3113" spans="1:16" x14ac:dyDescent="0.3">
      <c r="A3113" s="1" t="s">
        <v>482</v>
      </c>
      <c r="B3113" t="s">
        <v>18</v>
      </c>
      <c r="C3113" t="s">
        <v>33</v>
      </c>
      <c r="D3113" s="63">
        <v>613</v>
      </c>
      <c r="E3113" s="5">
        <v>6</v>
      </c>
      <c r="G3113" s="64">
        <v>38.479999999999997</v>
      </c>
      <c r="H3113" s="64">
        <v>2.31</v>
      </c>
      <c r="I3113" t="s">
        <v>183</v>
      </c>
      <c r="J3113" t="s">
        <v>14</v>
      </c>
      <c r="K3113" t="s">
        <v>15</v>
      </c>
      <c r="N3113" s="1">
        <v>2400</v>
      </c>
      <c r="O3113" s="60">
        <f>IF(B3113="DEPARTAMENTO",IF(C3113="3D1B",N3113*(100%-12%),N3113*(100%-VLOOKUP(A3113,'Condiciones Comerciales'!B:M,4,FALSE))),N3113)</f>
        <v>2160</v>
      </c>
      <c r="P3113" s="60">
        <f t="shared" si="48"/>
        <v>2430</v>
      </c>
    </row>
    <row r="3114" spans="1:16" x14ac:dyDescent="0.3">
      <c r="A3114" s="1" t="s">
        <v>482</v>
      </c>
      <c r="B3114" t="s">
        <v>18</v>
      </c>
      <c r="C3114" t="s">
        <v>33</v>
      </c>
      <c r="D3114" s="63">
        <v>701</v>
      </c>
      <c r="E3114" s="5">
        <v>7</v>
      </c>
      <c r="G3114" s="64">
        <v>38.47</v>
      </c>
      <c r="H3114" s="64">
        <v>2.31</v>
      </c>
      <c r="I3114" t="s">
        <v>183</v>
      </c>
      <c r="J3114" t="s">
        <v>14</v>
      </c>
      <c r="K3114" t="s">
        <v>15</v>
      </c>
      <c r="N3114" s="1">
        <v>2411</v>
      </c>
      <c r="O3114" s="60">
        <f>IF(B3114="DEPARTAMENTO",IF(C3114="3D1B",N3114*(100%-12%),N3114*(100%-VLOOKUP(A3114,'Condiciones Comerciales'!B:M,4,FALSE))),N3114)</f>
        <v>2169.9</v>
      </c>
      <c r="P3114" s="60">
        <f t="shared" si="48"/>
        <v>2441.1374999999998</v>
      </c>
    </row>
    <row r="3115" spans="1:16" x14ac:dyDescent="0.3">
      <c r="A3115" s="1" t="s">
        <v>482</v>
      </c>
      <c r="B3115" t="s">
        <v>18</v>
      </c>
      <c r="C3115" t="s">
        <v>33</v>
      </c>
      <c r="D3115" s="63">
        <v>702</v>
      </c>
      <c r="E3115" s="5">
        <v>7</v>
      </c>
      <c r="G3115" s="64">
        <v>38.47</v>
      </c>
      <c r="H3115" s="64">
        <v>2.31</v>
      </c>
      <c r="I3115" t="s">
        <v>183</v>
      </c>
      <c r="J3115" t="s">
        <v>14</v>
      </c>
      <c r="K3115" t="s">
        <v>15</v>
      </c>
      <c r="N3115" s="1">
        <v>2411</v>
      </c>
      <c r="O3115" s="60">
        <f>IF(B3115="DEPARTAMENTO",IF(C3115="3D1B",N3115*(100%-12%),N3115*(100%-VLOOKUP(A3115,'Condiciones Comerciales'!B:M,4,FALSE))),N3115)</f>
        <v>2169.9</v>
      </c>
      <c r="P3115" s="60">
        <f t="shared" si="48"/>
        <v>2441.1374999999998</v>
      </c>
    </row>
    <row r="3116" spans="1:16" x14ac:dyDescent="0.3">
      <c r="A3116" s="1" t="s">
        <v>482</v>
      </c>
      <c r="B3116" t="s">
        <v>18</v>
      </c>
      <c r="C3116" t="s">
        <v>33</v>
      </c>
      <c r="D3116" s="63">
        <v>703</v>
      </c>
      <c r="E3116" s="5">
        <v>7</v>
      </c>
      <c r="G3116" s="64">
        <v>39.56</v>
      </c>
      <c r="H3116" s="64">
        <v>2.34</v>
      </c>
      <c r="I3116" t="s">
        <v>183</v>
      </c>
      <c r="J3116" t="s">
        <v>14</v>
      </c>
      <c r="K3116" t="s">
        <v>15</v>
      </c>
      <c r="N3116" s="1">
        <v>2411</v>
      </c>
      <c r="O3116" s="60">
        <f>IF(B3116="DEPARTAMENTO",IF(C3116="3D1B",N3116*(100%-12%),N3116*(100%-VLOOKUP(A3116,'Condiciones Comerciales'!B:M,4,FALSE))),N3116)</f>
        <v>2169.9</v>
      </c>
      <c r="P3116" s="60">
        <f t="shared" si="48"/>
        <v>2441.1374999999998</v>
      </c>
    </row>
    <row r="3117" spans="1:16" x14ac:dyDescent="0.3">
      <c r="A3117" s="1" t="s">
        <v>482</v>
      </c>
      <c r="B3117" t="s">
        <v>18</v>
      </c>
      <c r="C3117" t="s">
        <v>33</v>
      </c>
      <c r="D3117" s="63">
        <v>712</v>
      </c>
      <c r="E3117" s="5">
        <v>7</v>
      </c>
      <c r="G3117" s="64">
        <v>39.51</v>
      </c>
      <c r="H3117" s="64">
        <v>2.34</v>
      </c>
      <c r="I3117" t="s">
        <v>183</v>
      </c>
      <c r="J3117" t="s">
        <v>14</v>
      </c>
      <c r="K3117" t="s">
        <v>15</v>
      </c>
      <c r="N3117" s="1">
        <v>2411</v>
      </c>
      <c r="O3117" s="60">
        <f>IF(B3117="DEPARTAMENTO",IF(I3117="Suroriente",N3117*(100%-12%),N3117*(100%-VLOOKUP(A3117,'Condiciones Comerciales'!B:M,4,FALSE))),N3117)</f>
        <v>2121.6799999999998</v>
      </c>
      <c r="P3117" s="60">
        <f t="shared" si="48"/>
        <v>2386.8899999999994</v>
      </c>
    </row>
    <row r="3118" spans="1:16" x14ac:dyDescent="0.3">
      <c r="A3118" s="1" t="s">
        <v>482</v>
      </c>
      <c r="B3118" t="s">
        <v>18</v>
      </c>
      <c r="C3118" t="s">
        <v>33</v>
      </c>
      <c r="D3118" s="63">
        <v>713</v>
      </c>
      <c r="E3118" s="5">
        <v>7</v>
      </c>
      <c r="G3118" s="64">
        <v>38.479999999999997</v>
      </c>
      <c r="H3118" s="64">
        <v>2.31</v>
      </c>
      <c r="I3118" t="s">
        <v>183</v>
      </c>
      <c r="J3118" t="s">
        <v>14</v>
      </c>
      <c r="K3118" t="s">
        <v>15</v>
      </c>
      <c r="N3118" s="1">
        <v>2411</v>
      </c>
      <c r="O3118" s="60">
        <f>IF(B3118="DEPARTAMENTO",IF(I3118="Suroriente",N3118*(100%-12%),N3118*(100%-VLOOKUP(A3118,'Condiciones Comerciales'!B:M,4,FALSE))),N3118)</f>
        <v>2121.6799999999998</v>
      </c>
      <c r="P3118" s="60">
        <f t="shared" si="48"/>
        <v>2386.8899999999994</v>
      </c>
    </row>
    <row r="3119" spans="1:16" x14ac:dyDescent="0.3">
      <c r="A3119" s="1" t="s">
        <v>482</v>
      </c>
      <c r="B3119" t="s">
        <v>18</v>
      </c>
      <c r="C3119" t="s">
        <v>33</v>
      </c>
      <c r="D3119" s="63">
        <v>801</v>
      </c>
      <c r="E3119" s="5">
        <v>8</v>
      </c>
      <c r="G3119" s="64">
        <v>38.47</v>
      </c>
      <c r="H3119" s="64">
        <v>2.31</v>
      </c>
      <c r="I3119" t="s">
        <v>183</v>
      </c>
      <c r="J3119" t="s">
        <v>14</v>
      </c>
      <c r="K3119" t="s">
        <v>15</v>
      </c>
      <c r="N3119" s="1">
        <v>2422</v>
      </c>
      <c r="O3119" s="60">
        <f>IF(B3119="DEPARTAMENTO",IF(I3119="Suroriente",N3119*(100%-12%),N3119*(100%-VLOOKUP(A3119,'Condiciones Comerciales'!B:M,4,FALSE))),N3119)</f>
        <v>2131.36</v>
      </c>
      <c r="P3119" s="60">
        <f t="shared" si="48"/>
        <v>2397.7800000000002</v>
      </c>
    </row>
    <row r="3120" spans="1:16" x14ac:dyDescent="0.3">
      <c r="A3120" s="1" t="s">
        <v>482</v>
      </c>
      <c r="B3120" t="s">
        <v>18</v>
      </c>
      <c r="C3120" t="s">
        <v>33</v>
      </c>
      <c r="D3120" s="63">
        <v>802</v>
      </c>
      <c r="E3120" s="5">
        <v>8</v>
      </c>
      <c r="G3120" s="64">
        <v>38.47</v>
      </c>
      <c r="H3120" s="64">
        <v>2.31</v>
      </c>
      <c r="I3120" t="s">
        <v>183</v>
      </c>
      <c r="J3120" t="s">
        <v>14</v>
      </c>
      <c r="K3120" t="s">
        <v>15</v>
      </c>
      <c r="N3120" s="1">
        <v>2422</v>
      </c>
      <c r="O3120" s="60">
        <f>IF(B3120="DEPARTAMENTO",IF(I3120="Suroriente",N3120*(100%-12%),N3120*(100%-VLOOKUP(A3120,'Condiciones Comerciales'!B:M,4,FALSE))),N3120)</f>
        <v>2131.36</v>
      </c>
      <c r="P3120" s="60">
        <f t="shared" si="48"/>
        <v>2397.7800000000002</v>
      </c>
    </row>
    <row r="3121" spans="1:16" x14ac:dyDescent="0.3">
      <c r="A3121" s="1" t="s">
        <v>482</v>
      </c>
      <c r="B3121" t="s">
        <v>18</v>
      </c>
      <c r="C3121" t="s">
        <v>33</v>
      </c>
      <c r="D3121" s="63">
        <v>803</v>
      </c>
      <c r="E3121" s="5">
        <v>8</v>
      </c>
      <c r="G3121" s="64">
        <v>39.56</v>
      </c>
      <c r="H3121" s="64">
        <v>2.34</v>
      </c>
      <c r="I3121" t="s">
        <v>183</v>
      </c>
      <c r="J3121" t="s">
        <v>14</v>
      </c>
      <c r="K3121" t="s">
        <v>15</v>
      </c>
      <c r="N3121" s="1">
        <v>2422</v>
      </c>
      <c r="O3121" s="60">
        <f>IF(B3121="DEPARTAMENTO",IF(I3121="Suroriente",N3121*(100%-12%),N3121*(100%-VLOOKUP(A3121,'Condiciones Comerciales'!B:M,4,FALSE))),N3121)</f>
        <v>2131.36</v>
      </c>
      <c r="P3121" s="60">
        <f t="shared" si="48"/>
        <v>2397.7800000000002</v>
      </c>
    </row>
    <row r="3122" spans="1:16" x14ac:dyDescent="0.3">
      <c r="A3122" s="1" t="s">
        <v>482</v>
      </c>
      <c r="B3122" t="s">
        <v>18</v>
      </c>
      <c r="C3122" t="s">
        <v>33</v>
      </c>
      <c r="D3122" s="63">
        <v>810</v>
      </c>
      <c r="E3122" s="5">
        <v>8</v>
      </c>
      <c r="G3122" s="64">
        <v>38.479999999999997</v>
      </c>
      <c r="H3122" s="64">
        <v>2.31</v>
      </c>
      <c r="I3122" t="s">
        <v>182</v>
      </c>
      <c r="J3122" t="s">
        <v>14</v>
      </c>
      <c r="K3122" t="s">
        <v>15</v>
      </c>
      <c r="N3122" s="1">
        <v>2695</v>
      </c>
      <c r="O3122" s="60">
        <f>IF(B3122="DEPARTAMENTO",IF(I3122="Suroriente",N3122*(100%-12%),N3122*(100%-VLOOKUP(A3122,'Condiciones Comerciales'!B:M,4,FALSE))),N3122)</f>
        <v>2425.5</v>
      </c>
      <c r="P3122" s="60">
        <f t="shared" si="48"/>
        <v>2728.6874999999995</v>
      </c>
    </row>
    <row r="3123" spans="1:16" x14ac:dyDescent="0.3">
      <c r="A3123" s="1" t="s">
        <v>482</v>
      </c>
      <c r="B3123" t="s">
        <v>18</v>
      </c>
      <c r="C3123" t="s">
        <v>33</v>
      </c>
      <c r="D3123" s="63">
        <v>812</v>
      </c>
      <c r="E3123" s="5">
        <v>8</v>
      </c>
      <c r="G3123" s="64">
        <v>39.51</v>
      </c>
      <c r="H3123" s="64">
        <v>2.34</v>
      </c>
      <c r="I3123" t="s">
        <v>183</v>
      </c>
      <c r="J3123" t="s">
        <v>14</v>
      </c>
      <c r="K3123" t="s">
        <v>15</v>
      </c>
      <c r="N3123" s="1">
        <v>2422</v>
      </c>
      <c r="O3123" s="60">
        <f>IF(B3123="DEPARTAMENTO",IF(I3123="Suroriente",N3123*(100%-12%),N3123*(100%-VLOOKUP(A3123,'Condiciones Comerciales'!B:M,4,FALSE))),N3123)</f>
        <v>2131.36</v>
      </c>
      <c r="P3123" s="60">
        <f t="shared" si="48"/>
        <v>2397.7800000000002</v>
      </c>
    </row>
    <row r="3124" spans="1:16" x14ac:dyDescent="0.3">
      <c r="A3124" s="1" t="s">
        <v>482</v>
      </c>
      <c r="B3124" t="s">
        <v>18</v>
      </c>
      <c r="C3124" t="s">
        <v>33</v>
      </c>
      <c r="D3124" s="63">
        <v>813</v>
      </c>
      <c r="E3124" s="5">
        <v>8</v>
      </c>
      <c r="G3124" s="64">
        <v>38.479999999999997</v>
      </c>
      <c r="H3124" s="64">
        <v>2.31</v>
      </c>
      <c r="I3124" t="s">
        <v>183</v>
      </c>
      <c r="J3124" t="s">
        <v>14</v>
      </c>
      <c r="K3124" t="s">
        <v>15</v>
      </c>
      <c r="N3124" s="1">
        <v>2422</v>
      </c>
      <c r="O3124" s="60">
        <f>IF(B3124="DEPARTAMENTO",IF(I3124="Suroriente",N3124*(100%-12%),N3124*(100%-VLOOKUP(A3124,'Condiciones Comerciales'!B:M,4,FALSE))),N3124)</f>
        <v>2131.36</v>
      </c>
      <c r="P3124" s="60">
        <f t="shared" si="48"/>
        <v>2397.7800000000002</v>
      </c>
    </row>
    <row r="3125" spans="1:16" x14ac:dyDescent="0.3">
      <c r="A3125" s="1" t="s">
        <v>482</v>
      </c>
      <c r="B3125" t="s">
        <v>18</v>
      </c>
      <c r="C3125" t="s">
        <v>33</v>
      </c>
      <c r="D3125" s="63">
        <v>901</v>
      </c>
      <c r="E3125" s="5">
        <v>9</v>
      </c>
      <c r="G3125" s="64">
        <v>38.47</v>
      </c>
      <c r="H3125" s="64">
        <v>2.31</v>
      </c>
      <c r="I3125" t="s">
        <v>183</v>
      </c>
      <c r="J3125" t="s">
        <v>14</v>
      </c>
      <c r="K3125" t="s">
        <v>15</v>
      </c>
      <c r="N3125" s="1">
        <v>2434</v>
      </c>
      <c r="O3125" s="60">
        <f>IF(B3125="DEPARTAMENTO",IF(I3125="Suroriente",N3125*(100%-12%),N3125*(100%-VLOOKUP(A3125,'Condiciones Comerciales'!B:M,4,FALSE))),N3125)</f>
        <v>2141.92</v>
      </c>
      <c r="P3125" s="60">
        <f t="shared" si="48"/>
        <v>2409.66</v>
      </c>
    </row>
    <row r="3126" spans="1:16" x14ac:dyDescent="0.3">
      <c r="A3126" s="1" t="s">
        <v>482</v>
      </c>
      <c r="B3126" t="s">
        <v>18</v>
      </c>
      <c r="C3126" t="s">
        <v>33</v>
      </c>
      <c r="D3126" s="63">
        <v>902</v>
      </c>
      <c r="E3126" s="5">
        <v>9</v>
      </c>
      <c r="G3126" s="64">
        <v>38.47</v>
      </c>
      <c r="H3126" s="64">
        <v>2.31</v>
      </c>
      <c r="I3126" t="s">
        <v>183</v>
      </c>
      <c r="J3126" t="s">
        <v>14</v>
      </c>
      <c r="K3126" t="s">
        <v>15</v>
      </c>
      <c r="N3126" s="1">
        <v>2434</v>
      </c>
      <c r="O3126" s="60">
        <f>IF(B3126="DEPARTAMENTO",IF(I3126="Suroriente",N3126*(100%-12%),N3126*(100%-VLOOKUP(A3126,'Condiciones Comerciales'!B:M,4,FALSE))),N3126)</f>
        <v>2141.92</v>
      </c>
      <c r="P3126" s="60">
        <f t="shared" si="48"/>
        <v>2409.66</v>
      </c>
    </row>
    <row r="3127" spans="1:16" x14ac:dyDescent="0.3">
      <c r="A3127" s="1" t="s">
        <v>482</v>
      </c>
      <c r="B3127" t="s">
        <v>18</v>
      </c>
      <c r="C3127" t="s">
        <v>33</v>
      </c>
      <c r="D3127" s="63">
        <v>903</v>
      </c>
      <c r="E3127" s="5">
        <v>9</v>
      </c>
      <c r="G3127" s="64">
        <v>39.56</v>
      </c>
      <c r="H3127" s="64">
        <v>2.34</v>
      </c>
      <c r="I3127" t="s">
        <v>183</v>
      </c>
      <c r="J3127" t="s">
        <v>14</v>
      </c>
      <c r="K3127" t="s">
        <v>15</v>
      </c>
      <c r="N3127" s="1">
        <v>2434</v>
      </c>
      <c r="O3127" s="60">
        <f>IF(B3127="DEPARTAMENTO",IF(I3127="Suroriente",N3127*(100%-12%),N3127*(100%-VLOOKUP(A3127,'Condiciones Comerciales'!B:M,4,FALSE))),N3127)</f>
        <v>2141.92</v>
      </c>
      <c r="P3127" s="60">
        <f t="shared" si="48"/>
        <v>2409.66</v>
      </c>
    </row>
    <row r="3128" spans="1:16" x14ac:dyDescent="0.3">
      <c r="A3128" s="1" t="s">
        <v>482</v>
      </c>
      <c r="B3128" t="s">
        <v>18</v>
      </c>
      <c r="C3128" t="s">
        <v>33</v>
      </c>
      <c r="D3128" s="63">
        <v>910</v>
      </c>
      <c r="E3128" s="5">
        <v>9</v>
      </c>
      <c r="F3128" s="5" t="s">
        <v>17</v>
      </c>
      <c r="G3128" s="64">
        <v>38.479999999999997</v>
      </c>
      <c r="H3128" s="64">
        <v>2.31</v>
      </c>
      <c r="I3128" t="s">
        <v>182</v>
      </c>
      <c r="J3128" t="s">
        <v>14</v>
      </c>
      <c r="K3128" t="s">
        <v>15</v>
      </c>
      <c r="N3128" s="1">
        <v>2806</v>
      </c>
      <c r="O3128" s="60">
        <f>IF(B3128="DEPARTAMENTO",IF(I3128="Suroriente",N3128*(100%-12%),N3128*(100%-VLOOKUP(A3128,'Condiciones Comerciales'!B:M,4,FALSE))),N3128)</f>
        <v>2525.4</v>
      </c>
      <c r="P3128" s="60">
        <f t="shared" si="48"/>
        <v>2841.0749999999998</v>
      </c>
    </row>
    <row r="3129" spans="1:16" x14ac:dyDescent="0.3">
      <c r="A3129" s="1" t="s">
        <v>482</v>
      </c>
      <c r="B3129" t="s">
        <v>18</v>
      </c>
      <c r="C3129" t="s">
        <v>33</v>
      </c>
      <c r="D3129" s="63">
        <v>912</v>
      </c>
      <c r="E3129" s="5">
        <v>9</v>
      </c>
      <c r="G3129" s="64">
        <v>39.51</v>
      </c>
      <c r="H3129" s="64">
        <v>2.34</v>
      </c>
      <c r="I3129" t="s">
        <v>183</v>
      </c>
      <c r="J3129" t="s">
        <v>14</v>
      </c>
      <c r="K3129" t="s">
        <v>15</v>
      </c>
      <c r="N3129" s="1">
        <v>2434</v>
      </c>
      <c r="O3129" s="60">
        <f>IF(B3129="DEPARTAMENTO",IF(I3129="Suroriente",N3129*(100%-12%),N3129*(100%-VLOOKUP(A3129,'Condiciones Comerciales'!B:M,4,FALSE))),N3129)</f>
        <v>2141.92</v>
      </c>
      <c r="P3129" s="60">
        <f t="shared" si="48"/>
        <v>2409.66</v>
      </c>
    </row>
    <row r="3130" spans="1:16" x14ac:dyDescent="0.3">
      <c r="A3130" s="1" t="s">
        <v>482</v>
      </c>
      <c r="B3130" t="s">
        <v>18</v>
      </c>
      <c r="C3130" t="s">
        <v>33</v>
      </c>
      <c r="D3130" s="63">
        <v>913</v>
      </c>
      <c r="E3130" s="5">
        <v>9</v>
      </c>
      <c r="G3130" s="64">
        <v>38.479999999999997</v>
      </c>
      <c r="H3130" s="64">
        <v>2.31</v>
      </c>
      <c r="I3130" t="s">
        <v>183</v>
      </c>
      <c r="J3130" t="s">
        <v>14</v>
      </c>
      <c r="K3130" t="s">
        <v>15</v>
      </c>
      <c r="N3130" s="1">
        <v>2434</v>
      </c>
      <c r="O3130" s="60">
        <f>IF(B3130="DEPARTAMENTO",IF(I3130="Suroriente",N3130*(100%-12%),N3130*(100%-VLOOKUP(A3130,'Condiciones Comerciales'!B:M,4,FALSE))),N3130)</f>
        <v>2141.92</v>
      </c>
      <c r="P3130" s="60">
        <f t="shared" si="48"/>
        <v>2409.66</v>
      </c>
    </row>
    <row r="3131" spans="1:16" x14ac:dyDescent="0.3">
      <c r="A3131" s="1" t="s">
        <v>482</v>
      </c>
      <c r="B3131" t="s">
        <v>18</v>
      </c>
      <c r="C3131" t="s">
        <v>33</v>
      </c>
      <c r="D3131" s="63">
        <v>1001</v>
      </c>
      <c r="E3131" s="5">
        <v>10</v>
      </c>
      <c r="G3131" s="64">
        <v>38.47</v>
      </c>
      <c r="H3131" s="64">
        <v>2.31</v>
      </c>
      <c r="I3131" t="s">
        <v>183</v>
      </c>
      <c r="J3131" t="s">
        <v>14</v>
      </c>
      <c r="K3131" t="s">
        <v>15</v>
      </c>
      <c r="N3131" s="1">
        <v>2445</v>
      </c>
      <c r="O3131" s="60">
        <f>IF(B3131="DEPARTAMENTO",IF(I3131="Suroriente",N3131*(100%-12%),N3131*(100%-VLOOKUP(A3131,'Condiciones Comerciales'!B:M,4,FALSE))),N3131)</f>
        <v>2151.6</v>
      </c>
      <c r="P3131" s="60">
        <f t="shared" si="48"/>
        <v>2420.5499999999997</v>
      </c>
    </row>
    <row r="3132" spans="1:16" x14ac:dyDescent="0.3">
      <c r="A3132" s="1" t="s">
        <v>482</v>
      </c>
      <c r="B3132" t="s">
        <v>18</v>
      </c>
      <c r="C3132" t="s">
        <v>33</v>
      </c>
      <c r="D3132" s="63">
        <v>1002</v>
      </c>
      <c r="E3132" s="5">
        <v>10</v>
      </c>
      <c r="G3132" s="64">
        <v>38.47</v>
      </c>
      <c r="H3132" s="64">
        <v>2.31</v>
      </c>
      <c r="I3132" t="s">
        <v>183</v>
      </c>
      <c r="J3132" t="s">
        <v>14</v>
      </c>
      <c r="K3132" t="s">
        <v>15</v>
      </c>
      <c r="N3132" s="1">
        <v>2445</v>
      </c>
      <c r="O3132" s="60">
        <f>IF(B3132="DEPARTAMENTO",IF(I3132="Suroriente",N3132*(100%-12%),N3132*(100%-VLOOKUP(A3132,'Condiciones Comerciales'!B:M,4,FALSE))),N3132)</f>
        <v>2151.6</v>
      </c>
      <c r="P3132" s="60">
        <f t="shared" si="48"/>
        <v>2420.5499999999997</v>
      </c>
    </row>
    <row r="3133" spans="1:16" x14ac:dyDescent="0.3">
      <c r="A3133" s="1" t="s">
        <v>482</v>
      </c>
      <c r="B3133" t="s">
        <v>18</v>
      </c>
      <c r="C3133" t="s">
        <v>33</v>
      </c>
      <c r="D3133" s="63">
        <v>1003</v>
      </c>
      <c r="E3133" s="5">
        <v>10</v>
      </c>
      <c r="G3133" s="64">
        <v>39.56</v>
      </c>
      <c r="H3133" s="64">
        <v>2.34</v>
      </c>
      <c r="I3133" t="s">
        <v>183</v>
      </c>
      <c r="J3133" t="s">
        <v>14</v>
      </c>
      <c r="K3133" t="s">
        <v>15</v>
      </c>
      <c r="N3133" s="1">
        <v>2445</v>
      </c>
      <c r="O3133" s="60">
        <f>IF(B3133="DEPARTAMENTO",IF(I3133="Suroriente",N3133*(100%-12%),N3133*(100%-VLOOKUP(A3133,'Condiciones Comerciales'!B:M,4,FALSE))),N3133)</f>
        <v>2151.6</v>
      </c>
      <c r="P3133" s="60">
        <f t="shared" si="48"/>
        <v>2420.5499999999997</v>
      </c>
    </row>
    <row r="3134" spans="1:16" x14ac:dyDescent="0.3">
      <c r="A3134" s="1" t="s">
        <v>482</v>
      </c>
      <c r="B3134" t="s">
        <v>18</v>
      </c>
      <c r="C3134" t="s">
        <v>33</v>
      </c>
      <c r="D3134" s="63">
        <v>1011</v>
      </c>
      <c r="E3134" s="5">
        <v>10</v>
      </c>
      <c r="G3134" s="64">
        <v>39.51</v>
      </c>
      <c r="H3134" s="64">
        <v>2.34</v>
      </c>
      <c r="I3134" t="s">
        <v>182</v>
      </c>
      <c r="J3134" t="s">
        <v>14</v>
      </c>
      <c r="K3134" t="s">
        <v>15</v>
      </c>
      <c r="N3134" s="1">
        <v>2818</v>
      </c>
      <c r="O3134" s="60">
        <f>IF(B3134="DEPARTAMENTO",IF(I3134="Suroriente",N3134*(100%-12%),N3134*(100%-VLOOKUP(A3134,'Condiciones Comerciales'!B:M,4,FALSE))),N3134)</f>
        <v>2536.2000000000003</v>
      </c>
      <c r="P3134" s="60">
        <f t="shared" si="48"/>
        <v>2853.2250000000004</v>
      </c>
    </row>
    <row r="3135" spans="1:16" x14ac:dyDescent="0.3">
      <c r="A3135" s="1" t="s">
        <v>482</v>
      </c>
      <c r="B3135" t="s">
        <v>18</v>
      </c>
      <c r="C3135" t="s">
        <v>33</v>
      </c>
      <c r="D3135" s="63">
        <v>1012</v>
      </c>
      <c r="E3135" s="5">
        <v>10</v>
      </c>
      <c r="G3135" s="64">
        <v>39.51</v>
      </c>
      <c r="H3135" s="64">
        <v>2.34</v>
      </c>
      <c r="I3135" t="s">
        <v>183</v>
      </c>
      <c r="J3135" t="s">
        <v>14</v>
      </c>
      <c r="K3135" t="s">
        <v>15</v>
      </c>
      <c r="N3135" s="1">
        <v>2445</v>
      </c>
      <c r="O3135" s="60">
        <f>IF(B3135="DEPARTAMENTO",IF(I3135="Suroriente",N3135*(100%-12%),N3135*(100%-VLOOKUP(A3135,'Condiciones Comerciales'!B:M,4,FALSE))),N3135)</f>
        <v>2151.6</v>
      </c>
      <c r="P3135" s="60">
        <f t="shared" si="48"/>
        <v>2420.5499999999997</v>
      </c>
    </row>
    <row r="3136" spans="1:16" x14ac:dyDescent="0.3">
      <c r="A3136" s="1" t="s">
        <v>482</v>
      </c>
      <c r="B3136" t="s">
        <v>18</v>
      </c>
      <c r="C3136" t="s">
        <v>33</v>
      </c>
      <c r="D3136" s="63">
        <v>1013</v>
      </c>
      <c r="E3136" s="5">
        <v>10</v>
      </c>
      <c r="G3136" s="64">
        <v>38.479999999999997</v>
      </c>
      <c r="H3136" s="64">
        <v>2.31</v>
      </c>
      <c r="I3136" t="s">
        <v>183</v>
      </c>
      <c r="J3136" t="s">
        <v>14</v>
      </c>
      <c r="K3136" t="s">
        <v>15</v>
      </c>
      <c r="N3136" s="1">
        <v>2445</v>
      </c>
      <c r="O3136" s="60">
        <f>IF(B3136="DEPARTAMENTO",IF(I3136="Suroriente",N3136*(100%-12%),N3136*(100%-VLOOKUP(A3136,'Condiciones Comerciales'!B:M,4,FALSE))),N3136)</f>
        <v>2151.6</v>
      </c>
      <c r="P3136" s="60">
        <f t="shared" si="48"/>
        <v>2420.5499999999997</v>
      </c>
    </row>
    <row r="3137" spans="1:16" x14ac:dyDescent="0.3">
      <c r="A3137" s="1" t="s">
        <v>482</v>
      </c>
      <c r="B3137" t="s">
        <v>18</v>
      </c>
      <c r="C3137" t="s">
        <v>33</v>
      </c>
      <c r="D3137" s="63">
        <v>1101</v>
      </c>
      <c r="E3137" s="5">
        <v>11</v>
      </c>
      <c r="G3137" s="64">
        <v>38.61</v>
      </c>
      <c r="H3137" s="64">
        <v>2.36</v>
      </c>
      <c r="I3137" t="s">
        <v>183</v>
      </c>
      <c r="J3137" t="s">
        <v>14</v>
      </c>
      <c r="K3137" t="s">
        <v>15</v>
      </c>
      <c r="N3137" s="1">
        <v>2457</v>
      </c>
      <c r="O3137" s="60">
        <f>IF(B3137="DEPARTAMENTO",IF(I3137="Suroriente",N3137*(100%-12%),N3137*(100%-VLOOKUP(A3137,'Condiciones Comerciales'!B:M,4,FALSE))),N3137)</f>
        <v>2162.16</v>
      </c>
      <c r="P3137" s="60">
        <f t="shared" si="48"/>
        <v>2432.4299999999998</v>
      </c>
    </row>
    <row r="3138" spans="1:16" x14ac:dyDescent="0.3">
      <c r="A3138" s="1" t="s">
        <v>482</v>
      </c>
      <c r="B3138" t="s">
        <v>18</v>
      </c>
      <c r="C3138" t="s">
        <v>33</v>
      </c>
      <c r="D3138" s="63">
        <v>1102</v>
      </c>
      <c r="E3138" s="5">
        <v>11</v>
      </c>
      <c r="G3138" s="64">
        <v>38.61</v>
      </c>
      <c r="H3138" s="64">
        <v>2.36</v>
      </c>
      <c r="I3138" t="s">
        <v>183</v>
      </c>
      <c r="J3138" t="s">
        <v>14</v>
      </c>
      <c r="K3138" t="s">
        <v>15</v>
      </c>
      <c r="N3138" s="1">
        <v>2457</v>
      </c>
      <c r="O3138" s="60">
        <f>IF(B3138="DEPARTAMENTO",IF(I3138="Suroriente",N3138*(100%-12%),N3138*(100%-VLOOKUP(A3138,'Condiciones Comerciales'!B:M,4,FALSE))),N3138)</f>
        <v>2162.16</v>
      </c>
      <c r="P3138" s="60">
        <f t="shared" ref="P3138:P3201" si="49">(O3138-10%*O3138)/80%</f>
        <v>2432.4299999999998</v>
      </c>
    </row>
    <row r="3139" spans="1:16" x14ac:dyDescent="0.3">
      <c r="A3139" s="1" t="s">
        <v>482</v>
      </c>
      <c r="B3139" t="s">
        <v>18</v>
      </c>
      <c r="C3139" t="s">
        <v>33</v>
      </c>
      <c r="D3139" s="63">
        <v>1103</v>
      </c>
      <c r="E3139" s="5">
        <v>11</v>
      </c>
      <c r="G3139" s="64">
        <v>39.74</v>
      </c>
      <c r="H3139" s="64">
        <v>2.4</v>
      </c>
      <c r="I3139" t="s">
        <v>183</v>
      </c>
      <c r="J3139" t="s">
        <v>14</v>
      </c>
      <c r="K3139" t="s">
        <v>15</v>
      </c>
      <c r="N3139" s="1">
        <v>2457</v>
      </c>
      <c r="O3139" s="60">
        <f>IF(B3139="DEPARTAMENTO",IF(I3139="Suroriente",N3139*(100%-12%),N3139*(100%-VLOOKUP(A3139,'Condiciones Comerciales'!B:M,4,FALSE))),N3139)</f>
        <v>2162.16</v>
      </c>
      <c r="P3139" s="60">
        <f t="shared" si="49"/>
        <v>2432.4299999999998</v>
      </c>
    </row>
    <row r="3140" spans="1:16" x14ac:dyDescent="0.3">
      <c r="A3140" s="1" t="s">
        <v>482</v>
      </c>
      <c r="B3140" t="s">
        <v>18</v>
      </c>
      <c r="C3140" t="s">
        <v>33</v>
      </c>
      <c r="D3140" s="63">
        <v>1110</v>
      </c>
      <c r="E3140" s="5">
        <v>11</v>
      </c>
      <c r="G3140" s="64">
        <v>38.61</v>
      </c>
      <c r="H3140" s="64">
        <v>2.36</v>
      </c>
      <c r="I3140" t="s">
        <v>182</v>
      </c>
      <c r="J3140" t="s">
        <v>14</v>
      </c>
      <c r="K3140" t="s">
        <v>15</v>
      </c>
      <c r="N3140" s="1">
        <v>2829</v>
      </c>
      <c r="O3140" s="60">
        <f>IF(B3140="DEPARTAMENTO",IF(I3140="Suroriente",N3140*(100%-12%),N3140*(100%-VLOOKUP(A3140,'Condiciones Comerciales'!B:M,4,FALSE))),N3140)</f>
        <v>2546.1</v>
      </c>
      <c r="P3140" s="60">
        <f t="shared" si="49"/>
        <v>2864.3624999999997</v>
      </c>
    </row>
    <row r="3141" spans="1:16" x14ac:dyDescent="0.3">
      <c r="A3141" s="1" t="s">
        <v>482</v>
      </c>
      <c r="B3141" t="s">
        <v>18</v>
      </c>
      <c r="C3141" t="s">
        <v>33</v>
      </c>
      <c r="D3141" s="63">
        <v>1111</v>
      </c>
      <c r="E3141" s="5">
        <v>11</v>
      </c>
      <c r="G3141" s="64">
        <v>39.659999999999997</v>
      </c>
      <c r="H3141" s="64">
        <v>2.4</v>
      </c>
      <c r="I3141" t="s">
        <v>182</v>
      </c>
      <c r="J3141" t="s">
        <v>14</v>
      </c>
      <c r="K3141" t="s">
        <v>15</v>
      </c>
      <c r="N3141" s="1">
        <v>2829</v>
      </c>
      <c r="O3141" s="60">
        <f>IF(B3141="DEPARTAMENTO",IF(I3141="Suroriente",N3141*(100%-12%),N3141*(100%-VLOOKUP(A3141,'Condiciones Comerciales'!B:M,4,FALSE))),N3141)</f>
        <v>2546.1</v>
      </c>
      <c r="P3141" s="60">
        <f t="shared" si="49"/>
        <v>2864.3624999999997</v>
      </c>
    </row>
    <row r="3142" spans="1:16" x14ac:dyDescent="0.3">
      <c r="A3142" s="1" t="s">
        <v>482</v>
      </c>
      <c r="B3142" t="s">
        <v>18</v>
      </c>
      <c r="C3142" t="s">
        <v>33</v>
      </c>
      <c r="D3142" s="63">
        <v>1112</v>
      </c>
      <c r="E3142" s="5">
        <v>11</v>
      </c>
      <c r="G3142" s="64">
        <v>39.65</v>
      </c>
      <c r="H3142" s="64">
        <v>2.4</v>
      </c>
      <c r="I3142" t="s">
        <v>183</v>
      </c>
      <c r="J3142" t="s">
        <v>14</v>
      </c>
      <c r="K3142" t="s">
        <v>15</v>
      </c>
      <c r="N3142" s="1">
        <v>2457</v>
      </c>
      <c r="O3142" s="60">
        <f>IF(B3142="DEPARTAMENTO",IF(I3142="Suroriente",N3142*(100%-12%),N3142*(100%-VLOOKUP(A3142,'Condiciones Comerciales'!B:M,4,FALSE))),N3142)</f>
        <v>2162.16</v>
      </c>
      <c r="P3142" s="60">
        <f t="shared" si="49"/>
        <v>2432.4299999999998</v>
      </c>
    </row>
    <row r="3143" spans="1:16" x14ac:dyDescent="0.3">
      <c r="A3143" s="1" t="s">
        <v>482</v>
      </c>
      <c r="B3143" t="s">
        <v>18</v>
      </c>
      <c r="C3143" t="s">
        <v>33</v>
      </c>
      <c r="D3143" s="63">
        <v>1113</v>
      </c>
      <c r="E3143" s="5">
        <v>11</v>
      </c>
      <c r="G3143" s="64">
        <v>38.61</v>
      </c>
      <c r="H3143" s="64">
        <v>2.36</v>
      </c>
      <c r="I3143" t="s">
        <v>183</v>
      </c>
      <c r="J3143" t="s">
        <v>14</v>
      </c>
      <c r="K3143" t="s">
        <v>15</v>
      </c>
      <c r="N3143" s="1">
        <v>2457</v>
      </c>
      <c r="O3143" s="60">
        <f>IF(B3143="DEPARTAMENTO",IF(I3143="Suroriente",N3143*(100%-12%),N3143*(100%-VLOOKUP(A3143,'Condiciones Comerciales'!B:M,4,FALSE))),N3143)</f>
        <v>2162.16</v>
      </c>
      <c r="P3143" s="60">
        <f t="shared" si="49"/>
        <v>2432.4299999999998</v>
      </c>
    </row>
    <row r="3144" spans="1:16" x14ac:dyDescent="0.3">
      <c r="A3144" s="1" t="s">
        <v>482</v>
      </c>
      <c r="B3144" t="s">
        <v>18</v>
      </c>
      <c r="C3144" t="s">
        <v>33</v>
      </c>
      <c r="D3144" s="63">
        <v>1201</v>
      </c>
      <c r="E3144" s="5">
        <v>12</v>
      </c>
      <c r="G3144" s="64">
        <v>38.61</v>
      </c>
      <c r="H3144" s="64">
        <v>2.36</v>
      </c>
      <c r="I3144" t="s">
        <v>183</v>
      </c>
      <c r="J3144" t="s">
        <v>14</v>
      </c>
      <c r="K3144" t="s">
        <v>15</v>
      </c>
      <c r="N3144" s="1">
        <v>2468</v>
      </c>
      <c r="O3144" s="60">
        <f>IF(B3144="DEPARTAMENTO",IF(I3144="Suroriente",N3144*(100%-12%),N3144*(100%-VLOOKUP(A3144,'Condiciones Comerciales'!B:M,4,FALSE))),N3144)</f>
        <v>2171.84</v>
      </c>
      <c r="P3144" s="60">
        <f t="shared" si="49"/>
        <v>2443.3200000000002</v>
      </c>
    </row>
    <row r="3145" spans="1:16" x14ac:dyDescent="0.3">
      <c r="A3145" s="1" t="s">
        <v>482</v>
      </c>
      <c r="B3145" t="s">
        <v>18</v>
      </c>
      <c r="C3145" t="s">
        <v>33</v>
      </c>
      <c r="D3145" s="63">
        <v>1202</v>
      </c>
      <c r="E3145" s="5">
        <v>12</v>
      </c>
      <c r="G3145" s="64">
        <v>38.61</v>
      </c>
      <c r="H3145" s="64">
        <v>2.36</v>
      </c>
      <c r="I3145" t="s">
        <v>183</v>
      </c>
      <c r="J3145" t="s">
        <v>14</v>
      </c>
      <c r="K3145" t="s">
        <v>15</v>
      </c>
      <c r="N3145" s="1">
        <v>2468</v>
      </c>
      <c r="O3145" s="60">
        <f>IF(B3145="DEPARTAMENTO",IF(I3145="Suroriente",N3145*(100%-12%),N3145*(100%-VLOOKUP(A3145,'Condiciones Comerciales'!B:M,4,FALSE))),N3145)</f>
        <v>2171.84</v>
      </c>
      <c r="P3145" s="60">
        <f t="shared" si="49"/>
        <v>2443.3200000000002</v>
      </c>
    </row>
    <row r="3146" spans="1:16" x14ac:dyDescent="0.3">
      <c r="A3146" s="1" t="s">
        <v>482</v>
      </c>
      <c r="B3146" t="s">
        <v>18</v>
      </c>
      <c r="C3146" t="s">
        <v>33</v>
      </c>
      <c r="D3146" s="63">
        <v>1203</v>
      </c>
      <c r="E3146" s="5">
        <v>12</v>
      </c>
      <c r="G3146" s="64">
        <v>39.74</v>
      </c>
      <c r="H3146" s="64">
        <v>2.4</v>
      </c>
      <c r="I3146" t="s">
        <v>183</v>
      </c>
      <c r="J3146" t="s">
        <v>14</v>
      </c>
      <c r="K3146" t="s">
        <v>15</v>
      </c>
      <c r="N3146" s="1">
        <v>2468</v>
      </c>
      <c r="O3146" s="60">
        <f>IF(B3146="DEPARTAMENTO",IF(I3146="Suroriente",N3146*(100%-12%),N3146*(100%-VLOOKUP(A3146,'Condiciones Comerciales'!B:M,4,FALSE))),N3146)</f>
        <v>2171.84</v>
      </c>
      <c r="P3146" s="60">
        <f t="shared" si="49"/>
        <v>2443.3200000000002</v>
      </c>
    </row>
    <row r="3147" spans="1:16" x14ac:dyDescent="0.3">
      <c r="A3147" s="1" t="s">
        <v>482</v>
      </c>
      <c r="B3147" t="s">
        <v>18</v>
      </c>
      <c r="C3147" t="s">
        <v>33</v>
      </c>
      <c r="D3147" s="63">
        <v>1211</v>
      </c>
      <c r="E3147" s="5">
        <v>12</v>
      </c>
      <c r="G3147" s="64">
        <v>39.659999999999997</v>
      </c>
      <c r="H3147" s="64">
        <v>2.4</v>
      </c>
      <c r="I3147" t="s">
        <v>182</v>
      </c>
      <c r="J3147" t="s">
        <v>14</v>
      </c>
      <c r="K3147" t="s">
        <v>15</v>
      </c>
      <c r="N3147" s="1">
        <v>2841</v>
      </c>
      <c r="O3147" s="60">
        <f>IF(B3147="DEPARTAMENTO",IF(I3147="Suroriente",N3147*(100%-12%),N3147*(100%-VLOOKUP(A3147,'Condiciones Comerciales'!B:M,4,FALSE))),N3147)</f>
        <v>2556.9</v>
      </c>
      <c r="P3147" s="60">
        <f t="shared" si="49"/>
        <v>2876.5124999999998</v>
      </c>
    </row>
    <row r="3148" spans="1:16" x14ac:dyDescent="0.3">
      <c r="A3148" s="1" t="s">
        <v>482</v>
      </c>
      <c r="B3148" t="s">
        <v>18</v>
      </c>
      <c r="C3148" t="s">
        <v>33</v>
      </c>
      <c r="D3148" s="63">
        <v>1212</v>
      </c>
      <c r="E3148" s="5">
        <v>12</v>
      </c>
      <c r="G3148" s="64">
        <v>39.65</v>
      </c>
      <c r="H3148" s="64">
        <v>2.4</v>
      </c>
      <c r="I3148" t="s">
        <v>183</v>
      </c>
      <c r="J3148" t="s">
        <v>14</v>
      </c>
      <c r="K3148" t="s">
        <v>15</v>
      </c>
      <c r="N3148" s="1">
        <v>2468</v>
      </c>
      <c r="O3148" s="60">
        <f>IF(B3148="DEPARTAMENTO",IF(I3148="Suroriente",N3148*(100%-12%),N3148*(100%-VLOOKUP(A3148,'Condiciones Comerciales'!B:M,4,FALSE))),N3148)</f>
        <v>2171.84</v>
      </c>
      <c r="P3148" s="60">
        <f t="shared" si="49"/>
        <v>2443.3200000000002</v>
      </c>
    </row>
    <row r="3149" spans="1:16" x14ac:dyDescent="0.3">
      <c r="A3149" s="1" t="s">
        <v>482</v>
      </c>
      <c r="B3149" t="s">
        <v>18</v>
      </c>
      <c r="C3149" t="s">
        <v>33</v>
      </c>
      <c r="D3149" s="63">
        <v>1213</v>
      </c>
      <c r="E3149" s="5">
        <v>12</v>
      </c>
      <c r="G3149" s="64">
        <v>38.61</v>
      </c>
      <c r="H3149" s="64">
        <v>2.36</v>
      </c>
      <c r="I3149" t="s">
        <v>183</v>
      </c>
      <c r="J3149" t="s">
        <v>14</v>
      </c>
      <c r="K3149" t="s">
        <v>15</v>
      </c>
      <c r="N3149" s="1">
        <v>2468</v>
      </c>
      <c r="O3149" s="60">
        <f>IF(B3149="DEPARTAMENTO",IF(I3149="Suroriente",N3149*(100%-12%),N3149*(100%-VLOOKUP(A3149,'Condiciones Comerciales'!B:M,4,FALSE))),N3149)</f>
        <v>2171.84</v>
      </c>
      <c r="P3149" s="60">
        <f t="shared" si="49"/>
        <v>2443.3200000000002</v>
      </c>
    </row>
    <row r="3150" spans="1:16" x14ac:dyDescent="0.3">
      <c r="A3150" s="1" t="s">
        <v>482</v>
      </c>
      <c r="B3150" t="s">
        <v>18</v>
      </c>
      <c r="C3150" t="s">
        <v>33</v>
      </c>
      <c r="D3150" s="63">
        <v>1301</v>
      </c>
      <c r="E3150" s="5">
        <v>13</v>
      </c>
      <c r="G3150" s="64">
        <v>38.61</v>
      </c>
      <c r="H3150" s="64">
        <v>2.36</v>
      </c>
      <c r="I3150" t="s">
        <v>183</v>
      </c>
      <c r="J3150" t="s">
        <v>14</v>
      </c>
      <c r="K3150" t="s">
        <v>15</v>
      </c>
      <c r="N3150" s="1">
        <v>2480</v>
      </c>
      <c r="O3150" s="60">
        <f>IF(B3150="DEPARTAMENTO",IF(I3150="Suroriente",N3150*(100%-12%),N3150*(100%-VLOOKUP(A3150,'Condiciones Comerciales'!B:M,4,FALSE))),N3150)</f>
        <v>2182.4</v>
      </c>
      <c r="P3150" s="60">
        <f t="shared" si="49"/>
        <v>2455.1999999999998</v>
      </c>
    </row>
    <row r="3151" spans="1:16" x14ac:dyDescent="0.3">
      <c r="A3151" s="1" t="s">
        <v>482</v>
      </c>
      <c r="B3151" t="s">
        <v>18</v>
      </c>
      <c r="C3151" t="s">
        <v>33</v>
      </c>
      <c r="D3151" s="63">
        <v>1302</v>
      </c>
      <c r="E3151" s="5">
        <v>13</v>
      </c>
      <c r="G3151" s="64">
        <v>38.61</v>
      </c>
      <c r="H3151" s="64">
        <v>2.36</v>
      </c>
      <c r="I3151" t="s">
        <v>183</v>
      </c>
      <c r="J3151" t="s">
        <v>14</v>
      </c>
      <c r="K3151" t="s">
        <v>15</v>
      </c>
      <c r="N3151" s="1">
        <v>2480</v>
      </c>
      <c r="O3151" s="60">
        <f>IF(B3151="DEPARTAMENTO",IF(I3151="Suroriente",N3151*(100%-12%),N3151*(100%-VLOOKUP(A3151,'Condiciones Comerciales'!B:M,4,FALSE))),N3151)</f>
        <v>2182.4</v>
      </c>
      <c r="P3151" s="60">
        <f t="shared" si="49"/>
        <v>2455.1999999999998</v>
      </c>
    </row>
    <row r="3152" spans="1:16" x14ac:dyDescent="0.3">
      <c r="A3152" s="1" t="s">
        <v>482</v>
      </c>
      <c r="B3152" t="s">
        <v>18</v>
      </c>
      <c r="C3152" t="s">
        <v>33</v>
      </c>
      <c r="D3152" s="63">
        <v>1303</v>
      </c>
      <c r="E3152" s="5">
        <v>13</v>
      </c>
      <c r="G3152" s="64">
        <v>39.74</v>
      </c>
      <c r="H3152" s="64">
        <v>2.4</v>
      </c>
      <c r="I3152" t="s">
        <v>183</v>
      </c>
      <c r="J3152" t="s">
        <v>14</v>
      </c>
      <c r="K3152" t="s">
        <v>15</v>
      </c>
      <c r="N3152" s="1">
        <v>2480</v>
      </c>
      <c r="O3152" s="60">
        <f>IF(B3152="DEPARTAMENTO",IF(I3152="Suroriente",N3152*(100%-12%),N3152*(100%-VLOOKUP(A3152,'Condiciones Comerciales'!B:M,4,FALSE))),N3152)</f>
        <v>2182.4</v>
      </c>
      <c r="P3152" s="60">
        <f t="shared" si="49"/>
        <v>2455.1999999999998</v>
      </c>
    </row>
    <row r="3153" spans="1:16" x14ac:dyDescent="0.3">
      <c r="A3153" s="1" t="s">
        <v>482</v>
      </c>
      <c r="B3153" t="s">
        <v>18</v>
      </c>
      <c r="C3153" t="s">
        <v>33</v>
      </c>
      <c r="D3153" s="63">
        <v>1310</v>
      </c>
      <c r="E3153" s="5">
        <v>13</v>
      </c>
      <c r="G3153" s="64">
        <v>38.61</v>
      </c>
      <c r="H3153" s="64">
        <v>2.36</v>
      </c>
      <c r="I3153" t="s">
        <v>182</v>
      </c>
      <c r="J3153" t="s">
        <v>14</v>
      </c>
      <c r="K3153" t="s">
        <v>15</v>
      </c>
      <c r="N3153" s="1">
        <v>2852</v>
      </c>
      <c r="O3153" s="60">
        <f>IF(B3153="DEPARTAMENTO",IF(I3153="Suroriente",N3153*(100%-12%),N3153*(100%-VLOOKUP(A3153,'Condiciones Comerciales'!B:M,4,FALSE))),N3153)</f>
        <v>2566.8000000000002</v>
      </c>
      <c r="P3153" s="60">
        <f t="shared" si="49"/>
        <v>2887.65</v>
      </c>
    </row>
    <row r="3154" spans="1:16" x14ac:dyDescent="0.3">
      <c r="A3154" s="1" t="s">
        <v>482</v>
      </c>
      <c r="B3154" t="s">
        <v>18</v>
      </c>
      <c r="C3154" t="s">
        <v>33</v>
      </c>
      <c r="D3154" s="63">
        <v>1311</v>
      </c>
      <c r="E3154" s="5">
        <v>13</v>
      </c>
      <c r="G3154" s="64">
        <v>39.659999999999997</v>
      </c>
      <c r="H3154" s="64">
        <v>2.4</v>
      </c>
      <c r="I3154" t="s">
        <v>182</v>
      </c>
      <c r="J3154" t="s">
        <v>14</v>
      </c>
      <c r="K3154" t="s">
        <v>15</v>
      </c>
      <c r="N3154" s="1">
        <v>2852</v>
      </c>
      <c r="O3154" s="60">
        <f>IF(B3154="DEPARTAMENTO",IF(I3154="Suroriente",N3154*(100%-12%),N3154*(100%-VLOOKUP(A3154,'Condiciones Comerciales'!B:M,4,FALSE))),N3154)</f>
        <v>2566.8000000000002</v>
      </c>
      <c r="P3154" s="60">
        <f t="shared" si="49"/>
        <v>2887.65</v>
      </c>
    </row>
    <row r="3155" spans="1:16" x14ac:dyDescent="0.3">
      <c r="A3155" s="1" t="s">
        <v>482</v>
      </c>
      <c r="B3155" t="s">
        <v>18</v>
      </c>
      <c r="C3155" t="s">
        <v>33</v>
      </c>
      <c r="D3155" s="63">
        <v>1312</v>
      </c>
      <c r="E3155" s="5">
        <v>13</v>
      </c>
      <c r="G3155" s="64">
        <v>39.65</v>
      </c>
      <c r="H3155" s="64">
        <v>2.4</v>
      </c>
      <c r="I3155" t="s">
        <v>183</v>
      </c>
      <c r="J3155" t="s">
        <v>14</v>
      </c>
      <c r="K3155" t="s">
        <v>15</v>
      </c>
      <c r="N3155" s="1">
        <v>2480</v>
      </c>
      <c r="O3155" s="60">
        <f>IF(B3155="DEPARTAMENTO",IF(I3155="Suroriente",N3155*(100%-12%),N3155*(100%-VLOOKUP(A3155,'Condiciones Comerciales'!B:M,4,FALSE))),N3155)</f>
        <v>2182.4</v>
      </c>
      <c r="P3155" s="60">
        <f t="shared" si="49"/>
        <v>2455.1999999999998</v>
      </c>
    </row>
    <row r="3156" spans="1:16" x14ac:dyDescent="0.3">
      <c r="A3156" s="1" t="s">
        <v>482</v>
      </c>
      <c r="B3156" t="s">
        <v>18</v>
      </c>
      <c r="C3156" t="s">
        <v>33</v>
      </c>
      <c r="D3156" s="63">
        <v>1313</v>
      </c>
      <c r="E3156" s="5">
        <v>13</v>
      </c>
      <c r="G3156" s="64">
        <v>38.61</v>
      </c>
      <c r="H3156" s="64">
        <v>2.36</v>
      </c>
      <c r="I3156" t="s">
        <v>183</v>
      </c>
      <c r="J3156" t="s">
        <v>14</v>
      </c>
      <c r="K3156" t="s">
        <v>15</v>
      </c>
      <c r="N3156" s="1">
        <v>2480</v>
      </c>
      <c r="O3156" s="60">
        <f>IF(B3156="DEPARTAMENTO",IF(I3156="Suroriente",N3156*(100%-12%),N3156*(100%-VLOOKUP(A3156,'Condiciones Comerciales'!B:M,4,FALSE))),N3156)</f>
        <v>2182.4</v>
      </c>
      <c r="P3156" s="60">
        <f t="shared" si="49"/>
        <v>2455.1999999999998</v>
      </c>
    </row>
    <row r="3157" spans="1:16" x14ac:dyDescent="0.3">
      <c r="A3157" s="1" t="s">
        <v>482</v>
      </c>
      <c r="B3157" t="s">
        <v>18</v>
      </c>
      <c r="C3157" t="s">
        <v>33</v>
      </c>
      <c r="D3157" s="63">
        <v>1401</v>
      </c>
      <c r="E3157" s="5">
        <v>14</v>
      </c>
      <c r="G3157" s="64">
        <v>38.61</v>
      </c>
      <c r="H3157" s="64">
        <v>2.36</v>
      </c>
      <c r="I3157" t="s">
        <v>183</v>
      </c>
      <c r="J3157" t="s">
        <v>14</v>
      </c>
      <c r="K3157" t="s">
        <v>15</v>
      </c>
      <c r="N3157" s="1">
        <v>2491</v>
      </c>
      <c r="O3157" s="60">
        <f>IF(B3157="DEPARTAMENTO",IF(I3157="Suroriente",N3157*(100%-12%),N3157*(100%-VLOOKUP(A3157,'Condiciones Comerciales'!B:M,4,FALSE))),N3157)</f>
        <v>2192.08</v>
      </c>
      <c r="P3157" s="60">
        <f t="shared" si="49"/>
        <v>2466.0899999999997</v>
      </c>
    </row>
    <row r="3158" spans="1:16" x14ac:dyDescent="0.3">
      <c r="A3158" s="1" t="s">
        <v>482</v>
      </c>
      <c r="B3158" t="s">
        <v>18</v>
      </c>
      <c r="C3158" t="s">
        <v>33</v>
      </c>
      <c r="D3158" s="63">
        <v>1402</v>
      </c>
      <c r="E3158" s="5">
        <v>14</v>
      </c>
      <c r="G3158" s="64">
        <v>38.61</v>
      </c>
      <c r="H3158" s="64">
        <v>2.36</v>
      </c>
      <c r="I3158" t="s">
        <v>183</v>
      </c>
      <c r="J3158" t="s">
        <v>14</v>
      </c>
      <c r="K3158" t="s">
        <v>15</v>
      </c>
      <c r="N3158" s="1">
        <v>2491</v>
      </c>
      <c r="O3158" s="60">
        <f>IF(B3158="DEPARTAMENTO",IF(I3158="Suroriente",N3158*(100%-12%),N3158*(100%-VLOOKUP(A3158,'Condiciones Comerciales'!B:M,4,FALSE))),N3158)</f>
        <v>2192.08</v>
      </c>
      <c r="P3158" s="60">
        <f t="shared" si="49"/>
        <v>2466.0899999999997</v>
      </c>
    </row>
    <row r="3159" spans="1:16" x14ac:dyDescent="0.3">
      <c r="A3159" s="1" t="s">
        <v>482</v>
      </c>
      <c r="B3159" t="s">
        <v>18</v>
      </c>
      <c r="C3159" t="s">
        <v>33</v>
      </c>
      <c r="D3159" s="63">
        <v>1403</v>
      </c>
      <c r="E3159" s="5">
        <v>14</v>
      </c>
      <c r="G3159" s="64">
        <v>39.74</v>
      </c>
      <c r="H3159" s="64">
        <v>2.4</v>
      </c>
      <c r="I3159" t="s">
        <v>183</v>
      </c>
      <c r="J3159" t="s">
        <v>14</v>
      </c>
      <c r="K3159" t="s">
        <v>15</v>
      </c>
      <c r="N3159" s="1">
        <v>2491</v>
      </c>
      <c r="O3159" s="60">
        <f>IF(B3159="DEPARTAMENTO",IF(I3159="Suroriente",N3159*(100%-12%),N3159*(100%-VLOOKUP(A3159,'Condiciones Comerciales'!B:M,4,FALSE))),N3159)</f>
        <v>2192.08</v>
      </c>
      <c r="P3159" s="60">
        <f t="shared" si="49"/>
        <v>2466.0899999999997</v>
      </c>
    </row>
    <row r="3160" spans="1:16" x14ac:dyDescent="0.3">
      <c r="A3160" s="1" t="s">
        <v>482</v>
      </c>
      <c r="B3160" t="s">
        <v>18</v>
      </c>
      <c r="C3160" t="s">
        <v>33</v>
      </c>
      <c r="D3160" s="63">
        <v>1410</v>
      </c>
      <c r="E3160" s="5">
        <v>14</v>
      </c>
      <c r="G3160" s="64">
        <v>38.61</v>
      </c>
      <c r="H3160" s="64">
        <v>2.36</v>
      </c>
      <c r="I3160" t="s">
        <v>182</v>
      </c>
      <c r="J3160" t="s">
        <v>14</v>
      </c>
      <c r="K3160" t="s">
        <v>15</v>
      </c>
      <c r="N3160" s="1">
        <v>2864</v>
      </c>
      <c r="O3160" s="60">
        <f>IF(B3160="DEPARTAMENTO",IF(I3160="Suroriente",N3160*(100%-12%),N3160*(100%-VLOOKUP(A3160,'Condiciones Comerciales'!B:M,4,FALSE))),N3160)</f>
        <v>2577.6</v>
      </c>
      <c r="P3160" s="60">
        <f t="shared" si="49"/>
        <v>2899.8</v>
      </c>
    </row>
    <row r="3161" spans="1:16" x14ac:dyDescent="0.3">
      <c r="A3161" s="1" t="s">
        <v>482</v>
      </c>
      <c r="B3161" t="s">
        <v>18</v>
      </c>
      <c r="C3161" t="s">
        <v>33</v>
      </c>
      <c r="D3161" s="63">
        <v>1411</v>
      </c>
      <c r="E3161" s="5">
        <v>14</v>
      </c>
      <c r="G3161" s="64">
        <v>39.659999999999997</v>
      </c>
      <c r="H3161" s="64">
        <v>2.4</v>
      </c>
      <c r="I3161" t="s">
        <v>182</v>
      </c>
      <c r="J3161" t="s">
        <v>14</v>
      </c>
      <c r="K3161" t="s">
        <v>15</v>
      </c>
      <c r="N3161" s="1">
        <v>2864</v>
      </c>
      <c r="O3161" s="60">
        <f>IF(B3161="DEPARTAMENTO",IF(I3161="Suroriente",N3161*(100%-12%),N3161*(100%-VLOOKUP(A3161,'Condiciones Comerciales'!B:M,4,FALSE))),N3161)</f>
        <v>2577.6</v>
      </c>
      <c r="P3161" s="60">
        <f t="shared" si="49"/>
        <v>2899.8</v>
      </c>
    </row>
    <row r="3162" spans="1:16" x14ac:dyDescent="0.3">
      <c r="A3162" s="1" t="s">
        <v>482</v>
      </c>
      <c r="B3162" t="s">
        <v>18</v>
      </c>
      <c r="C3162" t="s">
        <v>33</v>
      </c>
      <c r="D3162" s="63">
        <v>1412</v>
      </c>
      <c r="E3162" s="5">
        <v>14</v>
      </c>
      <c r="G3162" s="64">
        <v>39.65</v>
      </c>
      <c r="H3162" s="64">
        <v>2.4</v>
      </c>
      <c r="I3162" t="s">
        <v>183</v>
      </c>
      <c r="J3162" t="s">
        <v>14</v>
      </c>
      <c r="K3162" t="s">
        <v>15</v>
      </c>
      <c r="N3162" s="1">
        <v>2491</v>
      </c>
      <c r="O3162" s="60">
        <f>IF(B3162="DEPARTAMENTO",IF(I3162="Suroriente",N3162*(100%-12%),N3162*(100%-VLOOKUP(A3162,'Condiciones Comerciales'!B:M,4,FALSE))),N3162)</f>
        <v>2192.08</v>
      </c>
      <c r="P3162" s="60">
        <f t="shared" si="49"/>
        <v>2466.0899999999997</v>
      </c>
    </row>
    <row r="3163" spans="1:16" x14ac:dyDescent="0.3">
      <c r="A3163" s="1" t="s">
        <v>482</v>
      </c>
      <c r="B3163" t="s">
        <v>18</v>
      </c>
      <c r="C3163" t="s">
        <v>33</v>
      </c>
      <c r="D3163" s="63">
        <v>1413</v>
      </c>
      <c r="E3163" s="5">
        <v>14</v>
      </c>
      <c r="G3163" s="64">
        <v>38.61</v>
      </c>
      <c r="H3163" s="64">
        <v>2.36</v>
      </c>
      <c r="I3163" t="s">
        <v>183</v>
      </c>
      <c r="J3163" t="s">
        <v>14</v>
      </c>
      <c r="K3163" t="s">
        <v>15</v>
      </c>
      <c r="N3163" s="1">
        <v>2491</v>
      </c>
      <c r="O3163" s="60">
        <f>IF(B3163="DEPARTAMENTO",IF(I3163="Suroriente",N3163*(100%-12%),N3163*(100%-VLOOKUP(A3163,'Condiciones Comerciales'!B:M,4,FALSE))),N3163)</f>
        <v>2192.08</v>
      </c>
      <c r="P3163" s="60">
        <f t="shared" si="49"/>
        <v>2466.0899999999997</v>
      </c>
    </row>
    <row r="3164" spans="1:16" x14ac:dyDescent="0.3">
      <c r="A3164" s="1" t="s">
        <v>482</v>
      </c>
      <c r="B3164" t="s">
        <v>18</v>
      </c>
      <c r="C3164" t="s">
        <v>33</v>
      </c>
      <c r="D3164" s="63">
        <v>1501</v>
      </c>
      <c r="E3164" s="5">
        <v>15</v>
      </c>
      <c r="G3164" s="64">
        <v>38.61</v>
      </c>
      <c r="H3164" s="64">
        <v>2.36</v>
      </c>
      <c r="I3164" t="s">
        <v>183</v>
      </c>
      <c r="J3164" t="s">
        <v>14</v>
      </c>
      <c r="K3164" t="s">
        <v>15</v>
      </c>
      <c r="N3164" s="1">
        <v>2503</v>
      </c>
      <c r="O3164" s="60">
        <f>IF(B3164="DEPARTAMENTO",IF(I3164="Suroriente",N3164*(100%-12%),N3164*(100%-VLOOKUP(A3164,'Condiciones Comerciales'!B:M,4,FALSE))),N3164)</f>
        <v>2202.64</v>
      </c>
      <c r="P3164" s="60">
        <f t="shared" si="49"/>
        <v>2477.9699999999993</v>
      </c>
    </row>
    <row r="3165" spans="1:16" x14ac:dyDescent="0.3">
      <c r="A3165" s="1" t="s">
        <v>482</v>
      </c>
      <c r="B3165" t="s">
        <v>18</v>
      </c>
      <c r="C3165" t="s">
        <v>33</v>
      </c>
      <c r="D3165" s="63">
        <v>1502</v>
      </c>
      <c r="E3165" s="5">
        <v>15</v>
      </c>
      <c r="G3165" s="64">
        <v>38.61</v>
      </c>
      <c r="H3165" s="64">
        <v>2.36</v>
      </c>
      <c r="I3165" t="s">
        <v>183</v>
      </c>
      <c r="J3165" t="s">
        <v>14</v>
      </c>
      <c r="K3165" t="s">
        <v>15</v>
      </c>
      <c r="N3165" s="1">
        <v>2503</v>
      </c>
      <c r="O3165" s="60">
        <f>IF(B3165="DEPARTAMENTO",IF(I3165="Suroriente",N3165*(100%-12%),N3165*(100%-VLOOKUP(A3165,'Condiciones Comerciales'!B:M,4,FALSE))),N3165)</f>
        <v>2202.64</v>
      </c>
      <c r="P3165" s="60">
        <f t="shared" si="49"/>
        <v>2477.9699999999993</v>
      </c>
    </row>
    <row r="3166" spans="1:16" x14ac:dyDescent="0.3">
      <c r="A3166" s="1" t="s">
        <v>482</v>
      </c>
      <c r="B3166" t="s">
        <v>18</v>
      </c>
      <c r="C3166" t="s">
        <v>33</v>
      </c>
      <c r="D3166" s="63">
        <v>1503</v>
      </c>
      <c r="E3166" s="5">
        <v>15</v>
      </c>
      <c r="G3166" s="64">
        <v>39.74</v>
      </c>
      <c r="H3166" s="64">
        <v>2.4</v>
      </c>
      <c r="I3166" t="s">
        <v>183</v>
      </c>
      <c r="J3166" t="s">
        <v>14</v>
      </c>
      <c r="K3166" t="s">
        <v>15</v>
      </c>
      <c r="N3166" s="1">
        <v>2503</v>
      </c>
      <c r="O3166" s="60">
        <f>IF(B3166="DEPARTAMENTO",IF(I3166="Suroriente",N3166*(100%-12%),N3166*(100%-VLOOKUP(A3166,'Condiciones Comerciales'!B:M,4,FALSE))),N3166)</f>
        <v>2202.64</v>
      </c>
      <c r="P3166" s="60">
        <f t="shared" si="49"/>
        <v>2477.9699999999993</v>
      </c>
    </row>
    <row r="3167" spans="1:16" x14ac:dyDescent="0.3">
      <c r="A3167" s="1" t="s">
        <v>482</v>
      </c>
      <c r="B3167" t="s">
        <v>18</v>
      </c>
      <c r="C3167" t="s">
        <v>19</v>
      </c>
      <c r="D3167" s="63">
        <v>205</v>
      </c>
      <c r="E3167" s="5">
        <v>2</v>
      </c>
      <c r="G3167" s="64">
        <v>44.14</v>
      </c>
      <c r="H3167" s="64">
        <v>2.2599999999999998</v>
      </c>
      <c r="I3167" t="s">
        <v>182</v>
      </c>
      <c r="J3167" t="s">
        <v>14</v>
      </c>
      <c r="K3167" t="s">
        <v>15</v>
      </c>
      <c r="N3167" s="1">
        <v>3186</v>
      </c>
      <c r="O3167" s="60">
        <f>IF(B3167="DEPARTAMENTO",IF(I3167="Suroriente",N3167*(100%-12%),N3167*(100%-VLOOKUP(A3167,'Condiciones Comerciales'!B:M,4,FALSE))),N3167)</f>
        <v>2867.4</v>
      </c>
      <c r="P3167" s="60">
        <f t="shared" si="49"/>
        <v>3225.8249999999998</v>
      </c>
    </row>
    <row r="3168" spans="1:16" x14ac:dyDescent="0.3">
      <c r="A3168" s="1" t="s">
        <v>482</v>
      </c>
      <c r="B3168" t="s">
        <v>18</v>
      </c>
      <c r="C3168" t="s">
        <v>19</v>
      </c>
      <c r="D3168" s="63">
        <v>206</v>
      </c>
      <c r="E3168" s="5">
        <v>2</v>
      </c>
      <c r="G3168" s="64">
        <v>44.13</v>
      </c>
      <c r="H3168" s="64">
        <v>2.25</v>
      </c>
      <c r="I3168" t="s">
        <v>182</v>
      </c>
      <c r="J3168" t="s">
        <v>14</v>
      </c>
      <c r="K3168" t="s">
        <v>15</v>
      </c>
      <c r="N3168" s="1">
        <v>3186</v>
      </c>
      <c r="O3168" s="60">
        <f>IF(B3168="DEPARTAMENTO",IF(I3168="Suroriente",N3168*(100%-12%),N3168*(100%-VLOOKUP(A3168,'Condiciones Comerciales'!B:M,4,FALSE))),N3168)</f>
        <v>2867.4</v>
      </c>
      <c r="P3168" s="60">
        <f t="shared" si="49"/>
        <v>3225.8249999999998</v>
      </c>
    </row>
    <row r="3169" spans="1:16" x14ac:dyDescent="0.3">
      <c r="A3169" s="1" t="s">
        <v>482</v>
      </c>
      <c r="B3169" t="s">
        <v>18</v>
      </c>
      <c r="C3169" t="s">
        <v>19</v>
      </c>
      <c r="D3169" s="63">
        <v>207</v>
      </c>
      <c r="E3169" s="5">
        <v>2</v>
      </c>
      <c r="G3169" s="64">
        <v>44.37</v>
      </c>
      <c r="H3169" s="64">
        <v>2.2400000000000002</v>
      </c>
      <c r="I3169" t="s">
        <v>182</v>
      </c>
      <c r="J3169" t="s">
        <v>14</v>
      </c>
      <c r="K3169" t="s">
        <v>15</v>
      </c>
      <c r="N3169" s="1">
        <v>3186</v>
      </c>
      <c r="O3169" s="60">
        <f>IF(B3169="DEPARTAMENTO",IF(I3169="Suroriente",N3169*(100%-12%),N3169*(100%-VLOOKUP(A3169,'Condiciones Comerciales'!B:M,4,FALSE))),N3169)</f>
        <v>2867.4</v>
      </c>
      <c r="P3169" s="60">
        <f t="shared" si="49"/>
        <v>3225.8249999999998</v>
      </c>
    </row>
    <row r="3170" spans="1:16" x14ac:dyDescent="0.3">
      <c r="A3170" s="1" t="s">
        <v>482</v>
      </c>
      <c r="B3170" t="s">
        <v>18</v>
      </c>
      <c r="C3170" t="s">
        <v>19</v>
      </c>
      <c r="D3170" s="63">
        <v>208</v>
      </c>
      <c r="E3170" s="5">
        <v>2</v>
      </c>
      <c r="G3170" s="64">
        <v>44.14</v>
      </c>
      <c r="H3170" s="64">
        <v>2.2599999999999998</v>
      </c>
      <c r="I3170" t="s">
        <v>182</v>
      </c>
      <c r="J3170" t="s">
        <v>14</v>
      </c>
      <c r="K3170" t="s">
        <v>15</v>
      </c>
      <c r="N3170" s="1">
        <v>3186</v>
      </c>
      <c r="O3170" s="60">
        <f>IF(B3170="DEPARTAMENTO",IF(I3170="Suroriente",N3170*(100%-12%),N3170*(100%-VLOOKUP(A3170,'Condiciones Comerciales'!B:M,4,FALSE))),N3170)</f>
        <v>2867.4</v>
      </c>
      <c r="P3170" s="60">
        <f t="shared" si="49"/>
        <v>3225.8249999999998</v>
      </c>
    </row>
    <row r="3171" spans="1:16" x14ac:dyDescent="0.3">
      <c r="A3171" s="1" t="s">
        <v>482</v>
      </c>
      <c r="B3171" t="s">
        <v>18</v>
      </c>
      <c r="C3171" t="s">
        <v>19</v>
      </c>
      <c r="D3171" s="63">
        <v>209</v>
      </c>
      <c r="E3171" s="5">
        <v>2</v>
      </c>
      <c r="G3171" s="64">
        <v>44.14</v>
      </c>
      <c r="H3171" s="64">
        <v>2.25</v>
      </c>
      <c r="I3171" t="s">
        <v>182</v>
      </c>
      <c r="J3171" t="s">
        <v>14</v>
      </c>
      <c r="K3171" t="s">
        <v>15</v>
      </c>
      <c r="N3171" s="1">
        <v>3186</v>
      </c>
      <c r="O3171" s="60">
        <f>IF(B3171="DEPARTAMENTO",IF(I3171="Suroriente",N3171*(100%-12%),N3171*(100%-VLOOKUP(A3171,'Condiciones Comerciales'!B:M,4,FALSE))),N3171)</f>
        <v>2867.4</v>
      </c>
      <c r="P3171" s="60">
        <f t="shared" si="49"/>
        <v>3225.8249999999998</v>
      </c>
    </row>
    <row r="3172" spans="1:16" x14ac:dyDescent="0.3">
      <c r="A3172" s="1" t="s">
        <v>482</v>
      </c>
      <c r="B3172" t="s">
        <v>18</v>
      </c>
      <c r="C3172" t="s">
        <v>19</v>
      </c>
      <c r="D3172" s="63">
        <v>306</v>
      </c>
      <c r="E3172" s="5">
        <v>3</v>
      </c>
      <c r="G3172" s="64">
        <v>44.14</v>
      </c>
      <c r="H3172" s="64">
        <v>2.25</v>
      </c>
      <c r="I3172" t="s">
        <v>182</v>
      </c>
      <c r="J3172" t="s">
        <v>14</v>
      </c>
      <c r="K3172" t="s">
        <v>15</v>
      </c>
      <c r="N3172" s="1">
        <v>3197</v>
      </c>
      <c r="O3172" s="60">
        <f>IF(B3172="DEPARTAMENTO",IF(I3172="Suroriente",N3172*(100%-12%),N3172*(100%-VLOOKUP(A3172,'Condiciones Comerciales'!B:M,4,FALSE))),N3172)</f>
        <v>2877.3</v>
      </c>
      <c r="P3172" s="60">
        <f t="shared" si="49"/>
        <v>3236.9625000000001</v>
      </c>
    </row>
    <row r="3173" spans="1:16" x14ac:dyDescent="0.3">
      <c r="A3173" s="1" t="s">
        <v>482</v>
      </c>
      <c r="B3173" t="s">
        <v>18</v>
      </c>
      <c r="C3173" t="s">
        <v>19</v>
      </c>
      <c r="D3173" s="63">
        <v>307</v>
      </c>
      <c r="E3173" s="5">
        <v>3</v>
      </c>
      <c r="G3173" s="64">
        <v>44.14</v>
      </c>
      <c r="H3173" s="64">
        <v>2.25</v>
      </c>
      <c r="I3173" t="s">
        <v>182</v>
      </c>
      <c r="J3173" t="s">
        <v>14</v>
      </c>
      <c r="K3173" t="s">
        <v>15</v>
      </c>
      <c r="N3173" s="1">
        <v>3197</v>
      </c>
      <c r="O3173" s="60">
        <f>IF(B3173="DEPARTAMENTO",IF(I3173="Suroriente",N3173*(100%-12%),N3173*(100%-VLOOKUP(A3173,'Condiciones Comerciales'!B:M,4,FALSE))),N3173)</f>
        <v>2877.3</v>
      </c>
      <c r="P3173" s="60">
        <f t="shared" si="49"/>
        <v>3236.9625000000001</v>
      </c>
    </row>
    <row r="3174" spans="1:16" x14ac:dyDescent="0.3">
      <c r="A3174" s="1" t="s">
        <v>482</v>
      </c>
      <c r="B3174" t="s">
        <v>18</v>
      </c>
      <c r="C3174" t="s">
        <v>19</v>
      </c>
      <c r="D3174" s="63">
        <v>308</v>
      </c>
      <c r="E3174" s="5">
        <v>3</v>
      </c>
      <c r="G3174" s="64">
        <v>44.14</v>
      </c>
      <c r="H3174" s="64">
        <v>2.2599999999999998</v>
      </c>
      <c r="I3174" t="s">
        <v>182</v>
      </c>
      <c r="J3174" t="s">
        <v>14</v>
      </c>
      <c r="K3174" t="s">
        <v>15</v>
      </c>
      <c r="N3174" s="1">
        <v>3197</v>
      </c>
      <c r="O3174" s="60">
        <f>IF(B3174="DEPARTAMENTO",IF(I3174="Suroriente",N3174*(100%-12%),N3174*(100%-VLOOKUP(A3174,'Condiciones Comerciales'!B:M,4,FALSE))),N3174)</f>
        <v>2877.3</v>
      </c>
      <c r="P3174" s="60">
        <f t="shared" si="49"/>
        <v>3236.9625000000001</v>
      </c>
    </row>
    <row r="3175" spans="1:16" x14ac:dyDescent="0.3">
      <c r="A3175" s="1" t="s">
        <v>482</v>
      </c>
      <c r="B3175" t="s">
        <v>18</v>
      </c>
      <c r="C3175" t="s">
        <v>19</v>
      </c>
      <c r="D3175" s="63">
        <v>309</v>
      </c>
      <c r="E3175" s="5">
        <v>3</v>
      </c>
      <c r="G3175" s="64">
        <v>44.14</v>
      </c>
      <c r="H3175" s="64">
        <v>2.25</v>
      </c>
      <c r="I3175" t="s">
        <v>182</v>
      </c>
      <c r="J3175" t="s">
        <v>14</v>
      </c>
      <c r="K3175" t="s">
        <v>15</v>
      </c>
      <c r="N3175" s="1">
        <v>3197</v>
      </c>
      <c r="O3175" s="60">
        <f>IF(B3175="DEPARTAMENTO",IF(I3175="Suroriente",N3175*(100%-12%),N3175*(100%-VLOOKUP(A3175,'Condiciones Comerciales'!B:M,4,FALSE))),N3175)</f>
        <v>2877.3</v>
      </c>
      <c r="P3175" s="60">
        <f t="shared" si="49"/>
        <v>3236.9625000000001</v>
      </c>
    </row>
    <row r="3176" spans="1:16" x14ac:dyDescent="0.3">
      <c r="A3176" s="1" t="s">
        <v>482</v>
      </c>
      <c r="B3176" t="s">
        <v>18</v>
      </c>
      <c r="C3176" t="s">
        <v>19</v>
      </c>
      <c r="D3176" s="63">
        <v>406</v>
      </c>
      <c r="E3176" s="5">
        <v>4</v>
      </c>
      <c r="G3176" s="64">
        <v>44.14</v>
      </c>
      <c r="H3176" s="64">
        <v>2.25</v>
      </c>
      <c r="I3176" t="s">
        <v>182</v>
      </c>
      <c r="J3176" t="s">
        <v>14</v>
      </c>
      <c r="K3176" t="s">
        <v>15</v>
      </c>
      <c r="N3176" s="1">
        <v>3209</v>
      </c>
      <c r="O3176" s="60">
        <f>IF(B3176="DEPARTAMENTO",IF(I3176="Suroriente",N3176*(100%-12%),N3176*(100%-VLOOKUP(A3176,'Condiciones Comerciales'!B:M,4,FALSE))),N3176)</f>
        <v>2888.1</v>
      </c>
      <c r="P3176" s="60">
        <f t="shared" si="49"/>
        <v>3249.1124999999997</v>
      </c>
    </row>
    <row r="3177" spans="1:16" x14ac:dyDescent="0.3">
      <c r="A3177" s="1" t="s">
        <v>482</v>
      </c>
      <c r="B3177" t="s">
        <v>18</v>
      </c>
      <c r="C3177" t="s">
        <v>19</v>
      </c>
      <c r="D3177" s="63">
        <v>407</v>
      </c>
      <c r="E3177" s="5">
        <v>4</v>
      </c>
      <c r="G3177" s="64">
        <v>44.14</v>
      </c>
      <c r="H3177" s="64">
        <v>2.25</v>
      </c>
      <c r="I3177" t="s">
        <v>182</v>
      </c>
      <c r="J3177" t="s">
        <v>14</v>
      </c>
      <c r="K3177" t="s">
        <v>15</v>
      </c>
      <c r="N3177" s="1">
        <v>3209</v>
      </c>
      <c r="O3177" s="60">
        <f>IF(B3177="DEPARTAMENTO",IF(I3177="Suroriente",N3177*(100%-12%),N3177*(100%-VLOOKUP(A3177,'Condiciones Comerciales'!B:M,4,FALSE))),N3177)</f>
        <v>2888.1</v>
      </c>
      <c r="P3177" s="60">
        <f t="shared" si="49"/>
        <v>3249.1124999999997</v>
      </c>
    </row>
    <row r="3178" spans="1:16" x14ac:dyDescent="0.3">
      <c r="A3178" s="1" t="s">
        <v>482</v>
      </c>
      <c r="B3178" t="s">
        <v>18</v>
      </c>
      <c r="C3178" t="s">
        <v>19</v>
      </c>
      <c r="D3178" s="63">
        <v>408</v>
      </c>
      <c r="E3178" s="5">
        <v>4</v>
      </c>
      <c r="G3178" s="64">
        <v>44.14</v>
      </c>
      <c r="H3178" s="64">
        <v>2.2599999999999998</v>
      </c>
      <c r="I3178" t="s">
        <v>182</v>
      </c>
      <c r="J3178" t="s">
        <v>14</v>
      </c>
      <c r="K3178" t="s">
        <v>15</v>
      </c>
      <c r="N3178" s="1">
        <v>3209</v>
      </c>
      <c r="O3178" s="60">
        <f>IF(B3178="DEPARTAMENTO",IF(I3178="Suroriente",N3178*(100%-12%),N3178*(100%-VLOOKUP(A3178,'Condiciones Comerciales'!B:M,4,FALSE))),N3178)</f>
        <v>2888.1</v>
      </c>
      <c r="P3178" s="60">
        <f t="shared" si="49"/>
        <v>3249.1124999999997</v>
      </c>
    </row>
    <row r="3179" spans="1:16" x14ac:dyDescent="0.3">
      <c r="A3179" s="1" t="s">
        <v>482</v>
      </c>
      <c r="B3179" t="s">
        <v>18</v>
      </c>
      <c r="C3179" t="s">
        <v>19</v>
      </c>
      <c r="D3179" s="63">
        <v>505</v>
      </c>
      <c r="E3179" s="5">
        <v>5</v>
      </c>
      <c r="G3179" s="64">
        <v>44.29</v>
      </c>
      <c r="H3179" s="64">
        <v>2.2999999999999998</v>
      </c>
      <c r="I3179" t="s">
        <v>182</v>
      </c>
      <c r="J3179" t="s">
        <v>14</v>
      </c>
      <c r="K3179" t="s">
        <v>15</v>
      </c>
      <c r="N3179" s="1">
        <v>3220</v>
      </c>
      <c r="O3179" s="60">
        <f>IF(B3179="DEPARTAMENTO",IF(I3179="Suroriente",N3179*(100%-12%),N3179*(100%-VLOOKUP(A3179,'Condiciones Comerciales'!B:M,4,FALSE))),N3179)</f>
        <v>2898</v>
      </c>
      <c r="P3179" s="60">
        <f t="shared" si="49"/>
        <v>3260.2499999999995</v>
      </c>
    </row>
    <row r="3180" spans="1:16" x14ac:dyDescent="0.3">
      <c r="A3180" s="1" t="s">
        <v>482</v>
      </c>
      <c r="B3180" t="s">
        <v>18</v>
      </c>
      <c r="C3180" t="s">
        <v>19</v>
      </c>
      <c r="D3180" s="63">
        <v>506</v>
      </c>
      <c r="E3180" s="5">
        <v>5</v>
      </c>
      <c r="G3180" s="64">
        <v>44.3</v>
      </c>
      <c r="H3180" s="64">
        <v>2.2999999999999998</v>
      </c>
      <c r="I3180" t="s">
        <v>182</v>
      </c>
      <c r="J3180" t="s">
        <v>14</v>
      </c>
      <c r="K3180" t="s">
        <v>15</v>
      </c>
      <c r="N3180" s="1">
        <v>3220</v>
      </c>
      <c r="O3180" s="60">
        <f>IF(B3180="DEPARTAMENTO",IF(I3180="Suroriente",N3180*(100%-12%),N3180*(100%-VLOOKUP(A3180,'Condiciones Comerciales'!B:M,4,FALSE))),N3180)</f>
        <v>2898</v>
      </c>
      <c r="P3180" s="60">
        <f t="shared" si="49"/>
        <v>3260.2499999999995</v>
      </c>
    </row>
    <row r="3181" spans="1:16" x14ac:dyDescent="0.3">
      <c r="A3181" s="1" t="s">
        <v>482</v>
      </c>
      <c r="B3181" t="s">
        <v>18</v>
      </c>
      <c r="C3181" t="s">
        <v>19</v>
      </c>
      <c r="D3181" s="63">
        <v>507</v>
      </c>
      <c r="E3181" s="5">
        <v>5</v>
      </c>
      <c r="G3181" s="64">
        <v>44.3</v>
      </c>
      <c r="H3181" s="64">
        <v>2.2999999999999998</v>
      </c>
      <c r="I3181" t="s">
        <v>182</v>
      </c>
      <c r="J3181" t="s">
        <v>14</v>
      </c>
      <c r="K3181" t="s">
        <v>15</v>
      </c>
      <c r="N3181" s="1">
        <v>3220</v>
      </c>
      <c r="O3181" s="60">
        <f>IF(B3181="DEPARTAMENTO",IF(I3181="Suroriente",N3181*(100%-12%),N3181*(100%-VLOOKUP(A3181,'Condiciones Comerciales'!B:M,4,FALSE))),N3181)</f>
        <v>2898</v>
      </c>
      <c r="P3181" s="60">
        <f t="shared" si="49"/>
        <v>3260.2499999999995</v>
      </c>
    </row>
    <row r="3182" spans="1:16" x14ac:dyDescent="0.3">
      <c r="A3182" s="1" t="s">
        <v>482</v>
      </c>
      <c r="B3182" t="s">
        <v>18</v>
      </c>
      <c r="C3182" t="s">
        <v>19</v>
      </c>
      <c r="D3182" s="63">
        <v>508</v>
      </c>
      <c r="E3182" s="5">
        <v>5</v>
      </c>
      <c r="G3182" s="64">
        <v>44.29</v>
      </c>
      <c r="H3182" s="64">
        <v>2.2999999999999998</v>
      </c>
      <c r="I3182" t="s">
        <v>182</v>
      </c>
      <c r="J3182" t="s">
        <v>14</v>
      </c>
      <c r="K3182" t="s">
        <v>15</v>
      </c>
      <c r="N3182" s="1">
        <v>3220</v>
      </c>
      <c r="O3182" s="60">
        <f>IF(B3182="DEPARTAMENTO",IF(I3182="Suroriente",N3182*(100%-12%),N3182*(100%-VLOOKUP(A3182,'Condiciones Comerciales'!B:M,4,FALSE))),N3182)</f>
        <v>2898</v>
      </c>
      <c r="P3182" s="60">
        <f t="shared" si="49"/>
        <v>3260.2499999999995</v>
      </c>
    </row>
    <row r="3183" spans="1:16" x14ac:dyDescent="0.3">
      <c r="A3183" s="1" t="s">
        <v>482</v>
      </c>
      <c r="B3183" t="s">
        <v>18</v>
      </c>
      <c r="C3183" t="s">
        <v>19</v>
      </c>
      <c r="D3183" s="63">
        <v>509</v>
      </c>
      <c r="E3183" s="5">
        <v>5</v>
      </c>
      <c r="G3183" s="64">
        <v>44.3</v>
      </c>
      <c r="H3183" s="64">
        <v>2.2999999999999998</v>
      </c>
      <c r="I3183" t="s">
        <v>182</v>
      </c>
      <c r="J3183" t="s">
        <v>14</v>
      </c>
      <c r="K3183" t="s">
        <v>15</v>
      </c>
      <c r="N3183" s="1">
        <v>3220</v>
      </c>
      <c r="O3183" s="60">
        <f>IF(B3183="DEPARTAMENTO",IF(I3183="Suroriente",N3183*(100%-12%),N3183*(100%-VLOOKUP(A3183,'Condiciones Comerciales'!B:M,4,FALSE))),N3183)</f>
        <v>2898</v>
      </c>
      <c r="P3183" s="60">
        <f t="shared" si="49"/>
        <v>3260.2499999999995</v>
      </c>
    </row>
    <row r="3184" spans="1:16" x14ac:dyDescent="0.3">
      <c r="A3184" s="1" t="s">
        <v>482</v>
      </c>
      <c r="B3184" t="s">
        <v>18</v>
      </c>
      <c r="C3184" t="s">
        <v>19</v>
      </c>
      <c r="D3184" s="63">
        <v>606</v>
      </c>
      <c r="E3184" s="5">
        <v>6</v>
      </c>
      <c r="G3184" s="64">
        <v>44.3</v>
      </c>
      <c r="H3184" s="64">
        <v>2.2999999999999998</v>
      </c>
      <c r="I3184" t="s">
        <v>182</v>
      </c>
      <c r="J3184" t="s">
        <v>14</v>
      </c>
      <c r="K3184" t="s">
        <v>15</v>
      </c>
      <c r="N3184" s="1">
        <v>3232</v>
      </c>
      <c r="O3184" s="60">
        <f>IF(B3184="DEPARTAMENTO",IF(I3184="Suroriente",N3184*(100%-12%),N3184*(100%-VLOOKUP(A3184,'Condiciones Comerciales'!B:M,4,FALSE))),N3184)</f>
        <v>2908.8</v>
      </c>
      <c r="P3184" s="60">
        <f t="shared" si="49"/>
        <v>3272.4</v>
      </c>
    </row>
    <row r="3185" spans="1:16" x14ac:dyDescent="0.3">
      <c r="A3185" s="1" t="s">
        <v>482</v>
      </c>
      <c r="B3185" t="s">
        <v>18</v>
      </c>
      <c r="C3185" t="s">
        <v>19</v>
      </c>
      <c r="D3185" s="63">
        <v>607</v>
      </c>
      <c r="E3185" s="5">
        <v>6</v>
      </c>
      <c r="G3185" s="64">
        <v>44.3</v>
      </c>
      <c r="H3185" s="64">
        <v>2.2999999999999998</v>
      </c>
      <c r="I3185" t="s">
        <v>182</v>
      </c>
      <c r="J3185" t="s">
        <v>14</v>
      </c>
      <c r="K3185" t="s">
        <v>15</v>
      </c>
      <c r="N3185" s="1">
        <v>3232</v>
      </c>
      <c r="O3185" s="60">
        <f>IF(B3185="DEPARTAMENTO",IF(I3185="Suroriente",N3185*(100%-12%),N3185*(100%-VLOOKUP(A3185,'Condiciones Comerciales'!B:M,4,FALSE))),N3185)</f>
        <v>2908.8</v>
      </c>
      <c r="P3185" s="60">
        <f t="shared" si="49"/>
        <v>3272.4</v>
      </c>
    </row>
    <row r="3186" spans="1:16" x14ac:dyDescent="0.3">
      <c r="A3186" s="1" t="s">
        <v>482</v>
      </c>
      <c r="B3186" t="s">
        <v>18</v>
      </c>
      <c r="C3186" t="s">
        <v>19</v>
      </c>
      <c r="D3186" s="63">
        <v>609</v>
      </c>
      <c r="E3186" s="5">
        <v>6</v>
      </c>
      <c r="G3186" s="64">
        <v>44.3</v>
      </c>
      <c r="H3186" s="64">
        <v>2.2999999999999998</v>
      </c>
      <c r="I3186" t="s">
        <v>182</v>
      </c>
      <c r="J3186" t="s">
        <v>14</v>
      </c>
      <c r="K3186" t="s">
        <v>15</v>
      </c>
      <c r="N3186" s="1">
        <v>3232</v>
      </c>
      <c r="O3186" s="60">
        <f>IF(B3186="DEPARTAMENTO",IF(I3186="Suroriente",N3186*(100%-12%),N3186*(100%-VLOOKUP(A3186,'Condiciones Comerciales'!B:M,4,FALSE))),N3186)</f>
        <v>2908.8</v>
      </c>
      <c r="P3186" s="60">
        <f t="shared" si="49"/>
        <v>3272.4</v>
      </c>
    </row>
    <row r="3187" spans="1:16" x14ac:dyDescent="0.3">
      <c r="A3187" s="1" t="s">
        <v>482</v>
      </c>
      <c r="B3187" t="s">
        <v>18</v>
      </c>
      <c r="C3187" t="s">
        <v>19</v>
      </c>
      <c r="D3187" s="63">
        <v>705</v>
      </c>
      <c r="E3187" s="5">
        <v>7</v>
      </c>
      <c r="G3187" s="64">
        <v>44.29</v>
      </c>
      <c r="H3187" s="64">
        <v>2.2999999999999998</v>
      </c>
      <c r="I3187" t="s">
        <v>182</v>
      </c>
      <c r="J3187" t="s">
        <v>14</v>
      </c>
      <c r="K3187" t="s">
        <v>15</v>
      </c>
      <c r="N3187" s="1">
        <v>3243</v>
      </c>
      <c r="O3187" s="60">
        <f>IF(B3187="DEPARTAMENTO",IF(I3187="Suroriente",N3187*(100%-12%),N3187*(100%-VLOOKUP(A3187,'Condiciones Comerciales'!B:M,4,FALSE))),N3187)</f>
        <v>2918.7000000000003</v>
      </c>
      <c r="P3187" s="60">
        <f t="shared" si="49"/>
        <v>3283.5375000000004</v>
      </c>
    </row>
    <row r="3188" spans="1:16" x14ac:dyDescent="0.3">
      <c r="A3188" s="1" t="s">
        <v>482</v>
      </c>
      <c r="B3188" t="s">
        <v>18</v>
      </c>
      <c r="C3188" t="s">
        <v>19</v>
      </c>
      <c r="D3188" s="63">
        <v>708</v>
      </c>
      <c r="E3188" s="5">
        <v>7</v>
      </c>
      <c r="F3188" s="5" t="s">
        <v>718</v>
      </c>
      <c r="G3188" s="64">
        <v>44.29</v>
      </c>
      <c r="H3188" s="64">
        <v>2.2999999999999998</v>
      </c>
      <c r="I3188" t="s">
        <v>182</v>
      </c>
      <c r="J3188" t="s">
        <v>14</v>
      </c>
      <c r="K3188" t="s">
        <v>15</v>
      </c>
      <c r="N3188" s="1">
        <v>3243</v>
      </c>
      <c r="O3188" s="60">
        <f>IF(B3188="DEPARTAMENTO",IF(I3188="Suroriente",N3188*(100%-12%),N3188*(100%-VLOOKUP(A3188,'Condiciones Comerciales'!B:M,4,FALSE))),N3188)</f>
        <v>2918.7000000000003</v>
      </c>
      <c r="P3188" s="60">
        <f t="shared" si="49"/>
        <v>3283.5375000000004</v>
      </c>
    </row>
    <row r="3189" spans="1:16" x14ac:dyDescent="0.3">
      <c r="A3189" s="1" t="s">
        <v>482</v>
      </c>
      <c r="B3189" t="s">
        <v>18</v>
      </c>
      <c r="C3189" t="s">
        <v>19</v>
      </c>
      <c r="D3189" s="63">
        <v>709</v>
      </c>
      <c r="E3189" s="5">
        <v>7</v>
      </c>
      <c r="G3189" s="64">
        <v>44.3</v>
      </c>
      <c r="H3189" s="64">
        <v>2.2999999999999998</v>
      </c>
      <c r="I3189" t="s">
        <v>182</v>
      </c>
      <c r="J3189" t="s">
        <v>14</v>
      </c>
      <c r="K3189" t="s">
        <v>15</v>
      </c>
      <c r="N3189" s="1">
        <v>3243</v>
      </c>
      <c r="O3189" s="60">
        <f>IF(B3189="DEPARTAMENTO",IF(I3189="Suroriente",N3189*(100%-12%),N3189*(100%-VLOOKUP(A3189,'Condiciones Comerciales'!B:M,4,FALSE))),N3189)</f>
        <v>2918.7000000000003</v>
      </c>
      <c r="P3189" s="60">
        <f t="shared" si="49"/>
        <v>3283.5375000000004</v>
      </c>
    </row>
    <row r="3190" spans="1:16" x14ac:dyDescent="0.3">
      <c r="A3190" s="1" t="s">
        <v>482</v>
      </c>
      <c r="B3190" t="s">
        <v>18</v>
      </c>
      <c r="C3190" t="s">
        <v>19</v>
      </c>
      <c r="D3190" s="63">
        <v>805</v>
      </c>
      <c r="E3190" s="5">
        <v>8</v>
      </c>
      <c r="G3190" s="64">
        <v>44.29</v>
      </c>
      <c r="H3190" s="64">
        <v>2.2999999999999998</v>
      </c>
      <c r="I3190" t="s">
        <v>182</v>
      </c>
      <c r="J3190" t="s">
        <v>14</v>
      </c>
      <c r="K3190" t="s">
        <v>15</v>
      </c>
      <c r="N3190" s="1">
        <v>3255</v>
      </c>
      <c r="O3190" s="60">
        <f>IF(B3190="DEPARTAMENTO",IF(I3190="Suroriente",N3190*(100%-12%),N3190*(100%-VLOOKUP(A3190,'Condiciones Comerciales'!B:M,4,FALSE))),N3190)</f>
        <v>2929.5</v>
      </c>
      <c r="P3190" s="60">
        <f t="shared" si="49"/>
        <v>3295.6875</v>
      </c>
    </row>
    <row r="3191" spans="1:16" x14ac:dyDescent="0.3">
      <c r="A3191" s="1" t="s">
        <v>482</v>
      </c>
      <c r="B3191" t="s">
        <v>18</v>
      </c>
      <c r="C3191" t="s">
        <v>19</v>
      </c>
      <c r="D3191" s="63">
        <v>807</v>
      </c>
      <c r="E3191" s="5">
        <v>8</v>
      </c>
      <c r="G3191" s="64">
        <v>44.3</v>
      </c>
      <c r="H3191" s="64">
        <v>2.2999999999999998</v>
      </c>
      <c r="I3191" t="s">
        <v>182</v>
      </c>
      <c r="J3191" t="s">
        <v>14</v>
      </c>
      <c r="K3191" t="s">
        <v>15</v>
      </c>
      <c r="N3191" s="1">
        <v>3255</v>
      </c>
      <c r="O3191" s="60">
        <f>IF(B3191="DEPARTAMENTO",IF(I3191="Suroriente",N3191*(100%-12%),N3191*(100%-VLOOKUP(A3191,'Condiciones Comerciales'!B:M,4,FALSE))),N3191)</f>
        <v>2929.5</v>
      </c>
      <c r="P3191" s="60">
        <f t="shared" si="49"/>
        <v>3295.6875</v>
      </c>
    </row>
    <row r="3192" spans="1:16" x14ac:dyDescent="0.3">
      <c r="A3192" s="1" t="s">
        <v>482</v>
      </c>
      <c r="B3192" t="s">
        <v>18</v>
      </c>
      <c r="C3192" t="s">
        <v>19</v>
      </c>
      <c r="D3192" s="63">
        <v>808</v>
      </c>
      <c r="E3192" s="5">
        <v>8</v>
      </c>
      <c r="G3192" s="64">
        <v>44.29</v>
      </c>
      <c r="H3192" s="64">
        <v>2.2999999999999998</v>
      </c>
      <c r="I3192" t="s">
        <v>182</v>
      </c>
      <c r="J3192" t="s">
        <v>14</v>
      </c>
      <c r="K3192" t="s">
        <v>15</v>
      </c>
      <c r="N3192" s="1">
        <v>3255</v>
      </c>
      <c r="O3192" s="60">
        <f>IF(B3192="DEPARTAMENTO",IF(I3192="Suroriente",N3192*(100%-12%),N3192*(100%-VLOOKUP(A3192,'Condiciones Comerciales'!B:M,4,FALSE))),N3192)</f>
        <v>2929.5</v>
      </c>
      <c r="P3192" s="60">
        <f t="shared" si="49"/>
        <v>3295.6875</v>
      </c>
    </row>
    <row r="3193" spans="1:16" x14ac:dyDescent="0.3">
      <c r="A3193" s="1" t="s">
        <v>482</v>
      </c>
      <c r="B3193" t="s">
        <v>18</v>
      </c>
      <c r="C3193" t="s">
        <v>19</v>
      </c>
      <c r="D3193" s="63">
        <v>809</v>
      </c>
      <c r="E3193" s="5">
        <v>8</v>
      </c>
      <c r="G3193" s="64">
        <v>44.3</v>
      </c>
      <c r="H3193" s="64">
        <v>2.2999999999999998</v>
      </c>
      <c r="I3193" t="s">
        <v>182</v>
      </c>
      <c r="J3193" t="s">
        <v>14</v>
      </c>
      <c r="K3193" t="s">
        <v>15</v>
      </c>
      <c r="N3193" s="1">
        <v>3255</v>
      </c>
      <c r="O3193" s="60">
        <f>IF(B3193="DEPARTAMENTO",IF(I3193="Suroriente",N3193*(100%-12%),N3193*(100%-VLOOKUP(A3193,'Condiciones Comerciales'!B:M,4,FALSE))),N3193)</f>
        <v>2929.5</v>
      </c>
      <c r="P3193" s="60">
        <f t="shared" si="49"/>
        <v>3295.6875</v>
      </c>
    </row>
    <row r="3194" spans="1:16" x14ac:dyDescent="0.3">
      <c r="A3194" s="1" t="s">
        <v>482</v>
      </c>
      <c r="B3194" t="s">
        <v>18</v>
      </c>
      <c r="C3194" t="s">
        <v>19</v>
      </c>
      <c r="D3194" s="63">
        <v>905</v>
      </c>
      <c r="E3194" s="5">
        <v>9</v>
      </c>
      <c r="G3194" s="64">
        <v>44.29</v>
      </c>
      <c r="H3194" s="64">
        <v>2.2999999999999998</v>
      </c>
      <c r="I3194" t="s">
        <v>182</v>
      </c>
      <c r="J3194" t="s">
        <v>14</v>
      </c>
      <c r="K3194" t="s">
        <v>15</v>
      </c>
      <c r="N3194" s="1">
        <v>3266</v>
      </c>
      <c r="O3194" s="60">
        <f>IF(B3194="DEPARTAMENTO",IF(I3194="Suroriente",N3194*(100%-12%),N3194*(100%-VLOOKUP(A3194,'Condiciones Comerciales'!B:M,4,FALSE))),N3194)</f>
        <v>2939.4</v>
      </c>
      <c r="P3194" s="60">
        <f t="shared" si="49"/>
        <v>3306.8249999999998</v>
      </c>
    </row>
    <row r="3195" spans="1:16" x14ac:dyDescent="0.3">
      <c r="A3195" s="1" t="s">
        <v>482</v>
      </c>
      <c r="B3195" t="s">
        <v>18</v>
      </c>
      <c r="C3195" t="s">
        <v>19</v>
      </c>
      <c r="D3195" s="63">
        <v>906</v>
      </c>
      <c r="E3195" s="5">
        <v>9</v>
      </c>
      <c r="G3195" s="64">
        <v>44.3</v>
      </c>
      <c r="H3195" s="64">
        <v>2.2999999999999998</v>
      </c>
      <c r="I3195" t="s">
        <v>182</v>
      </c>
      <c r="J3195" t="s">
        <v>14</v>
      </c>
      <c r="K3195" t="s">
        <v>15</v>
      </c>
      <c r="N3195" s="1">
        <v>3266</v>
      </c>
      <c r="O3195" s="60">
        <f>IF(B3195="DEPARTAMENTO",IF(I3195="Suroriente",N3195*(100%-12%),N3195*(100%-VLOOKUP(A3195,'Condiciones Comerciales'!B:M,4,FALSE))),N3195)</f>
        <v>2939.4</v>
      </c>
      <c r="P3195" s="60">
        <f t="shared" si="49"/>
        <v>3306.8249999999998</v>
      </c>
    </row>
    <row r="3196" spans="1:16" x14ac:dyDescent="0.3">
      <c r="A3196" s="1" t="s">
        <v>482</v>
      </c>
      <c r="B3196" t="s">
        <v>18</v>
      </c>
      <c r="C3196" t="s">
        <v>19</v>
      </c>
      <c r="D3196" s="63">
        <v>907</v>
      </c>
      <c r="E3196" s="5">
        <v>9</v>
      </c>
      <c r="G3196" s="64">
        <v>44.3</v>
      </c>
      <c r="H3196" s="64">
        <v>2.2999999999999998</v>
      </c>
      <c r="I3196" t="s">
        <v>182</v>
      </c>
      <c r="J3196" t="s">
        <v>14</v>
      </c>
      <c r="K3196" t="s">
        <v>15</v>
      </c>
      <c r="N3196" s="1">
        <v>3266</v>
      </c>
      <c r="O3196" s="60">
        <f>IF(B3196="DEPARTAMENTO",IF(I3196="Suroriente",N3196*(100%-12%),N3196*(100%-VLOOKUP(A3196,'Condiciones Comerciales'!B:M,4,FALSE))),N3196)</f>
        <v>2939.4</v>
      </c>
      <c r="P3196" s="60">
        <f t="shared" si="49"/>
        <v>3306.8249999999998</v>
      </c>
    </row>
    <row r="3197" spans="1:16" x14ac:dyDescent="0.3">
      <c r="A3197" s="1" t="s">
        <v>482</v>
      </c>
      <c r="B3197" t="s">
        <v>18</v>
      </c>
      <c r="C3197" t="s">
        <v>19</v>
      </c>
      <c r="D3197" s="63">
        <v>909</v>
      </c>
      <c r="E3197" s="5">
        <v>9</v>
      </c>
      <c r="G3197" s="64">
        <v>44.3</v>
      </c>
      <c r="H3197" s="64">
        <v>2.2999999999999998</v>
      </c>
      <c r="I3197" t="s">
        <v>182</v>
      </c>
      <c r="J3197" t="s">
        <v>14</v>
      </c>
      <c r="K3197" t="s">
        <v>15</v>
      </c>
      <c r="N3197" s="1">
        <v>3266</v>
      </c>
      <c r="O3197" s="60">
        <f>IF(B3197="DEPARTAMENTO",IF(I3197="Suroriente",N3197*(100%-12%),N3197*(100%-VLOOKUP(A3197,'Condiciones Comerciales'!B:M,4,FALSE))),N3197)</f>
        <v>2939.4</v>
      </c>
      <c r="P3197" s="60">
        <f t="shared" si="49"/>
        <v>3306.8249999999998</v>
      </c>
    </row>
    <row r="3198" spans="1:16" x14ac:dyDescent="0.3">
      <c r="A3198" s="1" t="s">
        <v>482</v>
      </c>
      <c r="B3198" t="s">
        <v>18</v>
      </c>
      <c r="C3198" t="s">
        <v>19</v>
      </c>
      <c r="D3198" s="63">
        <v>1006</v>
      </c>
      <c r="E3198" s="5">
        <v>10</v>
      </c>
      <c r="G3198" s="64">
        <v>44.3</v>
      </c>
      <c r="H3198" s="64">
        <v>2.2999999999999998</v>
      </c>
      <c r="I3198" t="s">
        <v>182</v>
      </c>
      <c r="J3198" t="s">
        <v>14</v>
      </c>
      <c r="K3198" t="s">
        <v>15</v>
      </c>
      <c r="N3198" s="1">
        <v>3278</v>
      </c>
      <c r="O3198" s="60">
        <f>IF(B3198="DEPARTAMENTO",IF(I3198="Suroriente",N3198*(100%-12%),N3198*(100%-VLOOKUP(A3198,'Condiciones Comerciales'!B:M,4,FALSE))),N3198)</f>
        <v>2950.2000000000003</v>
      </c>
      <c r="P3198" s="60">
        <f t="shared" si="49"/>
        <v>3318.9750000000004</v>
      </c>
    </row>
    <row r="3199" spans="1:16" x14ac:dyDescent="0.3">
      <c r="A3199" s="1" t="s">
        <v>482</v>
      </c>
      <c r="B3199" t="s">
        <v>18</v>
      </c>
      <c r="C3199" t="s">
        <v>19</v>
      </c>
      <c r="D3199" s="63">
        <v>1007</v>
      </c>
      <c r="E3199" s="5">
        <v>10</v>
      </c>
      <c r="G3199" s="64">
        <v>44.3</v>
      </c>
      <c r="H3199" s="64">
        <v>2.2999999999999998</v>
      </c>
      <c r="I3199" t="s">
        <v>182</v>
      </c>
      <c r="J3199" t="s">
        <v>14</v>
      </c>
      <c r="K3199" t="s">
        <v>15</v>
      </c>
      <c r="N3199" s="1">
        <v>3278</v>
      </c>
      <c r="O3199" s="60">
        <f>IF(B3199="DEPARTAMENTO",IF(I3199="Suroriente",N3199*(100%-12%),N3199*(100%-VLOOKUP(A3199,'Condiciones Comerciales'!B:M,4,FALSE))),N3199)</f>
        <v>2950.2000000000003</v>
      </c>
      <c r="P3199" s="60">
        <f t="shared" si="49"/>
        <v>3318.9750000000004</v>
      </c>
    </row>
    <row r="3200" spans="1:16" x14ac:dyDescent="0.3">
      <c r="A3200" s="1" t="s">
        <v>482</v>
      </c>
      <c r="B3200" t="s">
        <v>18</v>
      </c>
      <c r="C3200" t="s">
        <v>19</v>
      </c>
      <c r="D3200" s="63">
        <v>1008</v>
      </c>
      <c r="E3200" s="5">
        <v>10</v>
      </c>
      <c r="G3200" s="64">
        <v>44.29</v>
      </c>
      <c r="H3200" s="64">
        <v>2.2999999999999998</v>
      </c>
      <c r="I3200" t="s">
        <v>182</v>
      </c>
      <c r="J3200" t="s">
        <v>14</v>
      </c>
      <c r="K3200" t="s">
        <v>15</v>
      </c>
      <c r="N3200" s="1">
        <v>3278</v>
      </c>
      <c r="O3200" s="60">
        <f>IF(B3200="DEPARTAMENTO",IF(I3200="Suroriente",N3200*(100%-12%),N3200*(100%-VLOOKUP(A3200,'Condiciones Comerciales'!B:M,4,FALSE))),N3200)</f>
        <v>2950.2000000000003</v>
      </c>
      <c r="P3200" s="60">
        <f t="shared" si="49"/>
        <v>3318.9750000000004</v>
      </c>
    </row>
    <row r="3201" spans="1:16" x14ac:dyDescent="0.3">
      <c r="A3201" s="1" t="s">
        <v>482</v>
      </c>
      <c r="B3201" t="s">
        <v>18</v>
      </c>
      <c r="C3201" t="s">
        <v>19</v>
      </c>
      <c r="D3201" s="63">
        <v>1009</v>
      </c>
      <c r="E3201" s="5">
        <v>10</v>
      </c>
      <c r="G3201" s="64">
        <v>44.3</v>
      </c>
      <c r="H3201" s="64">
        <v>2.2999999999999998</v>
      </c>
      <c r="I3201" t="s">
        <v>182</v>
      </c>
      <c r="J3201" t="s">
        <v>14</v>
      </c>
      <c r="K3201" t="s">
        <v>15</v>
      </c>
      <c r="N3201" s="1">
        <v>3278</v>
      </c>
      <c r="O3201" s="60">
        <f>IF(B3201="DEPARTAMENTO",IF(I3201="Suroriente",N3201*(100%-12%),N3201*(100%-VLOOKUP(A3201,'Condiciones Comerciales'!B:M,4,FALSE))),N3201)</f>
        <v>2950.2000000000003</v>
      </c>
      <c r="P3201" s="60">
        <f t="shared" si="49"/>
        <v>3318.9750000000004</v>
      </c>
    </row>
    <row r="3202" spans="1:16" x14ac:dyDescent="0.3">
      <c r="A3202" s="1" t="s">
        <v>482</v>
      </c>
      <c r="B3202" t="s">
        <v>18</v>
      </c>
      <c r="C3202" t="s">
        <v>19</v>
      </c>
      <c r="D3202" s="63">
        <v>1105</v>
      </c>
      <c r="E3202" s="5">
        <v>11</v>
      </c>
      <c r="G3202" s="64">
        <v>44.46</v>
      </c>
      <c r="H3202" s="64">
        <v>2.34</v>
      </c>
      <c r="I3202" t="s">
        <v>182</v>
      </c>
      <c r="J3202" t="s">
        <v>14</v>
      </c>
      <c r="K3202" t="s">
        <v>15</v>
      </c>
      <c r="N3202" s="1">
        <v>3289</v>
      </c>
      <c r="O3202" s="60">
        <f>IF(B3202="DEPARTAMENTO",IF(I3202="Suroriente",N3202*(100%-12%),N3202*(100%-VLOOKUP(A3202,'Condiciones Comerciales'!B:M,4,FALSE))),N3202)</f>
        <v>2960.1</v>
      </c>
      <c r="P3202" s="60">
        <f t="shared" ref="P3202:P3265" si="50">(O3202-10%*O3202)/80%</f>
        <v>3330.1125000000002</v>
      </c>
    </row>
    <row r="3203" spans="1:16" x14ac:dyDescent="0.3">
      <c r="A3203" s="1" t="s">
        <v>482</v>
      </c>
      <c r="B3203" t="s">
        <v>18</v>
      </c>
      <c r="C3203" t="s">
        <v>19</v>
      </c>
      <c r="D3203" s="63">
        <v>1106</v>
      </c>
      <c r="E3203" s="5">
        <v>11</v>
      </c>
      <c r="G3203" s="64">
        <v>44.46</v>
      </c>
      <c r="H3203" s="64">
        <v>2.34</v>
      </c>
      <c r="I3203" t="s">
        <v>182</v>
      </c>
      <c r="J3203" t="s">
        <v>14</v>
      </c>
      <c r="K3203" t="s">
        <v>15</v>
      </c>
      <c r="N3203" s="1">
        <v>3289</v>
      </c>
      <c r="O3203" s="60">
        <f>IF(B3203="DEPARTAMENTO",IF(I3203="Suroriente",N3203*(100%-12%),N3203*(100%-VLOOKUP(A3203,'Condiciones Comerciales'!B:M,4,FALSE))),N3203)</f>
        <v>2960.1</v>
      </c>
      <c r="P3203" s="60">
        <f t="shared" si="50"/>
        <v>3330.1125000000002</v>
      </c>
    </row>
    <row r="3204" spans="1:16" x14ac:dyDescent="0.3">
      <c r="A3204" s="1" t="s">
        <v>482</v>
      </c>
      <c r="B3204" t="s">
        <v>18</v>
      </c>
      <c r="C3204" t="s">
        <v>19</v>
      </c>
      <c r="D3204" s="63">
        <v>1107</v>
      </c>
      <c r="E3204" s="5">
        <v>11</v>
      </c>
      <c r="G3204" s="64">
        <v>44.46</v>
      </c>
      <c r="H3204" s="64">
        <v>2.34</v>
      </c>
      <c r="I3204" t="s">
        <v>182</v>
      </c>
      <c r="J3204" t="s">
        <v>14</v>
      </c>
      <c r="K3204" t="s">
        <v>15</v>
      </c>
      <c r="N3204" s="1">
        <v>3289</v>
      </c>
      <c r="O3204" s="60">
        <f>IF(B3204="DEPARTAMENTO",IF(I3204="Suroriente",N3204*(100%-12%),N3204*(100%-VLOOKUP(A3204,'Condiciones Comerciales'!B:M,4,FALSE))),N3204)</f>
        <v>2960.1</v>
      </c>
      <c r="P3204" s="60">
        <f t="shared" si="50"/>
        <v>3330.1125000000002</v>
      </c>
    </row>
    <row r="3205" spans="1:16" x14ac:dyDescent="0.3">
      <c r="A3205" s="1" t="s">
        <v>482</v>
      </c>
      <c r="B3205" t="s">
        <v>18</v>
      </c>
      <c r="C3205" t="s">
        <v>19</v>
      </c>
      <c r="D3205" s="63">
        <v>1108</v>
      </c>
      <c r="E3205" s="5">
        <v>11</v>
      </c>
      <c r="G3205" s="64">
        <v>44.46</v>
      </c>
      <c r="H3205" s="64">
        <v>2.34</v>
      </c>
      <c r="I3205" t="s">
        <v>182</v>
      </c>
      <c r="J3205" t="s">
        <v>14</v>
      </c>
      <c r="K3205" t="s">
        <v>15</v>
      </c>
      <c r="N3205" s="1">
        <v>3289</v>
      </c>
      <c r="O3205" s="60">
        <f>IF(B3205="DEPARTAMENTO",IF(I3205="Suroriente",N3205*(100%-12%),N3205*(100%-VLOOKUP(A3205,'Condiciones Comerciales'!B:M,4,FALSE))),N3205)</f>
        <v>2960.1</v>
      </c>
      <c r="P3205" s="60">
        <f t="shared" si="50"/>
        <v>3330.1125000000002</v>
      </c>
    </row>
    <row r="3206" spans="1:16" x14ac:dyDescent="0.3">
      <c r="A3206" s="1" t="s">
        <v>482</v>
      </c>
      <c r="B3206" t="s">
        <v>18</v>
      </c>
      <c r="C3206" t="s">
        <v>19</v>
      </c>
      <c r="D3206" s="63">
        <v>1109</v>
      </c>
      <c r="E3206" s="5">
        <v>11</v>
      </c>
      <c r="G3206" s="64">
        <v>44.46</v>
      </c>
      <c r="H3206" s="64">
        <v>2.34</v>
      </c>
      <c r="I3206" t="s">
        <v>182</v>
      </c>
      <c r="J3206" t="s">
        <v>14</v>
      </c>
      <c r="K3206" t="s">
        <v>15</v>
      </c>
      <c r="N3206" s="1">
        <v>3289</v>
      </c>
      <c r="O3206" s="60">
        <f>IF(B3206="DEPARTAMENTO",IF(I3206="Suroriente",N3206*(100%-12%),N3206*(100%-VLOOKUP(A3206,'Condiciones Comerciales'!B:M,4,FALSE))),N3206)</f>
        <v>2960.1</v>
      </c>
      <c r="P3206" s="60">
        <f t="shared" si="50"/>
        <v>3330.1125000000002</v>
      </c>
    </row>
    <row r="3207" spans="1:16" x14ac:dyDescent="0.3">
      <c r="A3207" s="1" t="s">
        <v>482</v>
      </c>
      <c r="B3207" t="s">
        <v>18</v>
      </c>
      <c r="C3207" t="s">
        <v>19</v>
      </c>
      <c r="D3207" s="63">
        <v>1205</v>
      </c>
      <c r="E3207" s="5">
        <v>12</v>
      </c>
      <c r="G3207" s="64">
        <v>44.46</v>
      </c>
      <c r="H3207" s="64">
        <v>2.34</v>
      </c>
      <c r="I3207" t="s">
        <v>182</v>
      </c>
      <c r="J3207" t="s">
        <v>14</v>
      </c>
      <c r="K3207" t="s">
        <v>15</v>
      </c>
      <c r="N3207" s="1">
        <v>3301</v>
      </c>
      <c r="O3207" s="60">
        <f>IF(B3207="DEPARTAMENTO",IF(I3207="Suroriente",N3207*(100%-12%),N3207*(100%-VLOOKUP(A3207,'Condiciones Comerciales'!B:M,4,FALSE))),N3207)</f>
        <v>2970.9</v>
      </c>
      <c r="P3207" s="60">
        <f t="shared" si="50"/>
        <v>3342.2624999999998</v>
      </c>
    </row>
    <row r="3208" spans="1:16" x14ac:dyDescent="0.3">
      <c r="A3208" s="1" t="s">
        <v>482</v>
      </c>
      <c r="B3208" t="s">
        <v>18</v>
      </c>
      <c r="C3208" t="s">
        <v>19</v>
      </c>
      <c r="D3208" s="63">
        <v>1206</v>
      </c>
      <c r="E3208" s="5">
        <v>12</v>
      </c>
      <c r="G3208" s="64">
        <v>44.46</v>
      </c>
      <c r="H3208" s="64">
        <v>2.34</v>
      </c>
      <c r="I3208" t="s">
        <v>182</v>
      </c>
      <c r="J3208" t="s">
        <v>14</v>
      </c>
      <c r="K3208" t="s">
        <v>15</v>
      </c>
      <c r="N3208" s="1">
        <v>3301</v>
      </c>
      <c r="O3208" s="60">
        <f>IF(B3208="DEPARTAMENTO",IF(I3208="Suroriente",N3208*(100%-12%),N3208*(100%-VLOOKUP(A3208,'Condiciones Comerciales'!B:M,4,FALSE))),N3208)</f>
        <v>2970.9</v>
      </c>
      <c r="P3208" s="60">
        <f t="shared" si="50"/>
        <v>3342.2624999999998</v>
      </c>
    </row>
    <row r="3209" spans="1:16" x14ac:dyDescent="0.3">
      <c r="A3209" s="1" t="s">
        <v>482</v>
      </c>
      <c r="B3209" t="s">
        <v>18</v>
      </c>
      <c r="C3209" t="s">
        <v>19</v>
      </c>
      <c r="D3209" s="63">
        <v>1207</v>
      </c>
      <c r="E3209" s="5">
        <v>12</v>
      </c>
      <c r="G3209" s="64">
        <v>44.46</v>
      </c>
      <c r="H3209" s="64">
        <v>2.34</v>
      </c>
      <c r="I3209" t="s">
        <v>182</v>
      </c>
      <c r="J3209" t="s">
        <v>14</v>
      </c>
      <c r="K3209" t="s">
        <v>15</v>
      </c>
      <c r="N3209" s="1">
        <v>3301</v>
      </c>
      <c r="O3209" s="60">
        <f>IF(B3209="DEPARTAMENTO",IF(I3209="Suroriente",N3209*(100%-12%),N3209*(100%-VLOOKUP(A3209,'Condiciones Comerciales'!B:M,4,FALSE))),N3209)</f>
        <v>2970.9</v>
      </c>
      <c r="P3209" s="60">
        <f t="shared" si="50"/>
        <v>3342.2624999999998</v>
      </c>
    </row>
    <row r="3210" spans="1:16" x14ac:dyDescent="0.3">
      <c r="A3210" s="1" t="s">
        <v>482</v>
      </c>
      <c r="B3210" t="s">
        <v>18</v>
      </c>
      <c r="C3210" t="s">
        <v>19</v>
      </c>
      <c r="D3210" s="63">
        <v>1208</v>
      </c>
      <c r="E3210" s="5">
        <v>12</v>
      </c>
      <c r="G3210" s="64">
        <v>44.46</v>
      </c>
      <c r="H3210" s="64">
        <v>2.34</v>
      </c>
      <c r="I3210" t="s">
        <v>182</v>
      </c>
      <c r="J3210" t="s">
        <v>14</v>
      </c>
      <c r="K3210" t="s">
        <v>15</v>
      </c>
      <c r="N3210" s="1">
        <v>3301</v>
      </c>
      <c r="O3210" s="60">
        <f>IF(B3210="DEPARTAMENTO",IF(I3210="Suroriente",N3210*(100%-12%),N3210*(100%-VLOOKUP(A3210,'Condiciones Comerciales'!B:M,4,FALSE))),N3210)</f>
        <v>2970.9</v>
      </c>
      <c r="P3210" s="60">
        <f t="shared" si="50"/>
        <v>3342.2624999999998</v>
      </c>
    </row>
    <row r="3211" spans="1:16" x14ac:dyDescent="0.3">
      <c r="A3211" s="1" t="s">
        <v>482</v>
      </c>
      <c r="B3211" t="s">
        <v>18</v>
      </c>
      <c r="C3211" t="s">
        <v>19</v>
      </c>
      <c r="D3211" s="63">
        <v>1209</v>
      </c>
      <c r="E3211" s="5">
        <v>12</v>
      </c>
      <c r="G3211" s="64">
        <v>44.46</v>
      </c>
      <c r="H3211" s="64">
        <v>2.34</v>
      </c>
      <c r="I3211" t="s">
        <v>182</v>
      </c>
      <c r="J3211" t="s">
        <v>14</v>
      </c>
      <c r="K3211" t="s">
        <v>15</v>
      </c>
      <c r="N3211" s="1">
        <v>3301</v>
      </c>
      <c r="O3211" s="60">
        <f>IF(B3211="DEPARTAMENTO",IF(I3211="Suroriente",N3211*(100%-12%),N3211*(100%-VLOOKUP(A3211,'Condiciones Comerciales'!B:M,4,FALSE))),N3211)</f>
        <v>2970.9</v>
      </c>
      <c r="P3211" s="60">
        <f t="shared" si="50"/>
        <v>3342.2624999999998</v>
      </c>
    </row>
    <row r="3212" spans="1:16" x14ac:dyDescent="0.3">
      <c r="A3212" s="1" t="s">
        <v>482</v>
      </c>
      <c r="B3212" t="s">
        <v>18</v>
      </c>
      <c r="C3212" t="s">
        <v>19</v>
      </c>
      <c r="D3212" s="63">
        <v>1305</v>
      </c>
      <c r="E3212" s="5">
        <v>13</v>
      </c>
      <c r="G3212" s="64">
        <v>44.46</v>
      </c>
      <c r="H3212" s="64">
        <v>2.34</v>
      </c>
      <c r="I3212" t="s">
        <v>182</v>
      </c>
      <c r="J3212" t="s">
        <v>14</v>
      </c>
      <c r="K3212" t="s">
        <v>15</v>
      </c>
      <c r="N3212" s="1">
        <v>3312</v>
      </c>
      <c r="O3212" s="60">
        <f>IF(B3212="DEPARTAMENTO",IF(I3212="Suroriente",N3212*(100%-12%),N3212*(100%-VLOOKUP(A3212,'Condiciones Comerciales'!B:M,4,FALSE))),N3212)</f>
        <v>2980.8</v>
      </c>
      <c r="P3212" s="60">
        <f t="shared" si="50"/>
        <v>3353.4</v>
      </c>
    </row>
    <row r="3213" spans="1:16" x14ac:dyDescent="0.3">
      <c r="A3213" s="1" t="s">
        <v>482</v>
      </c>
      <c r="B3213" t="s">
        <v>18</v>
      </c>
      <c r="C3213" t="s">
        <v>19</v>
      </c>
      <c r="D3213" s="63">
        <v>1306</v>
      </c>
      <c r="E3213" s="5">
        <v>13</v>
      </c>
      <c r="G3213" s="64">
        <v>44.46</v>
      </c>
      <c r="H3213" s="64">
        <v>2.34</v>
      </c>
      <c r="I3213" t="s">
        <v>182</v>
      </c>
      <c r="J3213" t="s">
        <v>14</v>
      </c>
      <c r="K3213" t="s">
        <v>15</v>
      </c>
      <c r="N3213" s="1">
        <v>3312</v>
      </c>
      <c r="O3213" s="60">
        <f>IF(B3213="DEPARTAMENTO",IF(I3213="Suroriente",N3213*(100%-12%),N3213*(100%-VLOOKUP(A3213,'Condiciones Comerciales'!B:M,4,FALSE))),N3213)</f>
        <v>2980.8</v>
      </c>
      <c r="P3213" s="60">
        <f t="shared" si="50"/>
        <v>3353.4</v>
      </c>
    </row>
    <row r="3214" spans="1:16" x14ac:dyDescent="0.3">
      <c r="A3214" s="1" t="s">
        <v>482</v>
      </c>
      <c r="B3214" t="s">
        <v>18</v>
      </c>
      <c r="C3214" t="s">
        <v>19</v>
      </c>
      <c r="D3214" s="63">
        <v>1307</v>
      </c>
      <c r="E3214" s="5">
        <v>13</v>
      </c>
      <c r="G3214" s="64">
        <v>44.46</v>
      </c>
      <c r="H3214" s="64">
        <v>2.34</v>
      </c>
      <c r="I3214" t="s">
        <v>182</v>
      </c>
      <c r="J3214" t="s">
        <v>14</v>
      </c>
      <c r="K3214" t="s">
        <v>15</v>
      </c>
      <c r="N3214" s="1">
        <v>3312</v>
      </c>
      <c r="O3214" s="60">
        <f>IF(B3214="DEPARTAMENTO",IF(I3214="Suroriente",N3214*(100%-12%),N3214*(100%-VLOOKUP(A3214,'Condiciones Comerciales'!B:M,4,FALSE))),N3214)</f>
        <v>2980.8</v>
      </c>
      <c r="P3214" s="60">
        <f t="shared" si="50"/>
        <v>3353.4</v>
      </c>
    </row>
    <row r="3215" spans="1:16" x14ac:dyDescent="0.3">
      <c r="A3215" s="1" t="s">
        <v>482</v>
      </c>
      <c r="B3215" t="s">
        <v>18</v>
      </c>
      <c r="C3215" t="s">
        <v>19</v>
      </c>
      <c r="D3215" s="63">
        <v>1308</v>
      </c>
      <c r="E3215" s="5">
        <v>13</v>
      </c>
      <c r="G3215" s="64">
        <v>44.46</v>
      </c>
      <c r="H3215" s="64">
        <v>2.34</v>
      </c>
      <c r="I3215" t="s">
        <v>182</v>
      </c>
      <c r="J3215" t="s">
        <v>14</v>
      </c>
      <c r="K3215" t="s">
        <v>15</v>
      </c>
      <c r="N3215" s="1">
        <v>3312</v>
      </c>
      <c r="O3215" s="60">
        <f>IF(B3215="DEPARTAMENTO",IF(I3215="Suroriente",N3215*(100%-12%),N3215*(100%-VLOOKUP(A3215,'Condiciones Comerciales'!B:M,4,FALSE))),N3215)</f>
        <v>2980.8</v>
      </c>
      <c r="P3215" s="60">
        <f t="shared" si="50"/>
        <v>3353.4</v>
      </c>
    </row>
    <row r="3216" spans="1:16" x14ac:dyDescent="0.3">
      <c r="A3216" s="1" t="s">
        <v>482</v>
      </c>
      <c r="B3216" t="s">
        <v>18</v>
      </c>
      <c r="C3216" t="s">
        <v>19</v>
      </c>
      <c r="D3216" s="63">
        <v>1309</v>
      </c>
      <c r="E3216" s="5">
        <v>13</v>
      </c>
      <c r="G3216" s="64">
        <v>44.46</v>
      </c>
      <c r="H3216" s="64">
        <v>2.34</v>
      </c>
      <c r="I3216" t="s">
        <v>182</v>
      </c>
      <c r="J3216" t="s">
        <v>14</v>
      </c>
      <c r="K3216" t="s">
        <v>15</v>
      </c>
      <c r="N3216" s="1">
        <v>3312</v>
      </c>
      <c r="O3216" s="60">
        <f>IF(B3216="DEPARTAMENTO",IF(I3216="Suroriente",N3216*(100%-12%),N3216*(100%-VLOOKUP(A3216,'Condiciones Comerciales'!B:M,4,FALSE))),N3216)</f>
        <v>2980.8</v>
      </c>
      <c r="P3216" s="60">
        <f t="shared" si="50"/>
        <v>3353.4</v>
      </c>
    </row>
    <row r="3217" spans="1:16" x14ac:dyDescent="0.3">
      <c r="A3217" s="1" t="s">
        <v>482</v>
      </c>
      <c r="B3217" t="s">
        <v>18</v>
      </c>
      <c r="C3217" t="s">
        <v>19</v>
      </c>
      <c r="D3217" s="63">
        <v>1407</v>
      </c>
      <c r="E3217" s="5">
        <v>14</v>
      </c>
      <c r="G3217" s="64">
        <v>44.46</v>
      </c>
      <c r="H3217" s="64">
        <v>2.34</v>
      </c>
      <c r="I3217" t="s">
        <v>182</v>
      </c>
      <c r="J3217" t="s">
        <v>14</v>
      </c>
      <c r="K3217" t="s">
        <v>15</v>
      </c>
      <c r="N3217" s="1">
        <v>3324</v>
      </c>
      <c r="O3217" s="60">
        <f>IF(B3217="DEPARTAMENTO",IF(I3217="Suroriente",N3217*(100%-12%),N3217*(100%-VLOOKUP(A3217,'Condiciones Comerciales'!B:M,4,FALSE))),N3217)</f>
        <v>2991.6</v>
      </c>
      <c r="P3217" s="60">
        <f t="shared" si="50"/>
        <v>3365.5499999999997</v>
      </c>
    </row>
    <row r="3218" spans="1:16" x14ac:dyDescent="0.3">
      <c r="A3218" s="1" t="s">
        <v>482</v>
      </c>
      <c r="B3218" t="s">
        <v>18</v>
      </c>
      <c r="C3218" t="s">
        <v>19</v>
      </c>
      <c r="D3218" s="63">
        <v>1408</v>
      </c>
      <c r="E3218" s="5">
        <v>14</v>
      </c>
      <c r="G3218" s="64">
        <v>44.46</v>
      </c>
      <c r="H3218" s="64">
        <v>2.34</v>
      </c>
      <c r="I3218" t="s">
        <v>182</v>
      </c>
      <c r="J3218" t="s">
        <v>14</v>
      </c>
      <c r="K3218" t="s">
        <v>15</v>
      </c>
      <c r="N3218" s="1">
        <v>3324</v>
      </c>
      <c r="O3218" s="60">
        <f>IF(B3218="DEPARTAMENTO",IF(I3218="Suroriente",N3218*(100%-12%),N3218*(100%-VLOOKUP(A3218,'Condiciones Comerciales'!B:M,4,FALSE))),N3218)</f>
        <v>2991.6</v>
      </c>
      <c r="P3218" s="60">
        <f t="shared" si="50"/>
        <v>3365.5499999999997</v>
      </c>
    </row>
    <row r="3219" spans="1:16" x14ac:dyDescent="0.3">
      <c r="A3219" s="1" t="s">
        <v>482</v>
      </c>
      <c r="B3219" t="s">
        <v>18</v>
      </c>
      <c r="C3219" t="s">
        <v>19</v>
      </c>
      <c r="D3219" s="63">
        <v>1409</v>
      </c>
      <c r="E3219" s="5">
        <v>14</v>
      </c>
      <c r="G3219" s="64">
        <v>44.46</v>
      </c>
      <c r="H3219" s="64">
        <v>2.34</v>
      </c>
      <c r="I3219" t="s">
        <v>182</v>
      </c>
      <c r="J3219" t="s">
        <v>14</v>
      </c>
      <c r="K3219" t="s">
        <v>15</v>
      </c>
      <c r="N3219" s="1">
        <v>3324</v>
      </c>
      <c r="O3219" s="60">
        <f>IF(B3219="DEPARTAMENTO",IF(I3219="Suroriente",N3219*(100%-12%),N3219*(100%-VLOOKUP(A3219,'Condiciones Comerciales'!B:M,4,FALSE))),N3219)</f>
        <v>2991.6</v>
      </c>
      <c r="P3219" s="60">
        <f t="shared" si="50"/>
        <v>3365.5499999999997</v>
      </c>
    </row>
    <row r="3220" spans="1:16" x14ac:dyDescent="0.3">
      <c r="A3220" s="1" t="s">
        <v>482</v>
      </c>
      <c r="B3220" t="s">
        <v>18</v>
      </c>
      <c r="C3220" t="s">
        <v>19</v>
      </c>
      <c r="D3220" s="63">
        <v>1506</v>
      </c>
      <c r="E3220" s="5">
        <v>15</v>
      </c>
      <c r="G3220" s="64">
        <v>45.03</v>
      </c>
      <c r="H3220" s="64">
        <v>2.34</v>
      </c>
      <c r="I3220" t="s">
        <v>182</v>
      </c>
      <c r="J3220" t="s">
        <v>14</v>
      </c>
      <c r="K3220" t="s">
        <v>15</v>
      </c>
      <c r="N3220" s="1">
        <v>3335</v>
      </c>
      <c r="O3220" s="60">
        <f>IF(B3220="DEPARTAMENTO",IF(I3220="Suroriente",N3220*(100%-12%),N3220*(100%-VLOOKUP(A3220,'Condiciones Comerciales'!B:M,4,FALSE))),N3220)</f>
        <v>3001.5</v>
      </c>
      <c r="P3220" s="60">
        <f t="shared" si="50"/>
        <v>3376.6874999999995</v>
      </c>
    </row>
    <row r="3221" spans="1:16" x14ac:dyDescent="0.3">
      <c r="A3221" s="1" t="s">
        <v>482</v>
      </c>
      <c r="B3221" t="s">
        <v>18</v>
      </c>
      <c r="C3221" t="s">
        <v>37</v>
      </c>
      <c r="D3221" s="63">
        <v>314</v>
      </c>
      <c r="E3221" s="5">
        <v>3</v>
      </c>
      <c r="G3221" s="64">
        <v>44.35</v>
      </c>
      <c r="H3221" s="64">
        <v>2.27</v>
      </c>
      <c r="I3221" t="s">
        <v>183</v>
      </c>
      <c r="J3221" t="s">
        <v>14</v>
      </c>
      <c r="K3221" t="s">
        <v>15</v>
      </c>
      <c r="N3221" s="1">
        <v>2595</v>
      </c>
      <c r="O3221" s="60">
        <f>IF(B3221="DEPARTAMENTO",IF(I3221="Suroriente",N3221*(100%-12%),N3221*(100%-VLOOKUP(A3221,'Condiciones Comerciales'!B:M,4,FALSE))),N3221)</f>
        <v>2283.6</v>
      </c>
      <c r="P3221" s="60">
        <f t="shared" si="50"/>
        <v>2569.0499999999997</v>
      </c>
    </row>
    <row r="3222" spans="1:16" x14ac:dyDescent="0.3">
      <c r="A3222" s="1" t="s">
        <v>482</v>
      </c>
      <c r="B3222" t="s">
        <v>18</v>
      </c>
      <c r="C3222" t="s">
        <v>37</v>
      </c>
      <c r="D3222" s="63">
        <v>315</v>
      </c>
      <c r="E3222" s="5">
        <v>3</v>
      </c>
      <c r="G3222" s="64">
        <v>44.35</v>
      </c>
      <c r="H3222" s="64">
        <v>2.27</v>
      </c>
      <c r="I3222" t="s">
        <v>183</v>
      </c>
      <c r="J3222" t="s">
        <v>14</v>
      </c>
      <c r="K3222" t="s">
        <v>15</v>
      </c>
      <c r="N3222" s="1">
        <v>2595</v>
      </c>
      <c r="O3222" s="60">
        <f>IF(B3222="DEPARTAMENTO",IF(I3222="Suroriente",N3222*(100%-12%),N3222*(100%-VLOOKUP(A3222,'Condiciones Comerciales'!B:M,4,FALSE))),N3222)</f>
        <v>2283.6</v>
      </c>
      <c r="P3222" s="60">
        <f t="shared" si="50"/>
        <v>2569.0499999999997</v>
      </c>
    </row>
    <row r="3223" spans="1:16" x14ac:dyDescent="0.3">
      <c r="A3223" s="1" t="s">
        <v>482</v>
      </c>
      <c r="B3223" t="s">
        <v>18</v>
      </c>
      <c r="C3223" t="s">
        <v>37</v>
      </c>
      <c r="D3223" s="63">
        <v>414</v>
      </c>
      <c r="E3223" s="5">
        <v>4</v>
      </c>
      <c r="G3223" s="64">
        <v>44.35</v>
      </c>
      <c r="H3223" s="64">
        <v>2.27</v>
      </c>
      <c r="I3223" t="s">
        <v>183</v>
      </c>
      <c r="J3223" t="s">
        <v>14</v>
      </c>
      <c r="K3223" t="s">
        <v>15</v>
      </c>
      <c r="N3223" s="1">
        <v>2606</v>
      </c>
      <c r="O3223" s="60">
        <f>IF(B3223="DEPARTAMENTO",IF(I3223="Suroriente",N3223*(100%-12%),N3223*(100%-VLOOKUP(A3223,'Condiciones Comerciales'!B:M,4,FALSE))),N3223)</f>
        <v>2293.2800000000002</v>
      </c>
      <c r="P3223" s="60">
        <f t="shared" si="50"/>
        <v>2579.94</v>
      </c>
    </row>
    <row r="3224" spans="1:16" x14ac:dyDescent="0.3">
      <c r="A3224" s="1" t="s">
        <v>482</v>
      </c>
      <c r="B3224" t="s">
        <v>18</v>
      </c>
      <c r="C3224" t="s">
        <v>37</v>
      </c>
      <c r="D3224" s="63">
        <v>415</v>
      </c>
      <c r="E3224" s="5">
        <v>4</v>
      </c>
      <c r="G3224" s="64">
        <v>44.35</v>
      </c>
      <c r="H3224" s="64">
        <v>2.27</v>
      </c>
      <c r="I3224" t="s">
        <v>183</v>
      </c>
      <c r="J3224" t="s">
        <v>14</v>
      </c>
      <c r="K3224" t="s">
        <v>15</v>
      </c>
      <c r="N3224" s="1">
        <v>2606</v>
      </c>
      <c r="O3224" s="60">
        <f>IF(B3224="DEPARTAMENTO",IF(I3224="Suroriente",N3224*(100%-12%),N3224*(100%-VLOOKUP(A3224,'Condiciones Comerciales'!B:M,4,FALSE))),N3224)</f>
        <v>2293.2800000000002</v>
      </c>
      <c r="P3224" s="60">
        <f t="shared" si="50"/>
        <v>2579.94</v>
      </c>
    </row>
    <row r="3225" spans="1:16" x14ac:dyDescent="0.3">
      <c r="A3225" s="1" t="s">
        <v>482</v>
      </c>
      <c r="B3225" t="s">
        <v>18</v>
      </c>
      <c r="C3225" t="s">
        <v>37</v>
      </c>
      <c r="D3225" s="63">
        <v>515</v>
      </c>
      <c r="E3225" s="5">
        <v>5</v>
      </c>
      <c r="G3225" s="64">
        <v>44.51</v>
      </c>
      <c r="H3225" s="64">
        <v>2.3199999999999998</v>
      </c>
      <c r="I3225" t="s">
        <v>183</v>
      </c>
      <c r="J3225" t="s">
        <v>14</v>
      </c>
      <c r="K3225" t="s">
        <v>15</v>
      </c>
      <c r="N3225" s="1">
        <v>2618</v>
      </c>
      <c r="O3225" s="60">
        <f>IF(B3225="DEPARTAMENTO",IF(I3225="Suroriente",N3225*(100%-12%),N3225*(100%-VLOOKUP(A3225,'Condiciones Comerciales'!B:M,4,FALSE))),N3225)</f>
        <v>2303.84</v>
      </c>
      <c r="P3225" s="60">
        <f t="shared" si="50"/>
        <v>2591.8200000000002</v>
      </c>
    </row>
    <row r="3226" spans="1:16" x14ac:dyDescent="0.3">
      <c r="A3226" s="1" t="s">
        <v>482</v>
      </c>
      <c r="B3226" t="s">
        <v>18</v>
      </c>
      <c r="C3226" t="s">
        <v>37</v>
      </c>
      <c r="D3226" s="63">
        <v>614</v>
      </c>
      <c r="E3226" s="5">
        <v>6</v>
      </c>
      <c r="G3226" s="64">
        <v>44.51</v>
      </c>
      <c r="H3226" s="64">
        <v>2.31</v>
      </c>
      <c r="I3226" t="s">
        <v>183</v>
      </c>
      <c r="J3226" t="s">
        <v>14</v>
      </c>
      <c r="K3226" t="s">
        <v>15</v>
      </c>
      <c r="N3226" s="1">
        <v>2629</v>
      </c>
      <c r="O3226" s="60">
        <f>IF(B3226="DEPARTAMENTO",IF(I3226="Suroriente",N3226*(100%-12%),N3226*(100%-VLOOKUP(A3226,'Condiciones Comerciales'!B:M,4,FALSE))),N3226)</f>
        <v>2313.52</v>
      </c>
      <c r="P3226" s="60">
        <f t="shared" si="50"/>
        <v>2602.71</v>
      </c>
    </row>
    <row r="3227" spans="1:16" x14ac:dyDescent="0.3">
      <c r="A3227" s="1" t="s">
        <v>482</v>
      </c>
      <c r="B3227" t="s">
        <v>18</v>
      </c>
      <c r="C3227" t="s">
        <v>37</v>
      </c>
      <c r="D3227" s="63">
        <v>615</v>
      </c>
      <c r="E3227" s="5">
        <v>6</v>
      </c>
      <c r="G3227" s="64">
        <v>44.51</v>
      </c>
      <c r="H3227" s="64">
        <v>2.3199999999999998</v>
      </c>
      <c r="I3227" t="s">
        <v>183</v>
      </c>
      <c r="J3227" t="s">
        <v>14</v>
      </c>
      <c r="K3227" t="s">
        <v>15</v>
      </c>
      <c r="N3227" s="1">
        <v>2629</v>
      </c>
      <c r="O3227" s="60">
        <f>IF(B3227="DEPARTAMENTO",IF(I3227="Suroriente",N3227*(100%-12%),N3227*(100%-VLOOKUP(A3227,'Condiciones Comerciales'!B:M,4,FALSE))),N3227)</f>
        <v>2313.52</v>
      </c>
      <c r="P3227" s="60">
        <f t="shared" si="50"/>
        <v>2602.71</v>
      </c>
    </row>
    <row r="3228" spans="1:16" x14ac:dyDescent="0.3">
      <c r="A3228" s="1" t="s">
        <v>482</v>
      </c>
      <c r="B3228" t="s">
        <v>18</v>
      </c>
      <c r="C3228" t="s">
        <v>37</v>
      </c>
      <c r="D3228" s="63">
        <v>714</v>
      </c>
      <c r="E3228" s="5">
        <v>7</v>
      </c>
      <c r="G3228" s="64">
        <v>44.51</v>
      </c>
      <c r="H3228" s="64">
        <v>2.31</v>
      </c>
      <c r="I3228" t="s">
        <v>183</v>
      </c>
      <c r="J3228" t="s">
        <v>14</v>
      </c>
      <c r="K3228" t="s">
        <v>15</v>
      </c>
      <c r="N3228" s="1">
        <v>2641</v>
      </c>
      <c r="O3228" s="60">
        <f>IF(B3228="DEPARTAMENTO",IF(I3228="Suroriente",N3228*(100%-12%),N3228*(100%-VLOOKUP(A3228,'Condiciones Comerciales'!B:M,4,FALSE))),N3228)</f>
        <v>2324.08</v>
      </c>
      <c r="P3228" s="60">
        <f t="shared" si="50"/>
        <v>2614.5899999999997</v>
      </c>
    </row>
    <row r="3229" spans="1:16" x14ac:dyDescent="0.3">
      <c r="A3229" s="1" t="s">
        <v>482</v>
      </c>
      <c r="B3229" t="s">
        <v>18</v>
      </c>
      <c r="C3229" t="s">
        <v>37</v>
      </c>
      <c r="D3229" s="63">
        <v>715</v>
      </c>
      <c r="E3229" s="5">
        <v>7</v>
      </c>
      <c r="G3229" s="64">
        <v>44.51</v>
      </c>
      <c r="H3229" s="64">
        <v>2.3199999999999998</v>
      </c>
      <c r="I3229" t="s">
        <v>183</v>
      </c>
      <c r="J3229" t="s">
        <v>14</v>
      </c>
      <c r="K3229" t="s">
        <v>15</v>
      </c>
      <c r="N3229" s="1">
        <v>2641</v>
      </c>
      <c r="O3229" s="60">
        <f>IF(B3229="DEPARTAMENTO",IF(I3229="Suroriente",N3229*(100%-12%),N3229*(100%-VLOOKUP(A3229,'Condiciones Comerciales'!B:M,4,FALSE))),N3229)</f>
        <v>2324.08</v>
      </c>
      <c r="P3229" s="60">
        <f t="shared" si="50"/>
        <v>2614.5899999999997</v>
      </c>
    </row>
    <row r="3230" spans="1:16" x14ac:dyDescent="0.3">
      <c r="A3230" s="1" t="s">
        <v>482</v>
      </c>
      <c r="B3230" t="s">
        <v>18</v>
      </c>
      <c r="C3230" t="s">
        <v>37</v>
      </c>
      <c r="D3230" s="63">
        <v>814</v>
      </c>
      <c r="E3230" s="5">
        <v>8</v>
      </c>
      <c r="G3230" s="64">
        <v>44.51</v>
      </c>
      <c r="H3230" s="64">
        <v>2.31</v>
      </c>
      <c r="I3230" t="s">
        <v>183</v>
      </c>
      <c r="J3230" t="s">
        <v>14</v>
      </c>
      <c r="K3230" t="s">
        <v>15</v>
      </c>
      <c r="N3230" s="1">
        <v>2652</v>
      </c>
      <c r="O3230" s="60">
        <f>IF(B3230="DEPARTAMENTO",IF(I3230="Suroriente",N3230*(100%-12%),N3230*(100%-VLOOKUP(A3230,'Condiciones Comerciales'!B:M,4,FALSE))),N3230)</f>
        <v>2333.7600000000002</v>
      </c>
      <c r="P3230" s="60">
        <f t="shared" si="50"/>
        <v>2625.48</v>
      </c>
    </row>
    <row r="3231" spans="1:16" x14ac:dyDescent="0.3">
      <c r="A3231" s="1" t="s">
        <v>482</v>
      </c>
      <c r="B3231" t="s">
        <v>18</v>
      </c>
      <c r="C3231" t="s">
        <v>37</v>
      </c>
      <c r="D3231" s="63">
        <v>815</v>
      </c>
      <c r="E3231" s="5">
        <v>8</v>
      </c>
      <c r="G3231" s="64">
        <v>44.51</v>
      </c>
      <c r="H3231" s="64">
        <v>2.3199999999999998</v>
      </c>
      <c r="I3231" t="s">
        <v>183</v>
      </c>
      <c r="J3231" t="s">
        <v>14</v>
      </c>
      <c r="K3231" t="s">
        <v>15</v>
      </c>
      <c r="N3231" s="1">
        <v>2652</v>
      </c>
      <c r="O3231" s="60">
        <f>IF(B3231="DEPARTAMENTO",IF(I3231="Suroriente",N3231*(100%-12%),N3231*(100%-VLOOKUP(A3231,'Condiciones Comerciales'!B:M,4,FALSE))),N3231)</f>
        <v>2333.7600000000002</v>
      </c>
      <c r="P3231" s="60">
        <f t="shared" si="50"/>
        <v>2625.48</v>
      </c>
    </row>
    <row r="3232" spans="1:16" x14ac:dyDescent="0.3">
      <c r="A3232" s="1" t="s">
        <v>482</v>
      </c>
      <c r="B3232" t="s">
        <v>18</v>
      </c>
      <c r="C3232" t="s">
        <v>37</v>
      </c>
      <c r="D3232" s="63">
        <v>914</v>
      </c>
      <c r="E3232" s="5">
        <v>9</v>
      </c>
      <c r="G3232" s="64">
        <v>44.51</v>
      </c>
      <c r="H3232" s="64">
        <v>2.31</v>
      </c>
      <c r="I3232" t="s">
        <v>183</v>
      </c>
      <c r="J3232" t="s">
        <v>14</v>
      </c>
      <c r="K3232" t="s">
        <v>15</v>
      </c>
      <c r="N3232" s="1">
        <v>2664</v>
      </c>
      <c r="O3232" s="60">
        <f>IF(B3232="DEPARTAMENTO",IF(I3232="Suroriente",N3232*(100%-12%),N3232*(100%-VLOOKUP(A3232,'Condiciones Comerciales'!B:M,4,FALSE))),N3232)</f>
        <v>2344.3200000000002</v>
      </c>
      <c r="P3232" s="60">
        <f t="shared" si="50"/>
        <v>2637.3599999999997</v>
      </c>
    </row>
    <row r="3233" spans="1:16" x14ac:dyDescent="0.3">
      <c r="A3233" s="1" t="s">
        <v>482</v>
      </c>
      <c r="B3233" t="s">
        <v>18</v>
      </c>
      <c r="C3233" t="s">
        <v>37</v>
      </c>
      <c r="D3233" s="63">
        <v>915</v>
      </c>
      <c r="E3233" s="5">
        <v>9</v>
      </c>
      <c r="G3233" s="64">
        <v>44.51</v>
      </c>
      <c r="H3233" s="64">
        <v>2.3199999999999998</v>
      </c>
      <c r="I3233" t="s">
        <v>183</v>
      </c>
      <c r="J3233" t="s">
        <v>14</v>
      </c>
      <c r="K3233" t="s">
        <v>15</v>
      </c>
      <c r="N3233" s="1">
        <v>2664</v>
      </c>
      <c r="O3233" s="60">
        <f>IF(B3233="DEPARTAMENTO",IF(I3233="Suroriente",N3233*(100%-12%),N3233*(100%-VLOOKUP(A3233,'Condiciones Comerciales'!B:M,4,FALSE))),N3233)</f>
        <v>2344.3200000000002</v>
      </c>
      <c r="P3233" s="60">
        <f t="shared" si="50"/>
        <v>2637.3599999999997</v>
      </c>
    </row>
    <row r="3234" spans="1:16" x14ac:dyDescent="0.3">
      <c r="A3234" s="1" t="s">
        <v>482</v>
      </c>
      <c r="B3234" t="s">
        <v>18</v>
      </c>
      <c r="C3234" t="s">
        <v>37</v>
      </c>
      <c r="D3234" s="63">
        <v>1014</v>
      </c>
      <c r="E3234" s="5">
        <v>10</v>
      </c>
      <c r="G3234" s="64">
        <v>44.51</v>
      </c>
      <c r="H3234" s="64">
        <v>2.31</v>
      </c>
      <c r="I3234" t="s">
        <v>183</v>
      </c>
      <c r="J3234" t="s">
        <v>14</v>
      </c>
      <c r="K3234" t="s">
        <v>15</v>
      </c>
      <c r="N3234" s="1">
        <v>2675</v>
      </c>
      <c r="O3234" s="60">
        <f>IF(B3234="DEPARTAMENTO",IF(I3234="Suroriente",N3234*(100%-12%),N3234*(100%-VLOOKUP(A3234,'Condiciones Comerciales'!B:M,4,FALSE))),N3234)</f>
        <v>2354</v>
      </c>
      <c r="P3234" s="60">
        <f t="shared" si="50"/>
        <v>2648.2499999999995</v>
      </c>
    </row>
    <row r="3235" spans="1:16" x14ac:dyDescent="0.3">
      <c r="A3235" s="1" t="s">
        <v>482</v>
      </c>
      <c r="B3235" t="s">
        <v>18</v>
      </c>
      <c r="C3235" t="s">
        <v>37</v>
      </c>
      <c r="D3235" s="63">
        <v>1015</v>
      </c>
      <c r="E3235" s="5">
        <v>10</v>
      </c>
      <c r="G3235" s="64">
        <v>44.51</v>
      </c>
      <c r="H3235" s="64">
        <v>2.3199999999999998</v>
      </c>
      <c r="I3235" t="s">
        <v>183</v>
      </c>
      <c r="J3235" t="s">
        <v>14</v>
      </c>
      <c r="K3235" t="s">
        <v>15</v>
      </c>
      <c r="N3235" s="1">
        <v>2675</v>
      </c>
      <c r="O3235" s="60">
        <f>IF(B3235="DEPARTAMENTO",IF(I3235="Suroriente",N3235*(100%-12%),N3235*(100%-VLOOKUP(A3235,'Condiciones Comerciales'!B:M,4,FALSE))),N3235)</f>
        <v>2354</v>
      </c>
      <c r="P3235" s="60">
        <f t="shared" si="50"/>
        <v>2648.2499999999995</v>
      </c>
    </row>
    <row r="3236" spans="1:16" x14ac:dyDescent="0.3">
      <c r="A3236" s="1" t="s">
        <v>482</v>
      </c>
      <c r="B3236" t="s">
        <v>18</v>
      </c>
      <c r="C3236" t="s">
        <v>37</v>
      </c>
      <c r="D3236" s="63">
        <v>1114</v>
      </c>
      <c r="E3236" s="5">
        <v>11</v>
      </c>
      <c r="G3236" s="64">
        <v>44.67</v>
      </c>
      <c r="H3236" s="64">
        <v>2.36</v>
      </c>
      <c r="I3236" t="s">
        <v>183</v>
      </c>
      <c r="J3236" t="s">
        <v>14</v>
      </c>
      <c r="K3236" t="s">
        <v>15</v>
      </c>
      <c r="N3236" s="1">
        <v>2687</v>
      </c>
      <c r="O3236" s="60">
        <f>IF(B3236="DEPARTAMENTO",IF(I3236="Suroriente",N3236*(100%-12%),N3236*(100%-VLOOKUP(A3236,'Condiciones Comerciales'!B:M,4,FALSE))),N3236)</f>
        <v>2364.56</v>
      </c>
      <c r="P3236" s="60">
        <f t="shared" si="50"/>
        <v>2660.1299999999997</v>
      </c>
    </row>
    <row r="3237" spans="1:16" x14ac:dyDescent="0.3">
      <c r="A3237" s="1" t="s">
        <v>482</v>
      </c>
      <c r="B3237" t="s">
        <v>18</v>
      </c>
      <c r="C3237" t="s">
        <v>37</v>
      </c>
      <c r="D3237" s="63">
        <v>1115</v>
      </c>
      <c r="E3237" s="5">
        <v>11</v>
      </c>
      <c r="G3237" s="64">
        <v>44.67</v>
      </c>
      <c r="H3237" s="64">
        <v>2.36</v>
      </c>
      <c r="I3237" t="s">
        <v>183</v>
      </c>
      <c r="J3237" t="s">
        <v>14</v>
      </c>
      <c r="K3237" t="s">
        <v>15</v>
      </c>
      <c r="N3237" s="1">
        <v>2687</v>
      </c>
      <c r="O3237" s="60">
        <f>IF(B3237="DEPARTAMENTO",IF(I3237="Suroriente",N3237*(100%-12%),N3237*(100%-VLOOKUP(A3237,'Condiciones Comerciales'!B:M,4,FALSE))),N3237)</f>
        <v>2364.56</v>
      </c>
      <c r="P3237" s="60">
        <f t="shared" si="50"/>
        <v>2660.1299999999997</v>
      </c>
    </row>
    <row r="3238" spans="1:16" x14ac:dyDescent="0.3">
      <c r="A3238" s="1" t="s">
        <v>482</v>
      </c>
      <c r="B3238" t="s">
        <v>18</v>
      </c>
      <c r="C3238" t="s">
        <v>37</v>
      </c>
      <c r="D3238" s="63">
        <v>1214</v>
      </c>
      <c r="E3238" s="5">
        <v>12</v>
      </c>
      <c r="G3238" s="64">
        <v>44.67</v>
      </c>
      <c r="H3238" s="64">
        <v>2.36</v>
      </c>
      <c r="I3238" t="s">
        <v>183</v>
      </c>
      <c r="J3238" t="s">
        <v>14</v>
      </c>
      <c r="K3238" t="s">
        <v>15</v>
      </c>
      <c r="N3238" s="1">
        <v>2698</v>
      </c>
      <c r="O3238" s="60">
        <f>IF(B3238="DEPARTAMENTO",IF(I3238="Suroriente",N3238*(100%-12%),N3238*(100%-VLOOKUP(A3238,'Condiciones Comerciales'!B:M,4,FALSE))),N3238)</f>
        <v>2374.2400000000002</v>
      </c>
      <c r="P3238" s="60">
        <f t="shared" si="50"/>
        <v>2671.02</v>
      </c>
    </row>
    <row r="3239" spans="1:16" x14ac:dyDescent="0.3">
      <c r="A3239" s="1" t="s">
        <v>482</v>
      </c>
      <c r="B3239" t="s">
        <v>18</v>
      </c>
      <c r="C3239" t="s">
        <v>37</v>
      </c>
      <c r="D3239" s="63">
        <v>1215</v>
      </c>
      <c r="E3239" s="5">
        <v>12</v>
      </c>
      <c r="G3239" s="64">
        <v>44.67</v>
      </c>
      <c r="H3239" s="64">
        <v>2.36</v>
      </c>
      <c r="I3239" t="s">
        <v>183</v>
      </c>
      <c r="J3239" t="s">
        <v>14</v>
      </c>
      <c r="K3239" t="s">
        <v>15</v>
      </c>
      <c r="N3239" s="1">
        <v>2698</v>
      </c>
      <c r="O3239" s="60">
        <f>IF(B3239="DEPARTAMENTO",IF(I3239="Suroriente",N3239*(100%-12%),N3239*(100%-VLOOKUP(A3239,'Condiciones Comerciales'!B:M,4,FALSE))),N3239)</f>
        <v>2374.2400000000002</v>
      </c>
      <c r="P3239" s="60">
        <f t="shared" si="50"/>
        <v>2671.02</v>
      </c>
    </row>
    <row r="3240" spans="1:16" x14ac:dyDescent="0.3">
      <c r="A3240" s="1" t="s">
        <v>482</v>
      </c>
      <c r="B3240" t="s">
        <v>18</v>
      </c>
      <c r="C3240" t="s">
        <v>37</v>
      </c>
      <c r="D3240" s="63">
        <v>1314</v>
      </c>
      <c r="E3240" s="5">
        <v>13</v>
      </c>
      <c r="G3240" s="64">
        <v>44.67</v>
      </c>
      <c r="H3240" s="64">
        <v>2.36</v>
      </c>
      <c r="I3240" t="s">
        <v>183</v>
      </c>
      <c r="J3240" t="s">
        <v>14</v>
      </c>
      <c r="K3240" t="s">
        <v>15</v>
      </c>
      <c r="N3240" s="1">
        <v>2710</v>
      </c>
      <c r="O3240" s="60">
        <f>IF(B3240="DEPARTAMENTO",IF(I3240="Suroriente",N3240*(100%-12%),N3240*(100%-VLOOKUP(A3240,'Condiciones Comerciales'!B:M,4,FALSE))),N3240)</f>
        <v>2384.8000000000002</v>
      </c>
      <c r="P3240" s="60">
        <f t="shared" si="50"/>
        <v>2682.9</v>
      </c>
    </row>
    <row r="3241" spans="1:16" x14ac:dyDescent="0.3">
      <c r="A3241" s="1" t="s">
        <v>482</v>
      </c>
      <c r="B3241" t="s">
        <v>18</v>
      </c>
      <c r="C3241" t="s">
        <v>37</v>
      </c>
      <c r="D3241" s="63">
        <v>1315</v>
      </c>
      <c r="E3241" s="5">
        <v>13</v>
      </c>
      <c r="G3241" s="64">
        <v>44.67</v>
      </c>
      <c r="H3241" s="64">
        <v>2.36</v>
      </c>
      <c r="I3241" t="s">
        <v>183</v>
      </c>
      <c r="J3241" t="s">
        <v>14</v>
      </c>
      <c r="K3241" t="s">
        <v>15</v>
      </c>
      <c r="N3241" s="1">
        <v>2710</v>
      </c>
      <c r="O3241" s="60">
        <f>IF(B3241="DEPARTAMENTO",IF(I3241="Suroriente",N3241*(100%-12%),N3241*(100%-VLOOKUP(A3241,'Condiciones Comerciales'!B:M,4,FALSE))),N3241)</f>
        <v>2384.8000000000002</v>
      </c>
      <c r="P3241" s="60">
        <f t="shared" si="50"/>
        <v>2682.9</v>
      </c>
    </row>
    <row r="3242" spans="1:16" x14ac:dyDescent="0.3">
      <c r="A3242" s="1" t="s">
        <v>482</v>
      </c>
      <c r="B3242" t="s">
        <v>18</v>
      </c>
      <c r="C3242" t="s">
        <v>37</v>
      </c>
      <c r="D3242" s="63">
        <v>1414</v>
      </c>
      <c r="E3242" s="5">
        <v>14</v>
      </c>
      <c r="G3242" s="64">
        <v>44.67</v>
      </c>
      <c r="H3242" s="64">
        <v>2.36</v>
      </c>
      <c r="I3242" t="s">
        <v>183</v>
      </c>
      <c r="J3242" t="s">
        <v>14</v>
      </c>
      <c r="K3242" t="s">
        <v>15</v>
      </c>
      <c r="N3242" s="1">
        <v>2721</v>
      </c>
      <c r="O3242" s="60">
        <f>IF(B3242="DEPARTAMENTO",IF(I3242="Suroriente",N3242*(100%-12%),N3242*(100%-VLOOKUP(A3242,'Condiciones Comerciales'!B:M,4,FALSE))),N3242)</f>
        <v>2394.48</v>
      </c>
      <c r="P3242" s="60">
        <f t="shared" si="50"/>
        <v>2693.79</v>
      </c>
    </row>
    <row r="3243" spans="1:16" x14ac:dyDescent="0.3">
      <c r="A3243" s="1" t="s">
        <v>482</v>
      </c>
      <c r="B3243" t="s">
        <v>18</v>
      </c>
      <c r="C3243" t="s">
        <v>37</v>
      </c>
      <c r="D3243" s="63">
        <v>1415</v>
      </c>
      <c r="E3243" s="5">
        <v>14</v>
      </c>
      <c r="G3243" s="64">
        <v>44.67</v>
      </c>
      <c r="H3243" s="64">
        <v>2.36</v>
      </c>
      <c r="I3243" t="s">
        <v>183</v>
      </c>
      <c r="J3243" t="s">
        <v>14</v>
      </c>
      <c r="K3243" t="s">
        <v>15</v>
      </c>
      <c r="N3243" s="1">
        <v>2721</v>
      </c>
      <c r="O3243" s="60">
        <f>IF(B3243="DEPARTAMENTO",IF(I3243="Suroriente",N3243*(100%-12%),N3243*(100%-VLOOKUP(A3243,'Condiciones Comerciales'!B:M,4,FALSE))),N3243)</f>
        <v>2394.48</v>
      </c>
      <c r="P3243" s="60">
        <f t="shared" si="50"/>
        <v>2693.79</v>
      </c>
    </row>
    <row r="3244" spans="1:16" x14ac:dyDescent="0.3">
      <c r="A3244" s="1" t="s">
        <v>482</v>
      </c>
      <c r="B3244" t="s">
        <v>18</v>
      </c>
      <c r="C3244" t="s">
        <v>34</v>
      </c>
      <c r="D3244" s="63">
        <v>204</v>
      </c>
      <c r="E3244" s="5">
        <v>2</v>
      </c>
      <c r="G3244" s="64">
        <v>48.8</v>
      </c>
      <c r="H3244" s="64">
        <v>2.27</v>
      </c>
      <c r="I3244" t="s">
        <v>182</v>
      </c>
      <c r="J3244" t="s">
        <v>14</v>
      </c>
      <c r="K3244" t="s">
        <v>15</v>
      </c>
      <c r="N3244" s="1">
        <v>3071</v>
      </c>
      <c r="O3244" s="60">
        <f>IF(B3244="DEPARTAMENTO",IF(I3244="Suroriente",N3244*(100%-12%),N3244*(100%-VLOOKUP(A3244,'Condiciones Comerciales'!B:M,4,FALSE))),N3244)</f>
        <v>2763.9</v>
      </c>
      <c r="P3244" s="60">
        <f t="shared" si="50"/>
        <v>3109.3875000000003</v>
      </c>
    </row>
    <row r="3245" spans="1:16" x14ac:dyDescent="0.3">
      <c r="A3245" s="1" t="s">
        <v>482</v>
      </c>
      <c r="B3245" t="s">
        <v>18</v>
      </c>
      <c r="C3245" t="s">
        <v>34</v>
      </c>
      <c r="D3245" s="63">
        <v>304</v>
      </c>
      <c r="E3245" s="5">
        <v>3</v>
      </c>
      <c r="G3245" s="64">
        <v>48.8</v>
      </c>
      <c r="H3245" s="64">
        <v>2.27</v>
      </c>
      <c r="I3245" t="s">
        <v>182</v>
      </c>
      <c r="J3245" t="s">
        <v>14</v>
      </c>
      <c r="K3245" t="s">
        <v>15</v>
      </c>
      <c r="N3245" s="1">
        <v>3082</v>
      </c>
      <c r="O3245" s="60">
        <f>IF(B3245="DEPARTAMENTO",IF(I3245="Suroriente",N3245*(100%-12%),N3245*(100%-VLOOKUP(A3245,'Condiciones Comerciales'!B:M,4,FALSE))),N3245)</f>
        <v>2773.8</v>
      </c>
      <c r="P3245" s="60">
        <f t="shared" si="50"/>
        <v>3120.5250000000001</v>
      </c>
    </row>
    <row r="3246" spans="1:16" x14ac:dyDescent="0.3">
      <c r="A3246" s="1" t="s">
        <v>482</v>
      </c>
      <c r="B3246" t="s">
        <v>18</v>
      </c>
      <c r="C3246" t="s">
        <v>34</v>
      </c>
      <c r="D3246" s="63">
        <v>704</v>
      </c>
      <c r="E3246" s="5">
        <v>7</v>
      </c>
      <c r="G3246" s="64">
        <v>49.02</v>
      </c>
      <c r="H3246" s="64">
        <v>2.34</v>
      </c>
      <c r="I3246" t="s">
        <v>182</v>
      </c>
      <c r="J3246" t="s">
        <v>14</v>
      </c>
      <c r="K3246" t="s">
        <v>15</v>
      </c>
      <c r="N3246" s="1">
        <v>3128</v>
      </c>
      <c r="O3246" s="60">
        <f>IF(B3246="DEPARTAMENTO",IF(I3246="Suroriente",N3246*(100%-12%),N3246*(100%-VLOOKUP(A3246,'Condiciones Comerciales'!B:M,4,FALSE))),N3246)</f>
        <v>2815.2000000000003</v>
      </c>
      <c r="P3246" s="60">
        <f t="shared" si="50"/>
        <v>3167.1000000000004</v>
      </c>
    </row>
    <row r="3247" spans="1:16" x14ac:dyDescent="0.3">
      <c r="A3247" s="1" t="s">
        <v>482</v>
      </c>
      <c r="B3247" t="s">
        <v>18</v>
      </c>
      <c r="C3247" t="s">
        <v>34</v>
      </c>
      <c r="D3247" s="63">
        <v>804</v>
      </c>
      <c r="E3247" s="5">
        <v>8</v>
      </c>
      <c r="F3247" s="5" t="s">
        <v>718</v>
      </c>
      <c r="G3247" s="64">
        <v>49.02</v>
      </c>
      <c r="H3247" s="64">
        <v>2.34</v>
      </c>
      <c r="I3247" t="s">
        <v>182</v>
      </c>
      <c r="J3247" t="s">
        <v>14</v>
      </c>
      <c r="K3247" t="s">
        <v>15</v>
      </c>
      <c r="N3247" s="1">
        <v>3140</v>
      </c>
      <c r="O3247" s="60">
        <f>IF(B3247="DEPARTAMENTO",IF(I3247="Suroriente",N3247*(100%-12%),N3247*(100%-VLOOKUP(A3247,'Condiciones Comerciales'!B:M,4,FALSE))),N3247)</f>
        <v>2826</v>
      </c>
      <c r="P3247" s="60">
        <f t="shared" si="50"/>
        <v>3179.25</v>
      </c>
    </row>
    <row r="3248" spans="1:16" x14ac:dyDescent="0.3">
      <c r="A3248" s="1" t="s">
        <v>482</v>
      </c>
      <c r="B3248" t="s">
        <v>18</v>
      </c>
      <c r="C3248" t="s">
        <v>34</v>
      </c>
      <c r="D3248" s="63">
        <v>1104</v>
      </c>
      <c r="E3248" s="5">
        <v>11</v>
      </c>
      <c r="G3248" s="64">
        <v>49.23</v>
      </c>
      <c r="H3248" s="64">
        <v>2.4</v>
      </c>
      <c r="I3248" t="s">
        <v>182</v>
      </c>
      <c r="J3248" t="s">
        <v>14</v>
      </c>
      <c r="K3248" t="s">
        <v>15</v>
      </c>
      <c r="N3248" s="1">
        <v>3174</v>
      </c>
      <c r="O3248" s="60">
        <f>IF(B3248="DEPARTAMENTO",IF(I3248="Suroriente",N3248*(100%-12%),N3248*(100%-VLOOKUP(A3248,'Condiciones Comerciales'!B:M,4,FALSE))),N3248)</f>
        <v>2856.6</v>
      </c>
      <c r="P3248" s="60">
        <f t="shared" si="50"/>
        <v>3213.6749999999997</v>
      </c>
    </row>
    <row r="3249" spans="1:16" x14ac:dyDescent="0.3">
      <c r="A3249" s="1" t="s">
        <v>482</v>
      </c>
      <c r="B3249" t="s">
        <v>18</v>
      </c>
      <c r="C3249" t="s">
        <v>34</v>
      </c>
      <c r="D3249" s="63">
        <v>1204</v>
      </c>
      <c r="E3249" s="5">
        <v>12</v>
      </c>
      <c r="G3249" s="64">
        <v>49.23</v>
      </c>
      <c r="H3249" s="64">
        <v>2.4</v>
      </c>
      <c r="I3249" t="s">
        <v>182</v>
      </c>
      <c r="J3249" t="s">
        <v>14</v>
      </c>
      <c r="K3249" t="s">
        <v>15</v>
      </c>
      <c r="N3249" s="1">
        <v>3186</v>
      </c>
      <c r="O3249" s="60">
        <f>IF(B3249="DEPARTAMENTO",IF(I3249="Suroriente",N3249*(100%-12%),N3249*(100%-VLOOKUP(A3249,'Condiciones Comerciales'!B:M,4,FALSE))),N3249)</f>
        <v>2867.4</v>
      </c>
      <c r="P3249" s="60">
        <f t="shared" si="50"/>
        <v>3225.8249999999998</v>
      </c>
    </row>
    <row r="3250" spans="1:16" x14ac:dyDescent="0.3">
      <c r="A3250" s="1" t="s">
        <v>482</v>
      </c>
      <c r="B3250" t="s">
        <v>18</v>
      </c>
      <c r="C3250" t="s">
        <v>34</v>
      </c>
      <c r="D3250" s="63">
        <v>1304</v>
      </c>
      <c r="E3250" s="5">
        <v>13</v>
      </c>
      <c r="G3250" s="64">
        <v>49.23</v>
      </c>
      <c r="H3250" s="64">
        <v>2.4</v>
      </c>
      <c r="I3250" t="s">
        <v>182</v>
      </c>
      <c r="J3250" t="s">
        <v>14</v>
      </c>
      <c r="K3250" t="s">
        <v>15</v>
      </c>
      <c r="N3250" s="1">
        <v>3197</v>
      </c>
      <c r="O3250" s="60">
        <f>IF(B3250="DEPARTAMENTO",IF(I3250="Suroriente",N3250*(100%-12%),N3250*(100%-VLOOKUP(A3250,'Condiciones Comerciales'!B:M,4,FALSE))),N3250)</f>
        <v>2877.3</v>
      </c>
      <c r="P3250" s="60">
        <f t="shared" si="50"/>
        <v>3236.9625000000001</v>
      </c>
    </row>
    <row r="3251" spans="1:16" x14ac:dyDescent="0.3">
      <c r="A3251" s="1" t="s">
        <v>482</v>
      </c>
      <c r="B3251" t="s">
        <v>18</v>
      </c>
      <c r="C3251" t="s">
        <v>34</v>
      </c>
      <c r="D3251" s="63">
        <v>1404</v>
      </c>
      <c r="E3251" s="5">
        <v>14</v>
      </c>
      <c r="G3251" s="64">
        <v>49.23</v>
      </c>
      <c r="H3251" s="64">
        <v>2.4</v>
      </c>
      <c r="I3251" t="s">
        <v>182</v>
      </c>
      <c r="J3251" t="s">
        <v>14</v>
      </c>
      <c r="K3251" t="s">
        <v>15</v>
      </c>
      <c r="N3251" s="1">
        <v>3109</v>
      </c>
      <c r="O3251" s="60">
        <f>IF(B3251="DEPARTAMENTO",IF(I3251="Suroriente",N3251*(100%-12%),N3251*(100%-VLOOKUP(A3251,'Condiciones Comerciales'!B:M,4,FALSE))),N3251)</f>
        <v>2798.1</v>
      </c>
      <c r="P3251" s="60">
        <f t="shared" si="50"/>
        <v>3147.8624999999997</v>
      </c>
    </row>
    <row r="3252" spans="1:16" x14ac:dyDescent="0.3">
      <c r="A3252" s="1" t="s">
        <v>482</v>
      </c>
      <c r="B3252" t="s">
        <v>13</v>
      </c>
      <c r="C3252" t="s">
        <v>13</v>
      </c>
      <c r="D3252" s="63">
        <v>1</v>
      </c>
      <c r="E3252" s="5">
        <v>1</v>
      </c>
      <c r="G3252" s="64">
        <v>16.420000000000002</v>
      </c>
      <c r="H3252" s="64">
        <v>0</v>
      </c>
      <c r="I3252" t="s">
        <v>14</v>
      </c>
      <c r="J3252" t="s">
        <v>14</v>
      </c>
      <c r="K3252" t="s">
        <v>15</v>
      </c>
      <c r="L3252" t="s">
        <v>647</v>
      </c>
      <c r="N3252" s="1">
        <v>246</v>
      </c>
      <c r="O3252" s="60">
        <f>IF(B3252="DEPARTAMENTO",IF(I3252="Suroriente",N3252*(100%-12%),N3252*(100%-VLOOKUP(A3252,'Condiciones Comerciales'!B:M,4,FALSE))),N3252)</f>
        <v>246</v>
      </c>
      <c r="P3252" s="60">
        <f t="shared" si="50"/>
        <v>276.75</v>
      </c>
    </row>
    <row r="3253" spans="1:16" x14ac:dyDescent="0.3">
      <c r="A3253" s="1" t="s">
        <v>482</v>
      </c>
      <c r="B3253" t="s">
        <v>13</v>
      </c>
      <c r="C3253" t="s">
        <v>13</v>
      </c>
      <c r="D3253" s="63">
        <v>2</v>
      </c>
      <c r="E3253" s="5">
        <v>1</v>
      </c>
      <c r="G3253" s="64">
        <v>13.97</v>
      </c>
      <c r="H3253" s="64">
        <v>0</v>
      </c>
      <c r="I3253" t="s">
        <v>14</v>
      </c>
      <c r="J3253" t="s">
        <v>14</v>
      </c>
      <c r="K3253" t="s">
        <v>15</v>
      </c>
      <c r="L3253" t="s">
        <v>648</v>
      </c>
      <c r="N3253" s="1">
        <v>209</v>
      </c>
      <c r="O3253" s="60">
        <f>IF(B3253="DEPARTAMENTO",IF(I3253="Suroriente",N3253*(100%-12%),N3253*(100%-VLOOKUP(A3253,'Condiciones Comerciales'!B:M,4,FALSE))),N3253)</f>
        <v>209</v>
      </c>
      <c r="P3253" s="60">
        <f t="shared" si="50"/>
        <v>235.12499999999997</v>
      </c>
    </row>
    <row r="3254" spans="1:16" x14ac:dyDescent="0.3">
      <c r="A3254" s="1" t="s">
        <v>482</v>
      </c>
      <c r="B3254" t="s">
        <v>13</v>
      </c>
      <c r="C3254" t="s">
        <v>13</v>
      </c>
      <c r="D3254" s="63">
        <v>3</v>
      </c>
      <c r="E3254" s="5">
        <v>1</v>
      </c>
      <c r="G3254" s="64">
        <v>15.03</v>
      </c>
      <c r="H3254" s="64">
        <v>0</v>
      </c>
      <c r="I3254" t="s">
        <v>14</v>
      </c>
      <c r="J3254" t="s">
        <v>14</v>
      </c>
      <c r="K3254" t="s">
        <v>15</v>
      </c>
      <c r="L3254" t="s">
        <v>649</v>
      </c>
      <c r="N3254" s="1">
        <v>225</v>
      </c>
      <c r="O3254" s="60">
        <f>IF(B3254="DEPARTAMENTO",IF(I3254="Suroriente",N3254*(100%-12%),N3254*(100%-VLOOKUP(A3254,'Condiciones Comerciales'!B:M,4,FALSE))),N3254)</f>
        <v>225</v>
      </c>
      <c r="P3254" s="60">
        <f t="shared" si="50"/>
        <v>253.125</v>
      </c>
    </row>
    <row r="3255" spans="1:16" x14ac:dyDescent="0.3">
      <c r="A3255" s="1" t="s">
        <v>482</v>
      </c>
      <c r="B3255" t="s">
        <v>13</v>
      </c>
      <c r="C3255" t="s">
        <v>13</v>
      </c>
      <c r="D3255" s="63">
        <v>4</v>
      </c>
      <c r="E3255" s="5">
        <v>1</v>
      </c>
      <c r="G3255" s="64">
        <v>8.6300000000000008</v>
      </c>
      <c r="H3255" s="64">
        <v>0</v>
      </c>
      <c r="I3255" t="s">
        <v>14</v>
      </c>
      <c r="J3255" t="s">
        <v>14</v>
      </c>
      <c r="K3255" t="s">
        <v>15</v>
      </c>
      <c r="N3255" s="1">
        <v>130</v>
      </c>
      <c r="O3255" s="60">
        <f>IF(B3255="DEPARTAMENTO",IF(I3255="Suroriente",N3255*(100%-12%),N3255*(100%-VLOOKUP(A3255,'Condiciones Comerciales'!B:M,4,FALSE))),N3255)</f>
        <v>130</v>
      </c>
      <c r="P3255" s="60">
        <f t="shared" si="50"/>
        <v>146.25</v>
      </c>
    </row>
    <row r="3256" spans="1:16" x14ac:dyDescent="0.3">
      <c r="A3256" s="1" t="s">
        <v>482</v>
      </c>
      <c r="B3256" t="s">
        <v>13</v>
      </c>
      <c r="C3256" t="s">
        <v>13</v>
      </c>
      <c r="D3256" s="63">
        <v>5</v>
      </c>
      <c r="E3256" s="5">
        <v>1</v>
      </c>
      <c r="G3256" s="64">
        <v>4.8600000000000003</v>
      </c>
      <c r="H3256" s="64">
        <v>0</v>
      </c>
      <c r="I3256" t="s">
        <v>14</v>
      </c>
      <c r="J3256" t="s">
        <v>14</v>
      </c>
      <c r="K3256" t="s">
        <v>15</v>
      </c>
      <c r="L3256" t="s">
        <v>266</v>
      </c>
      <c r="N3256" s="1">
        <v>73</v>
      </c>
      <c r="O3256" s="60">
        <f>IF(B3256="DEPARTAMENTO",IF(I3256="Suroriente",N3256*(100%-12%),N3256*(100%-VLOOKUP(A3256,'Condiciones Comerciales'!B:M,4,FALSE))),N3256)</f>
        <v>73</v>
      </c>
      <c r="P3256" s="60">
        <f t="shared" si="50"/>
        <v>82.125</v>
      </c>
    </row>
    <row r="3257" spans="1:16" x14ac:dyDescent="0.3">
      <c r="A3257" s="1" t="s">
        <v>482</v>
      </c>
      <c r="B3257" t="s">
        <v>13</v>
      </c>
      <c r="C3257" t="s">
        <v>13</v>
      </c>
      <c r="D3257" s="63">
        <v>6</v>
      </c>
      <c r="E3257" s="5">
        <v>1</v>
      </c>
      <c r="G3257" s="64">
        <v>5.27</v>
      </c>
      <c r="H3257" s="64">
        <v>0</v>
      </c>
      <c r="I3257" t="s">
        <v>14</v>
      </c>
      <c r="J3257" t="s">
        <v>14</v>
      </c>
      <c r="K3257" t="s">
        <v>15</v>
      </c>
      <c r="L3257" t="s">
        <v>259</v>
      </c>
      <c r="N3257" s="1">
        <v>79</v>
      </c>
      <c r="O3257" s="60">
        <f>IF(B3257="DEPARTAMENTO",IF(I3257="Suroriente",N3257*(100%-12%),N3257*(100%-VLOOKUP(A3257,'Condiciones Comerciales'!B:M,4,FALSE))),N3257)</f>
        <v>79</v>
      </c>
      <c r="P3257" s="60">
        <f t="shared" si="50"/>
        <v>88.874999999999986</v>
      </c>
    </row>
    <row r="3258" spans="1:16" x14ac:dyDescent="0.3">
      <c r="A3258" s="1" t="s">
        <v>482</v>
      </c>
      <c r="B3258" t="s">
        <v>13</v>
      </c>
      <c r="C3258" t="s">
        <v>13</v>
      </c>
      <c r="D3258" s="63">
        <v>7</v>
      </c>
      <c r="E3258" s="5">
        <v>1</v>
      </c>
      <c r="G3258" s="64">
        <v>7.67</v>
      </c>
      <c r="H3258" s="64">
        <v>0</v>
      </c>
      <c r="I3258" t="s">
        <v>14</v>
      </c>
      <c r="J3258" t="s">
        <v>14</v>
      </c>
      <c r="K3258" t="s">
        <v>15</v>
      </c>
      <c r="N3258" s="1">
        <v>115</v>
      </c>
      <c r="O3258" s="60">
        <f>IF(B3258="DEPARTAMENTO",IF(I3258="Suroriente",N3258*(100%-12%),N3258*(100%-VLOOKUP(A3258,'Condiciones Comerciales'!B:M,4,FALSE))),N3258)</f>
        <v>115</v>
      </c>
      <c r="P3258" s="60">
        <f t="shared" si="50"/>
        <v>129.375</v>
      </c>
    </row>
    <row r="3259" spans="1:16" x14ac:dyDescent="0.3">
      <c r="A3259" s="1" t="s">
        <v>482</v>
      </c>
      <c r="B3259" t="s">
        <v>13</v>
      </c>
      <c r="C3259" t="s">
        <v>13</v>
      </c>
      <c r="D3259" s="63">
        <v>8</v>
      </c>
      <c r="E3259" s="5">
        <v>1</v>
      </c>
      <c r="G3259" s="64">
        <v>5.62</v>
      </c>
      <c r="H3259" s="64">
        <v>0</v>
      </c>
      <c r="I3259" t="s">
        <v>14</v>
      </c>
      <c r="J3259" t="s">
        <v>14</v>
      </c>
      <c r="K3259" t="s">
        <v>15</v>
      </c>
      <c r="L3259" t="s">
        <v>274</v>
      </c>
      <c r="N3259" s="1">
        <v>85</v>
      </c>
      <c r="O3259" s="60">
        <f>IF(B3259="DEPARTAMENTO",IF(I3259="Suroriente",N3259*(100%-12%),N3259*(100%-VLOOKUP(A3259,'Condiciones Comerciales'!B:M,4,FALSE))),N3259)</f>
        <v>85</v>
      </c>
      <c r="P3259" s="60">
        <f t="shared" si="50"/>
        <v>95.625</v>
      </c>
    </row>
    <row r="3260" spans="1:16" x14ac:dyDescent="0.3">
      <c r="A3260" s="1" t="s">
        <v>482</v>
      </c>
      <c r="B3260" t="s">
        <v>13</v>
      </c>
      <c r="C3260" t="s">
        <v>13</v>
      </c>
      <c r="D3260" s="63">
        <v>9</v>
      </c>
      <c r="E3260" s="5">
        <v>1</v>
      </c>
      <c r="G3260" s="64">
        <v>4.18</v>
      </c>
      <c r="H3260" s="64">
        <v>0</v>
      </c>
      <c r="I3260" t="s">
        <v>14</v>
      </c>
      <c r="J3260" t="s">
        <v>14</v>
      </c>
      <c r="K3260" t="s">
        <v>15</v>
      </c>
      <c r="L3260" t="s">
        <v>249</v>
      </c>
      <c r="N3260" s="1">
        <v>63</v>
      </c>
      <c r="O3260" s="60">
        <f>IF(B3260="DEPARTAMENTO",IF(I3260="Suroriente",N3260*(100%-12%),N3260*(100%-VLOOKUP(A3260,'Condiciones Comerciales'!B:M,4,FALSE))),N3260)</f>
        <v>63</v>
      </c>
      <c r="P3260" s="60">
        <f t="shared" si="50"/>
        <v>70.875</v>
      </c>
    </row>
    <row r="3261" spans="1:16" x14ac:dyDescent="0.3">
      <c r="A3261" s="1" t="s">
        <v>482</v>
      </c>
      <c r="B3261" t="s">
        <v>13</v>
      </c>
      <c r="C3261" t="s">
        <v>13</v>
      </c>
      <c r="D3261" s="63">
        <v>10</v>
      </c>
      <c r="E3261" s="5">
        <v>1</v>
      </c>
      <c r="G3261" s="64">
        <v>4.21</v>
      </c>
      <c r="H3261" s="64">
        <v>0</v>
      </c>
      <c r="I3261" t="s">
        <v>14</v>
      </c>
      <c r="J3261" t="s">
        <v>14</v>
      </c>
      <c r="K3261" t="s">
        <v>15</v>
      </c>
      <c r="L3261" t="s">
        <v>248</v>
      </c>
      <c r="N3261" s="1">
        <v>64</v>
      </c>
      <c r="O3261" s="60">
        <f>IF(B3261="DEPARTAMENTO",IF(I3261="Suroriente",N3261*(100%-12%),N3261*(100%-VLOOKUP(A3261,'Condiciones Comerciales'!B:M,4,FALSE))),N3261)</f>
        <v>64</v>
      </c>
      <c r="P3261" s="60">
        <f t="shared" si="50"/>
        <v>72</v>
      </c>
    </row>
    <row r="3262" spans="1:16" x14ac:dyDescent="0.3">
      <c r="A3262" s="1" t="s">
        <v>482</v>
      </c>
      <c r="B3262" t="s">
        <v>13</v>
      </c>
      <c r="C3262" t="s">
        <v>13</v>
      </c>
      <c r="D3262" s="63">
        <v>11</v>
      </c>
      <c r="E3262" s="5">
        <v>1</v>
      </c>
      <c r="G3262" s="64">
        <v>3.7</v>
      </c>
      <c r="H3262" s="64">
        <v>0</v>
      </c>
      <c r="I3262" t="s">
        <v>14</v>
      </c>
      <c r="J3262" t="s">
        <v>14</v>
      </c>
      <c r="K3262" t="s">
        <v>15</v>
      </c>
      <c r="L3262" t="s">
        <v>261</v>
      </c>
      <c r="N3262" s="1">
        <v>56</v>
      </c>
      <c r="O3262" s="60">
        <f>IF(B3262="DEPARTAMENTO",IF(I3262="Suroriente",N3262*(100%-12%),N3262*(100%-VLOOKUP(A3262,'Condiciones Comerciales'!B:M,4,FALSE))),N3262)</f>
        <v>56</v>
      </c>
      <c r="P3262" s="60">
        <f t="shared" si="50"/>
        <v>62.999999999999993</v>
      </c>
    </row>
    <row r="3263" spans="1:16" x14ac:dyDescent="0.3">
      <c r="A3263" s="1" t="s">
        <v>482</v>
      </c>
      <c r="B3263" t="s">
        <v>13</v>
      </c>
      <c r="C3263" t="s">
        <v>13</v>
      </c>
      <c r="D3263" s="63">
        <v>12</v>
      </c>
      <c r="E3263" s="5">
        <v>1</v>
      </c>
      <c r="G3263" s="64">
        <v>3.86</v>
      </c>
      <c r="H3263" s="64">
        <v>0</v>
      </c>
      <c r="I3263" t="s">
        <v>14</v>
      </c>
      <c r="J3263" t="s">
        <v>14</v>
      </c>
      <c r="K3263" t="s">
        <v>15</v>
      </c>
      <c r="L3263" t="s">
        <v>260</v>
      </c>
      <c r="N3263" s="1">
        <v>57</v>
      </c>
      <c r="O3263" s="60">
        <f>IF(B3263="DEPARTAMENTO",IF(I3263="Suroriente",N3263*(100%-12%),N3263*(100%-VLOOKUP(A3263,'Condiciones Comerciales'!B:M,4,FALSE))),N3263)</f>
        <v>57</v>
      </c>
      <c r="P3263" s="60">
        <f t="shared" si="50"/>
        <v>64.124999999999986</v>
      </c>
    </row>
    <row r="3264" spans="1:16" x14ac:dyDescent="0.3">
      <c r="A3264" s="1" t="s">
        <v>482</v>
      </c>
      <c r="B3264" t="s">
        <v>13</v>
      </c>
      <c r="C3264" t="s">
        <v>13</v>
      </c>
      <c r="D3264" s="63">
        <v>13</v>
      </c>
      <c r="E3264" s="5">
        <v>1</v>
      </c>
      <c r="G3264" s="64">
        <v>3.86</v>
      </c>
      <c r="H3264" s="64">
        <v>0</v>
      </c>
      <c r="I3264" t="s">
        <v>14</v>
      </c>
      <c r="J3264" t="s">
        <v>14</v>
      </c>
      <c r="K3264" t="s">
        <v>15</v>
      </c>
      <c r="L3264" t="s">
        <v>275</v>
      </c>
      <c r="N3264" s="1">
        <v>57</v>
      </c>
      <c r="O3264" s="60">
        <f>IF(B3264="DEPARTAMENTO",IF(I3264="Suroriente",N3264*(100%-12%),N3264*(100%-VLOOKUP(A3264,'Condiciones Comerciales'!B:M,4,FALSE))),N3264)</f>
        <v>57</v>
      </c>
      <c r="P3264" s="60">
        <f t="shared" si="50"/>
        <v>64.124999999999986</v>
      </c>
    </row>
    <row r="3265" spans="1:16" x14ac:dyDescent="0.3">
      <c r="A3265" s="1" t="s">
        <v>482</v>
      </c>
      <c r="B3265" t="s">
        <v>13</v>
      </c>
      <c r="C3265" t="s">
        <v>13</v>
      </c>
      <c r="D3265" s="63">
        <v>14</v>
      </c>
      <c r="E3265" s="5">
        <v>1</v>
      </c>
      <c r="G3265" s="64">
        <v>3.64</v>
      </c>
      <c r="H3265" s="64">
        <v>0</v>
      </c>
      <c r="I3265" t="s">
        <v>14</v>
      </c>
      <c r="J3265" t="s">
        <v>14</v>
      </c>
      <c r="K3265" t="s">
        <v>15</v>
      </c>
      <c r="L3265" t="s">
        <v>492</v>
      </c>
      <c r="N3265" s="1">
        <v>55</v>
      </c>
      <c r="O3265" s="60">
        <f>IF(B3265="DEPARTAMENTO",IF(I3265="Suroriente",N3265*(100%-12%),N3265*(100%-VLOOKUP(A3265,'Condiciones Comerciales'!B:M,4,FALSE))),N3265)</f>
        <v>55</v>
      </c>
      <c r="P3265" s="60">
        <f t="shared" si="50"/>
        <v>61.875</v>
      </c>
    </row>
    <row r="3266" spans="1:16" x14ac:dyDescent="0.3">
      <c r="A3266" s="1" t="s">
        <v>482</v>
      </c>
      <c r="B3266" t="s">
        <v>13</v>
      </c>
      <c r="C3266" t="s">
        <v>13</v>
      </c>
      <c r="D3266" s="63">
        <v>15</v>
      </c>
      <c r="E3266" s="5">
        <v>1</v>
      </c>
      <c r="G3266" s="64">
        <v>3.82</v>
      </c>
      <c r="H3266" s="64">
        <v>0</v>
      </c>
      <c r="I3266" t="s">
        <v>14</v>
      </c>
      <c r="J3266" t="s">
        <v>14</v>
      </c>
      <c r="K3266" t="s">
        <v>15</v>
      </c>
      <c r="L3266" t="s">
        <v>502</v>
      </c>
      <c r="N3266" s="1">
        <v>57</v>
      </c>
      <c r="O3266" s="60">
        <f>IF(B3266="DEPARTAMENTO",IF(I3266="Suroriente",N3266*(100%-12%),N3266*(100%-VLOOKUP(A3266,'Condiciones Comerciales'!B:M,4,FALSE))),N3266)</f>
        <v>57</v>
      </c>
      <c r="P3266" s="60">
        <f t="shared" ref="P3266:P3329" si="51">(O3266-10%*O3266)/80%</f>
        <v>64.124999999999986</v>
      </c>
    </row>
    <row r="3267" spans="1:16" x14ac:dyDescent="0.3">
      <c r="A3267" s="1" t="s">
        <v>482</v>
      </c>
      <c r="B3267" t="s">
        <v>13</v>
      </c>
      <c r="C3267" t="s">
        <v>13</v>
      </c>
      <c r="D3267" s="63">
        <v>16</v>
      </c>
      <c r="E3267" s="5">
        <v>1</v>
      </c>
      <c r="G3267" s="64">
        <v>4.62</v>
      </c>
      <c r="H3267" s="64">
        <v>0</v>
      </c>
      <c r="I3267" t="s">
        <v>14</v>
      </c>
      <c r="J3267" t="s">
        <v>14</v>
      </c>
      <c r="K3267" t="s">
        <v>15</v>
      </c>
      <c r="L3267" t="s">
        <v>421</v>
      </c>
      <c r="N3267" s="1">
        <v>69</v>
      </c>
      <c r="O3267" s="60">
        <f>IF(B3267="DEPARTAMENTO",IF(I3267="Suroriente",N3267*(100%-12%),N3267*(100%-VLOOKUP(A3267,'Condiciones Comerciales'!B:M,4,FALSE))),N3267)</f>
        <v>69</v>
      </c>
      <c r="P3267" s="60">
        <f t="shared" si="51"/>
        <v>77.625</v>
      </c>
    </row>
    <row r="3268" spans="1:16" x14ac:dyDescent="0.3">
      <c r="A3268" s="1" t="s">
        <v>482</v>
      </c>
      <c r="B3268" t="s">
        <v>13</v>
      </c>
      <c r="C3268" t="s">
        <v>13</v>
      </c>
      <c r="D3268" s="63">
        <v>17</v>
      </c>
      <c r="E3268" s="5">
        <v>1</v>
      </c>
      <c r="G3268" s="64">
        <v>5.18</v>
      </c>
      <c r="H3268" s="64">
        <v>0</v>
      </c>
      <c r="I3268" t="s">
        <v>14</v>
      </c>
      <c r="J3268" t="s">
        <v>14</v>
      </c>
      <c r="K3268" t="s">
        <v>15</v>
      </c>
      <c r="L3268" t="s">
        <v>434</v>
      </c>
      <c r="N3268" s="1">
        <v>77</v>
      </c>
      <c r="O3268" s="60">
        <f>IF(B3268="DEPARTAMENTO",IF(I3268="Suroriente",N3268*(100%-12%),N3268*(100%-VLOOKUP(A3268,'Condiciones Comerciales'!B:M,4,FALSE))),N3268)</f>
        <v>77</v>
      </c>
      <c r="P3268" s="60">
        <f t="shared" si="51"/>
        <v>86.624999999999986</v>
      </c>
    </row>
    <row r="3269" spans="1:16" x14ac:dyDescent="0.3">
      <c r="A3269" s="1" t="s">
        <v>482</v>
      </c>
      <c r="B3269" t="s">
        <v>13</v>
      </c>
      <c r="C3269" t="s">
        <v>13</v>
      </c>
      <c r="D3269" s="63">
        <v>18</v>
      </c>
      <c r="E3269" s="5">
        <v>1</v>
      </c>
      <c r="G3269" s="64">
        <v>7.67</v>
      </c>
      <c r="H3269" s="64">
        <v>0</v>
      </c>
      <c r="I3269" t="s">
        <v>14</v>
      </c>
      <c r="J3269" t="s">
        <v>14</v>
      </c>
      <c r="K3269" t="s">
        <v>15</v>
      </c>
      <c r="N3269" s="1">
        <v>115</v>
      </c>
      <c r="O3269" s="60">
        <f>IF(B3269="DEPARTAMENTO",IF(I3269="Suroriente",N3269*(100%-12%),N3269*(100%-VLOOKUP(A3269,'Condiciones Comerciales'!B:M,4,FALSE))),N3269)</f>
        <v>115</v>
      </c>
      <c r="P3269" s="60">
        <f t="shared" si="51"/>
        <v>129.375</v>
      </c>
    </row>
    <row r="3270" spans="1:16" x14ac:dyDescent="0.3">
      <c r="A3270" s="1" t="s">
        <v>482</v>
      </c>
      <c r="B3270" t="s">
        <v>13</v>
      </c>
      <c r="C3270" t="s">
        <v>13</v>
      </c>
      <c r="D3270" s="63">
        <v>20</v>
      </c>
      <c r="E3270" s="5">
        <v>1</v>
      </c>
      <c r="G3270" s="64">
        <v>5.96</v>
      </c>
      <c r="H3270" s="64">
        <v>0</v>
      </c>
      <c r="I3270" t="s">
        <v>14</v>
      </c>
      <c r="J3270" t="s">
        <v>14</v>
      </c>
      <c r="K3270" t="s">
        <v>15</v>
      </c>
      <c r="L3270" t="s">
        <v>500</v>
      </c>
      <c r="N3270" s="1">
        <v>89</v>
      </c>
      <c r="O3270" s="60">
        <f>IF(B3270="DEPARTAMENTO",IF(I3270="Suroriente",N3270*(100%-12%),N3270*(100%-VLOOKUP(A3270,'Condiciones Comerciales'!B:M,4,FALSE))),N3270)</f>
        <v>89</v>
      </c>
      <c r="P3270" s="60">
        <f t="shared" si="51"/>
        <v>100.12499999999999</v>
      </c>
    </row>
    <row r="3271" spans="1:16" x14ac:dyDescent="0.3">
      <c r="A3271" s="1" t="s">
        <v>482</v>
      </c>
      <c r="B3271" t="s">
        <v>13</v>
      </c>
      <c r="C3271" t="s">
        <v>13</v>
      </c>
      <c r="D3271" s="63">
        <v>21</v>
      </c>
      <c r="E3271" s="5">
        <v>1</v>
      </c>
      <c r="G3271" s="64">
        <v>3.61</v>
      </c>
      <c r="H3271" s="64">
        <v>0</v>
      </c>
      <c r="I3271" t="s">
        <v>14</v>
      </c>
      <c r="J3271" t="s">
        <v>14</v>
      </c>
      <c r="K3271" t="s">
        <v>15</v>
      </c>
      <c r="N3271" s="1">
        <v>54</v>
      </c>
      <c r="O3271" s="60">
        <f>IF(B3271="DEPARTAMENTO",IF(I3271="Suroriente",N3271*(100%-12%),N3271*(100%-VLOOKUP(A3271,'Condiciones Comerciales'!B:M,4,FALSE))),N3271)</f>
        <v>54</v>
      </c>
      <c r="P3271" s="60">
        <f t="shared" si="51"/>
        <v>60.75</v>
      </c>
    </row>
    <row r="3272" spans="1:16" x14ac:dyDescent="0.3">
      <c r="A3272" s="1" t="s">
        <v>482</v>
      </c>
      <c r="B3272" t="s">
        <v>13</v>
      </c>
      <c r="C3272" t="s">
        <v>13</v>
      </c>
      <c r="D3272" s="63">
        <v>22</v>
      </c>
      <c r="E3272" s="5">
        <v>1</v>
      </c>
      <c r="G3272" s="64">
        <v>3.61</v>
      </c>
      <c r="H3272" s="64">
        <v>0</v>
      </c>
      <c r="I3272" t="s">
        <v>14</v>
      </c>
      <c r="J3272" t="s">
        <v>14</v>
      </c>
      <c r="K3272" t="s">
        <v>15</v>
      </c>
      <c r="N3272" s="1">
        <v>54</v>
      </c>
      <c r="O3272" s="60">
        <f>IF(B3272="DEPARTAMENTO",IF(I3272="Suroriente",N3272*(100%-12%),N3272*(100%-VLOOKUP(A3272,'Condiciones Comerciales'!B:M,4,FALSE))),N3272)</f>
        <v>54</v>
      </c>
      <c r="P3272" s="60">
        <f t="shared" si="51"/>
        <v>60.75</v>
      </c>
    </row>
    <row r="3273" spans="1:16" x14ac:dyDescent="0.3">
      <c r="A3273" s="1" t="s">
        <v>482</v>
      </c>
      <c r="B3273" t="s">
        <v>13</v>
      </c>
      <c r="C3273" t="s">
        <v>13</v>
      </c>
      <c r="D3273" s="63">
        <v>23</v>
      </c>
      <c r="E3273" s="5">
        <v>1</v>
      </c>
      <c r="G3273" s="64">
        <v>3.61</v>
      </c>
      <c r="H3273" s="64">
        <v>0</v>
      </c>
      <c r="I3273" t="s">
        <v>14</v>
      </c>
      <c r="J3273" t="s">
        <v>14</v>
      </c>
      <c r="K3273" t="s">
        <v>15</v>
      </c>
      <c r="N3273" s="1">
        <v>54</v>
      </c>
      <c r="O3273" s="60">
        <f>IF(B3273="DEPARTAMENTO",IF(I3273="Suroriente",N3273*(100%-12%),N3273*(100%-VLOOKUP(A3273,'Condiciones Comerciales'!B:M,4,FALSE))),N3273)</f>
        <v>54</v>
      </c>
      <c r="P3273" s="60">
        <f t="shared" si="51"/>
        <v>60.75</v>
      </c>
    </row>
    <row r="3274" spans="1:16" x14ac:dyDescent="0.3">
      <c r="A3274" s="1" t="s">
        <v>482</v>
      </c>
      <c r="B3274" t="s">
        <v>13</v>
      </c>
      <c r="C3274" t="s">
        <v>13</v>
      </c>
      <c r="D3274" s="63">
        <v>24</v>
      </c>
      <c r="E3274" s="5">
        <v>1</v>
      </c>
      <c r="G3274" s="64">
        <v>3.61</v>
      </c>
      <c r="H3274" s="64">
        <v>0</v>
      </c>
      <c r="I3274" t="s">
        <v>14</v>
      </c>
      <c r="J3274" t="s">
        <v>14</v>
      </c>
      <c r="K3274" t="s">
        <v>15</v>
      </c>
      <c r="N3274" s="1">
        <v>54</v>
      </c>
      <c r="O3274" s="60">
        <f>IF(B3274="DEPARTAMENTO",IF(I3274="Suroriente",N3274*(100%-12%),N3274*(100%-VLOOKUP(A3274,'Condiciones Comerciales'!B:M,4,FALSE))),N3274)</f>
        <v>54</v>
      </c>
      <c r="P3274" s="60">
        <f t="shared" si="51"/>
        <v>60.75</v>
      </c>
    </row>
    <row r="3275" spans="1:16" x14ac:dyDescent="0.3">
      <c r="A3275" s="1" t="s">
        <v>482</v>
      </c>
      <c r="B3275" t="s">
        <v>13</v>
      </c>
      <c r="C3275" t="s">
        <v>13</v>
      </c>
      <c r="D3275" s="63">
        <v>25</v>
      </c>
      <c r="E3275" s="5">
        <v>1</v>
      </c>
      <c r="G3275" s="64">
        <v>3.61</v>
      </c>
      <c r="H3275" s="64">
        <v>0</v>
      </c>
      <c r="I3275" t="s">
        <v>14</v>
      </c>
      <c r="J3275" t="s">
        <v>14</v>
      </c>
      <c r="K3275" t="s">
        <v>15</v>
      </c>
      <c r="N3275" s="1">
        <v>54</v>
      </c>
      <c r="O3275" s="60">
        <f>IF(B3275="DEPARTAMENTO",IF(I3275="Suroriente",N3275*(100%-12%),N3275*(100%-VLOOKUP(A3275,'Condiciones Comerciales'!B:M,4,FALSE))),N3275)</f>
        <v>54</v>
      </c>
      <c r="P3275" s="60">
        <f t="shared" si="51"/>
        <v>60.75</v>
      </c>
    </row>
    <row r="3276" spans="1:16" x14ac:dyDescent="0.3">
      <c r="A3276" s="1" t="s">
        <v>482</v>
      </c>
      <c r="B3276" t="s">
        <v>13</v>
      </c>
      <c r="C3276" t="s">
        <v>13</v>
      </c>
      <c r="D3276" s="63">
        <v>26</v>
      </c>
      <c r="E3276" s="5">
        <v>1</v>
      </c>
      <c r="G3276" s="64">
        <v>6.35</v>
      </c>
      <c r="H3276" s="64">
        <v>0</v>
      </c>
      <c r="I3276" t="s">
        <v>14</v>
      </c>
      <c r="J3276" t="s">
        <v>14</v>
      </c>
      <c r="K3276" t="s">
        <v>15</v>
      </c>
      <c r="N3276" s="1">
        <v>95</v>
      </c>
      <c r="O3276" s="60">
        <f>IF(B3276="DEPARTAMENTO",IF(I3276="Suroriente",N3276*(100%-12%),N3276*(100%-VLOOKUP(A3276,'Condiciones Comerciales'!B:M,4,FALSE))),N3276)</f>
        <v>95</v>
      </c>
      <c r="P3276" s="60">
        <f t="shared" si="51"/>
        <v>106.875</v>
      </c>
    </row>
    <row r="3277" spans="1:16" x14ac:dyDescent="0.3">
      <c r="A3277" s="1" t="s">
        <v>482</v>
      </c>
      <c r="B3277" t="s">
        <v>13</v>
      </c>
      <c r="C3277" t="s">
        <v>13</v>
      </c>
      <c r="D3277" s="63">
        <v>27</v>
      </c>
      <c r="E3277" s="5">
        <v>1</v>
      </c>
      <c r="G3277" s="64">
        <v>5.5</v>
      </c>
      <c r="H3277" s="64">
        <v>0</v>
      </c>
      <c r="I3277" t="s">
        <v>14</v>
      </c>
      <c r="J3277" t="s">
        <v>14</v>
      </c>
      <c r="K3277" t="s">
        <v>15</v>
      </c>
      <c r="N3277" s="1">
        <v>82</v>
      </c>
      <c r="O3277" s="60">
        <f>IF(B3277="DEPARTAMENTO",IF(I3277="Suroriente",N3277*(100%-12%),N3277*(100%-VLOOKUP(A3277,'Condiciones Comerciales'!B:M,4,FALSE))),N3277)</f>
        <v>82</v>
      </c>
      <c r="P3277" s="60">
        <f t="shared" si="51"/>
        <v>92.249999999999986</v>
      </c>
    </row>
    <row r="3278" spans="1:16" x14ac:dyDescent="0.3">
      <c r="A3278" s="1" t="s">
        <v>482</v>
      </c>
      <c r="B3278" t="s">
        <v>13</v>
      </c>
      <c r="C3278" t="s">
        <v>13</v>
      </c>
      <c r="D3278" s="63">
        <v>28</v>
      </c>
      <c r="E3278" s="5">
        <v>1</v>
      </c>
      <c r="G3278" s="64">
        <v>5.86</v>
      </c>
      <c r="H3278" s="64">
        <v>0</v>
      </c>
      <c r="I3278" t="s">
        <v>14</v>
      </c>
      <c r="J3278" t="s">
        <v>14</v>
      </c>
      <c r="K3278" t="s">
        <v>15</v>
      </c>
      <c r="N3278" s="1">
        <v>87</v>
      </c>
      <c r="O3278" s="60">
        <f>IF(B3278="DEPARTAMENTO",IF(I3278="Suroriente",N3278*(100%-12%),N3278*(100%-VLOOKUP(A3278,'Condiciones Comerciales'!B:M,4,FALSE))),N3278)</f>
        <v>87</v>
      </c>
      <c r="P3278" s="60">
        <f t="shared" si="51"/>
        <v>97.874999999999986</v>
      </c>
    </row>
    <row r="3279" spans="1:16" x14ac:dyDescent="0.3">
      <c r="A3279" s="1" t="s">
        <v>482</v>
      </c>
      <c r="B3279" t="s">
        <v>13</v>
      </c>
      <c r="C3279" t="s">
        <v>13</v>
      </c>
      <c r="D3279" s="63">
        <v>29</v>
      </c>
      <c r="E3279" s="5">
        <v>1</v>
      </c>
      <c r="G3279" s="64">
        <v>5.99</v>
      </c>
      <c r="H3279" s="64">
        <v>0</v>
      </c>
      <c r="I3279" t="s">
        <v>14</v>
      </c>
      <c r="J3279" t="s">
        <v>14</v>
      </c>
      <c r="K3279" t="s">
        <v>15</v>
      </c>
      <c r="N3279" s="1">
        <v>89</v>
      </c>
      <c r="O3279" s="60">
        <f>IF(B3279="DEPARTAMENTO",IF(I3279="Suroriente",N3279*(100%-12%),N3279*(100%-VLOOKUP(A3279,'Condiciones Comerciales'!B:M,4,FALSE))),N3279)</f>
        <v>89</v>
      </c>
      <c r="P3279" s="60">
        <f t="shared" si="51"/>
        <v>100.12499999999999</v>
      </c>
    </row>
    <row r="3280" spans="1:16" x14ac:dyDescent="0.3">
      <c r="A3280" s="1" t="s">
        <v>482</v>
      </c>
      <c r="B3280" t="s">
        <v>13</v>
      </c>
      <c r="C3280" t="s">
        <v>13</v>
      </c>
      <c r="D3280" s="63">
        <v>30</v>
      </c>
      <c r="E3280" s="5">
        <v>2</v>
      </c>
      <c r="G3280" s="64">
        <v>4.3600000000000003</v>
      </c>
      <c r="H3280" s="64">
        <v>0</v>
      </c>
      <c r="I3280" t="s">
        <v>14</v>
      </c>
      <c r="J3280" t="s">
        <v>14</v>
      </c>
      <c r="K3280" t="s">
        <v>15</v>
      </c>
      <c r="L3280" t="s">
        <v>483</v>
      </c>
      <c r="N3280" s="1">
        <v>65</v>
      </c>
      <c r="O3280" s="60">
        <f>IF(B3280="DEPARTAMENTO",IF(I3280="Suroriente",N3280*(100%-12%),N3280*(100%-VLOOKUP(A3280,'Condiciones Comerciales'!B:M,4,FALSE))),N3280)</f>
        <v>65</v>
      </c>
      <c r="P3280" s="60">
        <f t="shared" si="51"/>
        <v>73.125</v>
      </c>
    </row>
    <row r="3281" spans="1:16" x14ac:dyDescent="0.3">
      <c r="A3281" s="1" t="s">
        <v>482</v>
      </c>
      <c r="B3281" t="s">
        <v>13</v>
      </c>
      <c r="C3281" t="s">
        <v>13</v>
      </c>
      <c r="D3281" s="63">
        <v>31</v>
      </c>
      <c r="E3281" s="5">
        <v>2</v>
      </c>
      <c r="G3281" s="64">
        <v>6.58</v>
      </c>
      <c r="H3281" s="64">
        <v>0</v>
      </c>
      <c r="I3281" t="s">
        <v>14</v>
      </c>
      <c r="J3281" t="s">
        <v>14</v>
      </c>
      <c r="K3281" t="s">
        <v>15</v>
      </c>
      <c r="L3281" t="s">
        <v>493</v>
      </c>
      <c r="N3281" s="1">
        <v>99</v>
      </c>
      <c r="O3281" s="60">
        <f>IF(B3281="DEPARTAMENTO",IF(I3281="Suroriente",N3281*(100%-12%),N3281*(100%-VLOOKUP(A3281,'Condiciones Comerciales'!B:M,4,FALSE))),N3281)</f>
        <v>99</v>
      </c>
      <c r="P3281" s="60">
        <f t="shared" si="51"/>
        <v>111.37499999999999</v>
      </c>
    </row>
    <row r="3282" spans="1:16" x14ac:dyDescent="0.3">
      <c r="A3282" s="1" t="s">
        <v>482</v>
      </c>
      <c r="B3282" t="s">
        <v>13</v>
      </c>
      <c r="C3282" t="s">
        <v>13</v>
      </c>
      <c r="D3282" s="63">
        <v>32</v>
      </c>
      <c r="E3282" s="5">
        <v>2</v>
      </c>
      <c r="G3282" s="64">
        <v>7.36</v>
      </c>
      <c r="H3282" s="64">
        <v>0</v>
      </c>
      <c r="I3282" t="s">
        <v>14</v>
      </c>
      <c r="J3282" t="s">
        <v>14</v>
      </c>
      <c r="K3282" t="s">
        <v>15</v>
      </c>
      <c r="N3282" s="1">
        <v>110</v>
      </c>
      <c r="O3282" s="60">
        <f>IF(B3282="DEPARTAMENTO",IF(I3282="Suroriente",N3282*(100%-12%),N3282*(100%-VLOOKUP(A3282,'Condiciones Comerciales'!B:M,4,FALSE))),N3282)</f>
        <v>110</v>
      </c>
      <c r="P3282" s="60">
        <f t="shared" si="51"/>
        <v>123.75</v>
      </c>
    </row>
    <row r="3283" spans="1:16" x14ac:dyDescent="0.3">
      <c r="A3283" s="1" t="s">
        <v>482</v>
      </c>
      <c r="B3283" t="s">
        <v>13</v>
      </c>
      <c r="C3283" t="s">
        <v>13</v>
      </c>
      <c r="D3283" s="63">
        <v>34</v>
      </c>
      <c r="E3283" s="5">
        <v>2</v>
      </c>
      <c r="G3283" s="64">
        <v>6.77</v>
      </c>
      <c r="H3283" s="64">
        <v>0</v>
      </c>
      <c r="I3283" t="s">
        <v>14</v>
      </c>
      <c r="J3283" t="s">
        <v>14</v>
      </c>
      <c r="K3283" t="s">
        <v>15</v>
      </c>
      <c r="L3283" t="s">
        <v>394</v>
      </c>
      <c r="N3283" s="1">
        <v>101</v>
      </c>
      <c r="O3283" s="60">
        <f>IF(B3283="DEPARTAMENTO",IF(I3283="Suroriente",N3283*(100%-12%),N3283*(100%-VLOOKUP(A3283,'Condiciones Comerciales'!B:M,4,FALSE))),N3283)</f>
        <v>101</v>
      </c>
      <c r="P3283" s="60">
        <f t="shared" si="51"/>
        <v>113.625</v>
      </c>
    </row>
    <row r="3284" spans="1:16" x14ac:dyDescent="0.3">
      <c r="A3284" s="1" t="s">
        <v>482</v>
      </c>
      <c r="B3284" t="s">
        <v>13</v>
      </c>
      <c r="C3284" t="s">
        <v>13</v>
      </c>
      <c r="D3284" s="63">
        <v>35</v>
      </c>
      <c r="E3284" s="5">
        <v>2</v>
      </c>
      <c r="G3284" s="64">
        <v>4.3</v>
      </c>
      <c r="H3284" s="64">
        <v>0</v>
      </c>
      <c r="I3284" t="s">
        <v>14</v>
      </c>
      <c r="J3284" t="s">
        <v>14</v>
      </c>
      <c r="K3284" t="s">
        <v>15</v>
      </c>
      <c r="L3284" t="s">
        <v>450</v>
      </c>
      <c r="N3284" s="1">
        <v>64</v>
      </c>
      <c r="O3284" s="60">
        <f>IF(B3284="DEPARTAMENTO",IF(I3284="Suroriente",N3284*(100%-12%),N3284*(100%-VLOOKUP(A3284,'Condiciones Comerciales'!B:M,4,FALSE))),N3284)</f>
        <v>64</v>
      </c>
      <c r="P3284" s="60">
        <f t="shared" si="51"/>
        <v>72</v>
      </c>
    </row>
    <row r="3285" spans="1:16" x14ac:dyDescent="0.3">
      <c r="A3285" s="1" t="s">
        <v>482</v>
      </c>
      <c r="B3285" t="s">
        <v>13</v>
      </c>
      <c r="C3285" t="s">
        <v>13</v>
      </c>
      <c r="D3285" s="63">
        <v>36</v>
      </c>
      <c r="E3285" s="5">
        <v>2</v>
      </c>
      <c r="G3285" s="64">
        <v>4.3</v>
      </c>
      <c r="H3285" s="64">
        <v>0</v>
      </c>
      <c r="I3285" t="s">
        <v>14</v>
      </c>
      <c r="J3285" t="s">
        <v>14</v>
      </c>
      <c r="K3285" t="s">
        <v>15</v>
      </c>
      <c r="L3285" t="s">
        <v>445</v>
      </c>
      <c r="N3285" s="1">
        <v>64</v>
      </c>
      <c r="O3285" s="60">
        <f>IF(B3285="DEPARTAMENTO",IF(I3285="Suroriente",N3285*(100%-12%),N3285*(100%-VLOOKUP(A3285,'Condiciones Comerciales'!B:M,4,FALSE))),N3285)</f>
        <v>64</v>
      </c>
      <c r="P3285" s="60">
        <f t="shared" si="51"/>
        <v>72</v>
      </c>
    </row>
    <row r="3286" spans="1:16" x14ac:dyDescent="0.3">
      <c r="A3286" s="1" t="s">
        <v>482</v>
      </c>
      <c r="B3286" t="s">
        <v>13</v>
      </c>
      <c r="C3286" t="s">
        <v>13</v>
      </c>
      <c r="D3286" s="63">
        <v>37</v>
      </c>
      <c r="E3286" s="5">
        <v>2</v>
      </c>
      <c r="G3286" s="64">
        <v>4.1399999999999997</v>
      </c>
      <c r="H3286" s="64">
        <v>0</v>
      </c>
      <c r="I3286" t="s">
        <v>14</v>
      </c>
      <c r="J3286" t="s">
        <v>14</v>
      </c>
      <c r="K3286" t="s">
        <v>15</v>
      </c>
      <c r="L3286" t="s">
        <v>419</v>
      </c>
      <c r="N3286" s="1">
        <v>62</v>
      </c>
      <c r="O3286" s="60">
        <f>IF(B3286="DEPARTAMENTO",IF(I3286="Suroriente",N3286*(100%-12%),N3286*(100%-VLOOKUP(A3286,'Condiciones Comerciales'!B:M,4,FALSE))),N3286)</f>
        <v>62</v>
      </c>
      <c r="P3286" s="60">
        <f t="shared" si="51"/>
        <v>69.749999999999986</v>
      </c>
    </row>
    <row r="3287" spans="1:16" x14ac:dyDescent="0.3">
      <c r="A3287" s="1" t="s">
        <v>482</v>
      </c>
      <c r="B3287" t="s">
        <v>13</v>
      </c>
      <c r="C3287" t="s">
        <v>13</v>
      </c>
      <c r="D3287" s="63">
        <v>38</v>
      </c>
      <c r="E3287" s="5">
        <v>2</v>
      </c>
      <c r="G3287" s="64">
        <v>4.25</v>
      </c>
      <c r="H3287" s="64">
        <v>0</v>
      </c>
      <c r="I3287" t="s">
        <v>14</v>
      </c>
      <c r="J3287" t="s">
        <v>14</v>
      </c>
      <c r="K3287" t="s">
        <v>15</v>
      </c>
      <c r="L3287" t="s">
        <v>504</v>
      </c>
      <c r="N3287" s="1">
        <v>63</v>
      </c>
      <c r="O3287" s="60">
        <f>IF(B3287="DEPARTAMENTO",IF(I3287="Suroriente",N3287*(100%-12%),N3287*(100%-VLOOKUP(A3287,'Condiciones Comerciales'!B:M,4,FALSE))),N3287)</f>
        <v>63</v>
      </c>
      <c r="P3287" s="60">
        <f t="shared" si="51"/>
        <v>70.875</v>
      </c>
    </row>
    <row r="3288" spans="1:16" x14ac:dyDescent="0.3">
      <c r="A3288" s="1" t="s">
        <v>482</v>
      </c>
      <c r="B3288" t="s">
        <v>13</v>
      </c>
      <c r="C3288" t="s">
        <v>13</v>
      </c>
      <c r="D3288" s="63">
        <v>39</v>
      </c>
      <c r="E3288" s="5">
        <v>2</v>
      </c>
      <c r="G3288" s="64">
        <v>4.24</v>
      </c>
      <c r="H3288" s="64">
        <v>0</v>
      </c>
      <c r="I3288" t="s">
        <v>14</v>
      </c>
      <c r="J3288" t="s">
        <v>14</v>
      </c>
      <c r="K3288" t="s">
        <v>15</v>
      </c>
      <c r="L3288" t="s">
        <v>490</v>
      </c>
      <c r="N3288" s="1">
        <v>63</v>
      </c>
      <c r="O3288" s="60">
        <f>IF(B3288="DEPARTAMENTO",IF(I3288="Suroriente",N3288*(100%-12%),N3288*(100%-VLOOKUP(A3288,'Condiciones Comerciales'!B:M,4,FALSE))),N3288)</f>
        <v>63</v>
      </c>
      <c r="P3288" s="60">
        <f t="shared" si="51"/>
        <v>70.875</v>
      </c>
    </row>
    <row r="3289" spans="1:16" x14ac:dyDescent="0.3">
      <c r="A3289" s="1" t="s">
        <v>482</v>
      </c>
      <c r="B3289" t="s">
        <v>13</v>
      </c>
      <c r="C3289" t="s">
        <v>13</v>
      </c>
      <c r="D3289" s="63">
        <v>40</v>
      </c>
      <c r="E3289" s="5">
        <v>2</v>
      </c>
      <c r="G3289" s="64">
        <v>4.05</v>
      </c>
      <c r="H3289" s="64">
        <v>0</v>
      </c>
      <c r="I3289" t="s">
        <v>14</v>
      </c>
      <c r="J3289" t="s">
        <v>14</v>
      </c>
      <c r="K3289" t="s">
        <v>15</v>
      </c>
      <c r="L3289" t="s">
        <v>335</v>
      </c>
      <c r="N3289" s="1">
        <v>61</v>
      </c>
      <c r="O3289" s="60">
        <f>IF(B3289="DEPARTAMENTO",IF(I3289="Suroriente",N3289*(100%-12%),N3289*(100%-VLOOKUP(A3289,'Condiciones Comerciales'!B:M,4,FALSE))),N3289)</f>
        <v>61</v>
      </c>
      <c r="P3289" s="60">
        <f t="shared" si="51"/>
        <v>68.625</v>
      </c>
    </row>
    <row r="3290" spans="1:16" x14ac:dyDescent="0.3">
      <c r="A3290" s="1" t="s">
        <v>482</v>
      </c>
      <c r="B3290" t="s">
        <v>13</v>
      </c>
      <c r="C3290" t="s">
        <v>13</v>
      </c>
      <c r="D3290" s="63">
        <v>41</v>
      </c>
      <c r="E3290" s="5">
        <v>2</v>
      </c>
      <c r="G3290" s="64">
        <v>7.36</v>
      </c>
      <c r="H3290" s="64">
        <v>0</v>
      </c>
      <c r="I3290" t="s">
        <v>14</v>
      </c>
      <c r="J3290" t="s">
        <v>14</v>
      </c>
      <c r="K3290" t="s">
        <v>15</v>
      </c>
      <c r="N3290" s="1">
        <v>110</v>
      </c>
      <c r="O3290" s="60">
        <f>IF(B3290="DEPARTAMENTO",IF(I3290="Suroriente",N3290*(100%-12%),N3290*(100%-VLOOKUP(A3290,'Condiciones Comerciales'!B:M,4,FALSE))),N3290)</f>
        <v>110</v>
      </c>
      <c r="P3290" s="60">
        <f t="shared" si="51"/>
        <v>123.75</v>
      </c>
    </row>
    <row r="3291" spans="1:16" x14ac:dyDescent="0.3">
      <c r="A3291" s="1" t="s">
        <v>482</v>
      </c>
      <c r="B3291" t="s">
        <v>13</v>
      </c>
      <c r="C3291" t="s">
        <v>13</v>
      </c>
      <c r="D3291" s="63">
        <v>42</v>
      </c>
      <c r="E3291" s="5">
        <v>2</v>
      </c>
      <c r="G3291" s="64">
        <v>6.36</v>
      </c>
      <c r="H3291" s="64">
        <v>0</v>
      </c>
      <c r="I3291" t="s">
        <v>14</v>
      </c>
      <c r="J3291" t="s">
        <v>14</v>
      </c>
      <c r="K3291" t="s">
        <v>15</v>
      </c>
      <c r="L3291" t="s">
        <v>355</v>
      </c>
      <c r="N3291" s="1">
        <v>95</v>
      </c>
      <c r="O3291" s="60">
        <f>IF(B3291="DEPARTAMENTO",IF(I3291="Suroriente",N3291*(100%-12%),N3291*(100%-VLOOKUP(A3291,'Condiciones Comerciales'!B:M,4,FALSE))),N3291)</f>
        <v>95</v>
      </c>
      <c r="P3291" s="60">
        <f t="shared" si="51"/>
        <v>106.875</v>
      </c>
    </row>
    <row r="3292" spans="1:16" x14ac:dyDescent="0.3">
      <c r="A3292" s="1" t="s">
        <v>482</v>
      </c>
      <c r="B3292" t="s">
        <v>13</v>
      </c>
      <c r="C3292" t="s">
        <v>13</v>
      </c>
      <c r="D3292" s="63">
        <v>43</v>
      </c>
      <c r="E3292" s="5">
        <v>2</v>
      </c>
      <c r="G3292" s="64">
        <v>4.71</v>
      </c>
      <c r="H3292" s="64">
        <v>0</v>
      </c>
      <c r="I3292" t="s">
        <v>14</v>
      </c>
      <c r="J3292" t="s">
        <v>14</v>
      </c>
      <c r="K3292" t="s">
        <v>15</v>
      </c>
      <c r="L3292" t="s">
        <v>172</v>
      </c>
      <c r="N3292" s="1">
        <v>70</v>
      </c>
      <c r="O3292" s="60">
        <f>IF(B3292="DEPARTAMENTO",IF(I3292="Suroriente",N3292*(100%-12%),N3292*(100%-VLOOKUP(A3292,'Condiciones Comerciales'!B:M,4,FALSE))),N3292)</f>
        <v>70</v>
      </c>
      <c r="P3292" s="60">
        <f t="shared" si="51"/>
        <v>78.75</v>
      </c>
    </row>
    <row r="3293" spans="1:16" x14ac:dyDescent="0.3">
      <c r="A3293" s="1" t="s">
        <v>482</v>
      </c>
      <c r="B3293" t="s">
        <v>13</v>
      </c>
      <c r="C3293" t="s">
        <v>13</v>
      </c>
      <c r="D3293" s="63">
        <v>44</v>
      </c>
      <c r="E3293" s="5">
        <v>2</v>
      </c>
      <c r="G3293" s="64">
        <v>4.5999999999999996</v>
      </c>
      <c r="H3293" s="64">
        <v>0</v>
      </c>
      <c r="I3293" t="s">
        <v>14</v>
      </c>
      <c r="J3293" t="s">
        <v>14</v>
      </c>
      <c r="K3293" t="s">
        <v>15</v>
      </c>
      <c r="L3293" t="s">
        <v>239</v>
      </c>
      <c r="N3293" s="1">
        <v>69</v>
      </c>
      <c r="O3293" s="60">
        <f>IF(B3293="DEPARTAMENTO",IF(I3293="Suroriente",N3293*(100%-12%),N3293*(100%-VLOOKUP(A3293,'Condiciones Comerciales'!B:M,4,FALSE))),N3293)</f>
        <v>69</v>
      </c>
      <c r="P3293" s="60">
        <f t="shared" si="51"/>
        <v>77.625</v>
      </c>
    </row>
    <row r="3294" spans="1:16" x14ac:dyDescent="0.3">
      <c r="A3294" s="1" t="s">
        <v>482</v>
      </c>
      <c r="B3294" t="s">
        <v>13</v>
      </c>
      <c r="C3294" t="s">
        <v>13</v>
      </c>
      <c r="D3294" s="63">
        <v>45</v>
      </c>
      <c r="E3294" s="5">
        <v>2</v>
      </c>
      <c r="G3294" s="64">
        <v>6.47</v>
      </c>
      <c r="H3294" s="64">
        <v>0</v>
      </c>
      <c r="I3294" t="s">
        <v>14</v>
      </c>
      <c r="J3294" t="s">
        <v>14</v>
      </c>
      <c r="K3294" t="s">
        <v>15</v>
      </c>
      <c r="L3294" t="s">
        <v>242</v>
      </c>
      <c r="N3294" s="1">
        <v>97</v>
      </c>
      <c r="O3294" s="60">
        <f>IF(B3294="DEPARTAMENTO",IF(I3294="Suroriente",N3294*(100%-12%),N3294*(100%-VLOOKUP(A3294,'Condiciones Comerciales'!B:M,4,FALSE))),N3294)</f>
        <v>97</v>
      </c>
      <c r="P3294" s="60">
        <f t="shared" si="51"/>
        <v>109.12499999999999</v>
      </c>
    </row>
    <row r="3295" spans="1:16" x14ac:dyDescent="0.3">
      <c r="A3295" s="1" t="s">
        <v>482</v>
      </c>
      <c r="B3295" t="s">
        <v>13</v>
      </c>
      <c r="C3295" t="s">
        <v>13</v>
      </c>
      <c r="D3295" s="63">
        <v>46</v>
      </c>
      <c r="E3295" s="5">
        <v>2</v>
      </c>
      <c r="G3295" s="64">
        <v>7.36</v>
      </c>
      <c r="H3295" s="64">
        <v>0</v>
      </c>
      <c r="I3295" t="s">
        <v>14</v>
      </c>
      <c r="J3295" t="s">
        <v>14</v>
      </c>
      <c r="K3295" t="s">
        <v>15</v>
      </c>
      <c r="N3295" s="1">
        <v>110</v>
      </c>
      <c r="O3295" s="60">
        <f>IF(B3295="DEPARTAMENTO",IF(I3295="Suroriente",N3295*(100%-12%),N3295*(100%-VLOOKUP(A3295,'Condiciones Comerciales'!B:M,4,FALSE))),N3295)</f>
        <v>110</v>
      </c>
      <c r="P3295" s="60">
        <f t="shared" si="51"/>
        <v>123.75</v>
      </c>
    </row>
    <row r="3296" spans="1:16" x14ac:dyDescent="0.3">
      <c r="A3296" s="1" t="s">
        <v>482</v>
      </c>
      <c r="B3296" t="s">
        <v>13</v>
      </c>
      <c r="C3296" t="s">
        <v>13</v>
      </c>
      <c r="D3296" s="63">
        <v>47</v>
      </c>
      <c r="E3296" s="5">
        <v>2</v>
      </c>
      <c r="G3296" s="64">
        <v>5.9</v>
      </c>
      <c r="H3296" s="64">
        <v>0</v>
      </c>
      <c r="I3296" t="s">
        <v>14</v>
      </c>
      <c r="J3296" t="s">
        <v>14</v>
      </c>
      <c r="K3296" t="s">
        <v>15</v>
      </c>
      <c r="L3296" t="s">
        <v>243</v>
      </c>
      <c r="N3296" s="1">
        <v>88</v>
      </c>
      <c r="O3296" s="60">
        <f>IF(B3296="DEPARTAMENTO",IF(I3296="Suroriente",N3296*(100%-12%),N3296*(100%-VLOOKUP(A3296,'Condiciones Comerciales'!B:M,4,FALSE))),N3296)</f>
        <v>88</v>
      </c>
      <c r="P3296" s="60">
        <f t="shared" si="51"/>
        <v>99</v>
      </c>
    </row>
    <row r="3297" spans="1:16" x14ac:dyDescent="0.3">
      <c r="A3297" s="1" t="s">
        <v>482</v>
      </c>
      <c r="B3297" t="s">
        <v>13</v>
      </c>
      <c r="C3297" t="s">
        <v>13</v>
      </c>
      <c r="D3297" s="63">
        <v>48</v>
      </c>
      <c r="E3297" s="5">
        <v>2</v>
      </c>
      <c r="G3297" s="64">
        <v>5.5</v>
      </c>
      <c r="H3297" s="64">
        <v>0</v>
      </c>
      <c r="I3297" t="s">
        <v>14</v>
      </c>
      <c r="J3297" t="s">
        <v>14</v>
      </c>
      <c r="K3297" t="s">
        <v>15</v>
      </c>
      <c r="L3297" t="s">
        <v>44</v>
      </c>
      <c r="N3297" s="1">
        <v>82</v>
      </c>
      <c r="O3297" s="60">
        <f>IF(B3297="DEPARTAMENTO",IF(I3297="Suroriente",N3297*(100%-12%),N3297*(100%-VLOOKUP(A3297,'Condiciones Comerciales'!B:M,4,FALSE))),N3297)</f>
        <v>82</v>
      </c>
      <c r="P3297" s="60">
        <f t="shared" si="51"/>
        <v>92.249999999999986</v>
      </c>
    </row>
    <row r="3298" spans="1:16" x14ac:dyDescent="0.3">
      <c r="A3298" s="1" t="s">
        <v>482</v>
      </c>
      <c r="B3298" t="s">
        <v>13</v>
      </c>
      <c r="C3298" t="s">
        <v>13</v>
      </c>
      <c r="D3298" s="63">
        <v>49</v>
      </c>
      <c r="E3298" s="5">
        <v>2</v>
      </c>
      <c r="G3298" s="64">
        <v>8.2799999999999994</v>
      </c>
      <c r="H3298" s="64">
        <v>0</v>
      </c>
      <c r="I3298" t="s">
        <v>14</v>
      </c>
      <c r="J3298" t="s">
        <v>14</v>
      </c>
      <c r="K3298" t="s">
        <v>15</v>
      </c>
      <c r="N3298" s="1">
        <v>124</v>
      </c>
      <c r="O3298" s="60">
        <f>IF(B3298="DEPARTAMENTO",IF(I3298="Suroriente",N3298*(100%-12%),N3298*(100%-VLOOKUP(A3298,'Condiciones Comerciales'!B:M,4,FALSE))),N3298)</f>
        <v>124</v>
      </c>
      <c r="P3298" s="60">
        <f t="shared" si="51"/>
        <v>139.49999999999997</v>
      </c>
    </row>
    <row r="3299" spans="1:16" x14ac:dyDescent="0.3">
      <c r="A3299" s="1" t="s">
        <v>482</v>
      </c>
      <c r="B3299" t="s">
        <v>13</v>
      </c>
      <c r="C3299" t="s">
        <v>13</v>
      </c>
      <c r="D3299" s="63">
        <v>51</v>
      </c>
      <c r="E3299" s="5">
        <v>2</v>
      </c>
      <c r="G3299" s="64">
        <v>2.93</v>
      </c>
      <c r="H3299" s="64">
        <v>0</v>
      </c>
      <c r="I3299" t="s">
        <v>14</v>
      </c>
      <c r="J3299" t="s">
        <v>14</v>
      </c>
      <c r="K3299" t="s">
        <v>15</v>
      </c>
      <c r="N3299" s="1">
        <v>43</v>
      </c>
      <c r="O3299" s="60">
        <f>IF(B3299="DEPARTAMENTO",IF(I3299="Suroriente",N3299*(100%-12%),N3299*(100%-VLOOKUP(A3299,'Condiciones Comerciales'!B:M,4,FALSE))),N3299)</f>
        <v>43</v>
      </c>
      <c r="P3299" s="60">
        <f t="shared" si="51"/>
        <v>48.375</v>
      </c>
    </row>
    <row r="3300" spans="1:16" x14ac:dyDescent="0.3">
      <c r="A3300" s="1" t="s">
        <v>482</v>
      </c>
      <c r="B3300" t="s">
        <v>13</v>
      </c>
      <c r="C3300" t="s">
        <v>13</v>
      </c>
      <c r="D3300" s="63">
        <v>52</v>
      </c>
      <c r="E3300" s="5">
        <v>3</v>
      </c>
      <c r="G3300" s="64">
        <v>2.83</v>
      </c>
      <c r="H3300" s="64">
        <v>0</v>
      </c>
      <c r="I3300" t="s">
        <v>14</v>
      </c>
      <c r="J3300" t="s">
        <v>14</v>
      </c>
      <c r="K3300" t="s">
        <v>15</v>
      </c>
      <c r="N3300" s="1">
        <v>42</v>
      </c>
      <c r="O3300" s="60">
        <f>IF(B3300="DEPARTAMENTO",IF(I3300="Suroriente",N3300*(100%-12%),N3300*(100%-VLOOKUP(A3300,'Condiciones Comerciales'!B:M,4,FALSE))),N3300)</f>
        <v>42</v>
      </c>
      <c r="P3300" s="60">
        <f t="shared" si="51"/>
        <v>47.249999999999993</v>
      </c>
    </row>
    <row r="3301" spans="1:16" x14ac:dyDescent="0.3">
      <c r="A3301" s="1" t="s">
        <v>482</v>
      </c>
      <c r="B3301" t="s">
        <v>13</v>
      </c>
      <c r="C3301" t="s">
        <v>13</v>
      </c>
      <c r="D3301" s="63">
        <v>53</v>
      </c>
      <c r="E3301" s="5">
        <v>3</v>
      </c>
      <c r="G3301" s="64">
        <v>2.93</v>
      </c>
      <c r="H3301" s="64">
        <v>0</v>
      </c>
      <c r="I3301" t="s">
        <v>14</v>
      </c>
      <c r="J3301" t="s">
        <v>14</v>
      </c>
      <c r="K3301" t="s">
        <v>15</v>
      </c>
      <c r="N3301" s="1">
        <v>43</v>
      </c>
      <c r="O3301" s="60">
        <f>IF(B3301="DEPARTAMENTO",IF(I3301="Suroriente",N3301*(100%-12%),N3301*(100%-VLOOKUP(A3301,'Condiciones Comerciales'!B:M,4,FALSE))),N3301)</f>
        <v>43</v>
      </c>
      <c r="P3301" s="60">
        <f t="shared" si="51"/>
        <v>48.375</v>
      </c>
    </row>
    <row r="3302" spans="1:16" x14ac:dyDescent="0.3">
      <c r="A3302" s="1" t="s">
        <v>482</v>
      </c>
      <c r="B3302" t="s">
        <v>13</v>
      </c>
      <c r="C3302" t="s">
        <v>13</v>
      </c>
      <c r="D3302" s="63">
        <v>58</v>
      </c>
      <c r="E3302" s="5">
        <v>6</v>
      </c>
      <c r="G3302" s="64">
        <v>2.83</v>
      </c>
      <c r="H3302" s="64">
        <v>0</v>
      </c>
      <c r="I3302" t="s">
        <v>14</v>
      </c>
      <c r="J3302" t="s">
        <v>14</v>
      </c>
      <c r="K3302" t="s">
        <v>15</v>
      </c>
      <c r="N3302" s="1">
        <v>42</v>
      </c>
      <c r="O3302" s="60">
        <f>IF(B3302="DEPARTAMENTO",IF(I3302="Suroriente",N3302*(100%-12%),N3302*(100%-VLOOKUP(A3302,'Condiciones Comerciales'!B:M,4,FALSE))),N3302)</f>
        <v>42</v>
      </c>
      <c r="P3302" s="60">
        <f t="shared" si="51"/>
        <v>47.249999999999993</v>
      </c>
    </row>
    <row r="3303" spans="1:16" x14ac:dyDescent="0.3">
      <c r="A3303" s="1" t="s">
        <v>482</v>
      </c>
      <c r="B3303" t="s">
        <v>13</v>
      </c>
      <c r="C3303" t="s">
        <v>13</v>
      </c>
      <c r="D3303" s="63">
        <v>59</v>
      </c>
      <c r="E3303" s="5">
        <v>6</v>
      </c>
      <c r="G3303" s="64">
        <v>2.93</v>
      </c>
      <c r="H3303" s="64">
        <v>0</v>
      </c>
      <c r="I3303" t="s">
        <v>14</v>
      </c>
      <c r="J3303" t="s">
        <v>14</v>
      </c>
      <c r="K3303" t="s">
        <v>15</v>
      </c>
      <c r="N3303" s="1">
        <v>43</v>
      </c>
      <c r="O3303" s="60">
        <f>IF(B3303="DEPARTAMENTO",IF(I3303="Suroriente",N3303*(100%-12%),N3303*(100%-VLOOKUP(A3303,'Condiciones Comerciales'!B:M,4,FALSE))),N3303)</f>
        <v>43</v>
      </c>
      <c r="P3303" s="60">
        <f t="shared" si="51"/>
        <v>48.375</v>
      </c>
    </row>
    <row r="3304" spans="1:16" x14ac:dyDescent="0.3">
      <c r="A3304" s="1" t="s">
        <v>482</v>
      </c>
      <c r="B3304" t="s">
        <v>13</v>
      </c>
      <c r="C3304" t="s">
        <v>13</v>
      </c>
      <c r="D3304" s="63">
        <v>60</v>
      </c>
      <c r="E3304" s="5">
        <v>7</v>
      </c>
      <c r="G3304" s="64">
        <v>2.83</v>
      </c>
      <c r="H3304" s="64">
        <v>0</v>
      </c>
      <c r="I3304" t="s">
        <v>14</v>
      </c>
      <c r="J3304" t="s">
        <v>14</v>
      </c>
      <c r="K3304" t="s">
        <v>15</v>
      </c>
      <c r="N3304" s="1">
        <v>42</v>
      </c>
      <c r="O3304" s="60">
        <f>IF(B3304="DEPARTAMENTO",IF(I3304="Suroriente",N3304*(100%-12%),N3304*(100%-VLOOKUP(A3304,'Condiciones Comerciales'!B:M,4,FALSE))),N3304)</f>
        <v>42</v>
      </c>
      <c r="P3304" s="60">
        <f t="shared" si="51"/>
        <v>47.249999999999993</v>
      </c>
    </row>
    <row r="3305" spans="1:16" x14ac:dyDescent="0.3">
      <c r="A3305" s="1" t="s">
        <v>482</v>
      </c>
      <c r="B3305" t="s">
        <v>13</v>
      </c>
      <c r="C3305" t="s">
        <v>13</v>
      </c>
      <c r="D3305" s="63">
        <v>61</v>
      </c>
      <c r="E3305" s="5">
        <v>7</v>
      </c>
      <c r="G3305" s="64">
        <v>2.93</v>
      </c>
      <c r="H3305" s="64">
        <v>0</v>
      </c>
      <c r="I3305" t="s">
        <v>14</v>
      </c>
      <c r="J3305" t="s">
        <v>14</v>
      </c>
      <c r="K3305" t="s">
        <v>15</v>
      </c>
      <c r="N3305" s="1">
        <v>43</v>
      </c>
      <c r="O3305" s="60">
        <f>IF(B3305="DEPARTAMENTO",IF(I3305="Suroriente",N3305*(100%-12%),N3305*(100%-VLOOKUP(A3305,'Condiciones Comerciales'!B:M,4,FALSE))),N3305)</f>
        <v>43</v>
      </c>
      <c r="P3305" s="60">
        <f t="shared" si="51"/>
        <v>48.375</v>
      </c>
    </row>
    <row r="3306" spans="1:16" x14ac:dyDescent="0.3">
      <c r="A3306" s="1" t="s">
        <v>482</v>
      </c>
      <c r="B3306" t="s">
        <v>13</v>
      </c>
      <c r="C3306" t="s">
        <v>13</v>
      </c>
      <c r="D3306" s="63">
        <v>62</v>
      </c>
      <c r="E3306" s="5">
        <v>8</v>
      </c>
      <c r="G3306" s="64">
        <v>2.83</v>
      </c>
      <c r="H3306" s="64">
        <v>0</v>
      </c>
      <c r="I3306" t="s">
        <v>14</v>
      </c>
      <c r="J3306" t="s">
        <v>14</v>
      </c>
      <c r="K3306" t="s">
        <v>15</v>
      </c>
      <c r="N3306" s="1">
        <v>42</v>
      </c>
      <c r="O3306" s="60">
        <f>IF(B3306="DEPARTAMENTO",IF(I3306="Suroriente",N3306*(100%-12%),N3306*(100%-VLOOKUP(A3306,'Condiciones Comerciales'!B:M,4,FALSE))),N3306)</f>
        <v>42</v>
      </c>
      <c r="P3306" s="60">
        <f t="shared" si="51"/>
        <v>47.249999999999993</v>
      </c>
    </row>
    <row r="3307" spans="1:16" x14ac:dyDescent="0.3">
      <c r="A3307" s="1" t="s">
        <v>482</v>
      </c>
      <c r="B3307" t="s">
        <v>13</v>
      </c>
      <c r="C3307" t="s">
        <v>13</v>
      </c>
      <c r="D3307" s="63">
        <v>63</v>
      </c>
      <c r="E3307" s="5">
        <v>8</v>
      </c>
      <c r="G3307" s="64">
        <v>2.93</v>
      </c>
      <c r="H3307" s="64">
        <v>0</v>
      </c>
      <c r="I3307" t="s">
        <v>14</v>
      </c>
      <c r="J3307" t="s">
        <v>14</v>
      </c>
      <c r="K3307" t="s">
        <v>15</v>
      </c>
      <c r="N3307" s="1">
        <v>43</v>
      </c>
      <c r="O3307" s="60">
        <f>IF(B3307="DEPARTAMENTO",IF(I3307="Suroriente",N3307*(100%-12%),N3307*(100%-VLOOKUP(A3307,'Condiciones Comerciales'!B:M,4,FALSE))),N3307)</f>
        <v>43</v>
      </c>
      <c r="P3307" s="60">
        <f t="shared" si="51"/>
        <v>48.375</v>
      </c>
    </row>
    <row r="3308" spans="1:16" x14ac:dyDescent="0.3">
      <c r="A3308" s="1" t="s">
        <v>482</v>
      </c>
      <c r="B3308" t="s">
        <v>13</v>
      </c>
      <c r="C3308" t="s">
        <v>13</v>
      </c>
      <c r="D3308" s="63">
        <v>64</v>
      </c>
      <c r="E3308" s="5">
        <v>9</v>
      </c>
      <c r="G3308" s="64">
        <v>2.83</v>
      </c>
      <c r="H3308" s="64">
        <v>0</v>
      </c>
      <c r="I3308" t="s">
        <v>14</v>
      </c>
      <c r="J3308" t="s">
        <v>14</v>
      </c>
      <c r="K3308" t="s">
        <v>15</v>
      </c>
      <c r="N3308" s="1">
        <v>42</v>
      </c>
      <c r="O3308" s="60">
        <f>IF(B3308="DEPARTAMENTO",IF(I3308="Suroriente",N3308*(100%-12%),N3308*(100%-VLOOKUP(A3308,'Condiciones Comerciales'!B:M,4,FALSE))),N3308)</f>
        <v>42</v>
      </c>
      <c r="P3308" s="60">
        <f t="shared" si="51"/>
        <v>47.249999999999993</v>
      </c>
    </row>
    <row r="3309" spans="1:16" x14ac:dyDescent="0.3">
      <c r="A3309" s="1" t="s">
        <v>482</v>
      </c>
      <c r="B3309" t="s">
        <v>13</v>
      </c>
      <c r="C3309" t="s">
        <v>13</v>
      </c>
      <c r="D3309" s="63">
        <v>65</v>
      </c>
      <c r="E3309" s="5">
        <v>9</v>
      </c>
      <c r="G3309" s="64">
        <v>2.93</v>
      </c>
      <c r="H3309" s="64">
        <v>0</v>
      </c>
      <c r="I3309" t="s">
        <v>14</v>
      </c>
      <c r="J3309" t="s">
        <v>14</v>
      </c>
      <c r="K3309" t="s">
        <v>15</v>
      </c>
      <c r="N3309" s="1">
        <v>43</v>
      </c>
      <c r="O3309" s="60">
        <f>IF(B3309="DEPARTAMENTO",IF(I3309="Suroriente",N3309*(100%-12%),N3309*(100%-VLOOKUP(A3309,'Condiciones Comerciales'!B:M,4,FALSE))),N3309)</f>
        <v>43</v>
      </c>
      <c r="P3309" s="60">
        <f t="shared" si="51"/>
        <v>48.375</v>
      </c>
    </row>
    <row r="3310" spans="1:16" x14ac:dyDescent="0.3">
      <c r="A3310" s="1" t="s">
        <v>482</v>
      </c>
      <c r="B3310" t="s">
        <v>13</v>
      </c>
      <c r="C3310" t="s">
        <v>13</v>
      </c>
      <c r="D3310" s="63">
        <v>67</v>
      </c>
      <c r="E3310" s="5">
        <v>10</v>
      </c>
      <c r="G3310" s="64">
        <v>2.93</v>
      </c>
      <c r="H3310" s="64">
        <v>0</v>
      </c>
      <c r="I3310" t="s">
        <v>14</v>
      </c>
      <c r="J3310" t="s">
        <v>14</v>
      </c>
      <c r="K3310" t="s">
        <v>15</v>
      </c>
      <c r="N3310" s="1">
        <v>43</v>
      </c>
      <c r="O3310" s="60">
        <f>IF(B3310="DEPARTAMENTO",IF(I3310="Suroriente",N3310*(100%-12%),N3310*(100%-VLOOKUP(A3310,'Condiciones Comerciales'!B:M,4,FALSE))),N3310)</f>
        <v>43</v>
      </c>
      <c r="P3310" s="60">
        <f t="shared" si="51"/>
        <v>48.375</v>
      </c>
    </row>
    <row r="3311" spans="1:16" x14ac:dyDescent="0.3">
      <c r="A3311" s="1" t="s">
        <v>482</v>
      </c>
      <c r="B3311" t="s">
        <v>13</v>
      </c>
      <c r="C3311" t="s">
        <v>13</v>
      </c>
      <c r="D3311" s="63">
        <v>68</v>
      </c>
      <c r="E3311" s="5">
        <v>11</v>
      </c>
      <c r="G3311" s="64">
        <v>2.81</v>
      </c>
      <c r="H3311" s="64">
        <v>0</v>
      </c>
      <c r="I3311" t="s">
        <v>14</v>
      </c>
      <c r="J3311" t="s">
        <v>14</v>
      </c>
      <c r="K3311" t="s">
        <v>15</v>
      </c>
      <c r="N3311" s="1">
        <v>42</v>
      </c>
      <c r="O3311" s="60">
        <f>IF(B3311="DEPARTAMENTO",IF(I3311="Suroriente",N3311*(100%-12%),N3311*(100%-VLOOKUP(A3311,'Condiciones Comerciales'!B:M,4,FALSE))),N3311)</f>
        <v>42</v>
      </c>
      <c r="P3311" s="60">
        <f t="shared" si="51"/>
        <v>47.249999999999993</v>
      </c>
    </row>
    <row r="3312" spans="1:16" x14ac:dyDescent="0.3">
      <c r="A3312" s="1" t="s">
        <v>482</v>
      </c>
      <c r="B3312" t="s">
        <v>13</v>
      </c>
      <c r="C3312" t="s">
        <v>13</v>
      </c>
      <c r="D3312" s="63">
        <v>69</v>
      </c>
      <c r="E3312" s="5">
        <v>11</v>
      </c>
      <c r="G3312" s="64">
        <v>2.93</v>
      </c>
      <c r="H3312" s="64">
        <v>0</v>
      </c>
      <c r="I3312" t="s">
        <v>14</v>
      </c>
      <c r="J3312" t="s">
        <v>14</v>
      </c>
      <c r="K3312" t="s">
        <v>15</v>
      </c>
      <c r="N3312" s="1">
        <v>43</v>
      </c>
      <c r="O3312" s="60">
        <f>IF(B3312="DEPARTAMENTO",IF(I3312="Suroriente",N3312*(100%-12%),N3312*(100%-VLOOKUP(A3312,'Condiciones Comerciales'!B:M,4,FALSE))),N3312)</f>
        <v>43</v>
      </c>
      <c r="P3312" s="60">
        <f t="shared" si="51"/>
        <v>48.375</v>
      </c>
    </row>
    <row r="3313" spans="1:16" x14ac:dyDescent="0.3">
      <c r="A3313" s="1" t="s">
        <v>482</v>
      </c>
      <c r="B3313" t="s">
        <v>13</v>
      </c>
      <c r="C3313" t="s">
        <v>13</v>
      </c>
      <c r="D3313" s="63">
        <v>70</v>
      </c>
      <c r="E3313" s="5">
        <v>12</v>
      </c>
      <c r="G3313" s="64">
        <v>2.81</v>
      </c>
      <c r="H3313" s="64">
        <v>0</v>
      </c>
      <c r="I3313" t="s">
        <v>14</v>
      </c>
      <c r="J3313" t="s">
        <v>14</v>
      </c>
      <c r="K3313" t="s">
        <v>15</v>
      </c>
      <c r="N3313" s="1">
        <v>42</v>
      </c>
      <c r="O3313" s="60">
        <f>IF(B3313="DEPARTAMENTO",IF(I3313="Suroriente",N3313*(100%-12%),N3313*(100%-VLOOKUP(A3313,'Condiciones Comerciales'!B:M,4,FALSE))),N3313)</f>
        <v>42</v>
      </c>
      <c r="P3313" s="60">
        <f t="shared" si="51"/>
        <v>47.249999999999993</v>
      </c>
    </row>
    <row r="3314" spans="1:16" x14ac:dyDescent="0.3">
      <c r="A3314" s="1" t="s">
        <v>482</v>
      </c>
      <c r="B3314" t="s">
        <v>13</v>
      </c>
      <c r="C3314" t="s">
        <v>13</v>
      </c>
      <c r="D3314" s="63">
        <v>71</v>
      </c>
      <c r="E3314" s="5">
        <v>12</v>
      </c>
      <c r="G3314" s="64">
        <v>2.93</v>
      </c>
      <c r="H3314" s="64">
        <v>0</v>
      </c>
      <c r="I3314" t="s">
        <v>14</v>
      </c>
      <c r="J3314" t="s">
        <v>14</v>
      </c>
      <c r="K3314" t="s">
        <v>15</v>
      </c>
      <c r="N3314" s="1">
        <v>43</v>
      </c>
      <c r="O3314" s="60">
        <f>IF(B3314="DEPARTAMENTO",IF(I3314="Suroriente",N3314*(100%-12%),N3314*(100%-VLOOKUP(A3314,'Condiciones Comerciales'!B:M,4,FALSE))),N3314)</f>
        <v>43</v>
      </c>
      <c r="P3314" s="60">
        <f t="shared" si="51"/>
        <v>48.375</v>
      </c>
    </row>
    <row r="3315" spans="1:16" x14ac:dyDescent="0.3">
      <c r="A3315" s="1" t="s">
        <v>482</v>
      </c>
      <c r="B3315" t="s">
        <v>13</v>
      </c>
      <c r="C3315" t="s">
        <v>13</v>
      </c>
      <c r="D3315" s="63">
        <v>72</v>
      </c>
      <c r="E3315" s="5">
        <v>13</v>
      </c>
      <c r="G3315" s="64">
        <v>2.81</v>
      </c>
      <c r="H3315" s="64">
        <v>0</v>
      </c>
      <c r="I3315" t="s">
        <v>14</v>
      </c>
      <c r="J3315" t="s">
        <v>14</v>
      </c>
      <c r="K3315" t="s">
        <v>15</v>
      </c>
      <c r="N3315" s="1">
        <v>42</v>
      </c>
      <c r="O3315" s="60">
        <f>IF(B3315="DEPARTAMENTO",IF(I3315="Suroriente",N3315*(100%-12%),N3315*(100%-VLOOKUP(A3315,'Condiciones Comerciales'!B:M,4,FALSE))),N3315)</f>
        <v>42</v>
      </c>
      <c r="P3315" s="60">
        <f t="shared" si="51"/>
        <v>47.249999999999993</v>
      </c>
    </row>
    <row r="3316" spans="1:16" x14ac:dyDescent="0.3">
      <c r="A3316" s="1" t="s">
        <v>482</v>
      </c>
      <c r="B3316" t="s">
        <v>13</v>
      </c>
      <c r="C3316" t="s">
        <v>13</v>
      </c>
      <c r="D3316" s="63">
        <v>73</v>
      </c>
      <c r="E3316" s="5">
        <v>13</v>
      </c>
      <c r="G3316" s="64">
        <v>2.93</v>
      </c>
      <c r="H3316" s="64">
        <v>0</v>
      </c>
      <c r="I3316" t="s">
        <v>14</v>
      </c>
      <c r="J3316" t="s">
        <v>14</v>
      </c>
      <c r="K3316" t="s">
        <v>15</v>
      </c>
      <c r="N3316" s="1">
        <v>43</v>
      </c>
      <c r="O3316" s="60">
        <f>IF(B3316="DEPARTAMENTO",IF(I3316="Suroriente",N3316*(100%-12%),N3316*(100%-VLOOKUP(A3316,'Condiciones Comerciales'!B:M,4,FALSE))),N3316)</f>
        <v>43</v>
      </c>
      <c r="P3316" s="60">
        <f t="shared" si="51"/>
        <v>48.375</v>
      </c>
    </row>
    <row r="3317" spans="1:16" x14ac:dyDescent="0.3">
      <c r="A3317" s="1" t="s">
        <v>482</v>
      </c>
      <c r="B3317" t="s">
        <v>13</v>
      </c>
      <c r="C3317" t="s">
        <v>13</v>
      </c>
      <c r="D3317" s="63">
        <v>74</v>
      </c>
      <c r="E3317" s="5">
        <v>14</v>
      </c>
      <c r="G3317" s="64">
        <v>2.81</v>
      </c>
      <c r="H3317" s="64">
        <v>0</v>
      </c>
      <c r="I3317" t="s">
        <v>14</v>
      </c>
      <c r="J3317" t="s">
        <v>14</v>
      </c>
      <c r="K3317" t="s">
        <v>15</v>
      </c>
      <c r="N3317" s="1">
        <v>42</v>
      </c>
      <c r="O3317" s="60">
        <f>IF(B3317="DEPARTAMENTO",IF(I3317="Suroriente",N3317*(100%-12%),N3317*(100%-VLOOKUP(A3317,'Condiciones Comerciales'!B:M,4,FALSE))),N3317)</f>
        <v>42</v>
      </c>
      <c r="P3317" s="60">
        <f t="shared" si="51"/>
        <v>47.249999999999993</v>
      </c>
    </row>
    <row r="3318" spans="1:16" x14ac:dyDescent="0.3">
      <c r="A3318" s="1" t="s">
        <v>482</v>
      </c>
      <c r="B3318" t="s">
        <v>16</v>
      </c>
      <c r="C3318" t="s">
        <v>16</v>
      </c>
      <c r="D3318" s="63">
        <v>1</v>
      </c>
      <c r="E3318" s="5">
        <v>1</v>
      </c>
      <c r="G3318" s="64">
        <v>12.5</v>
      </c>
      <c r="H3318" s="64">
        <v>0</v>
      </c>
      <c r="I3318" t="s">
        <v>14</v>
      </c>
      <c r="J3318" t="s">
        <v>14</v>
      </c>
      <c r="K3318" t="s">
        <v>15</v>
      </c>
      <c r="N3318" s="1">
        <v>350</v>
      </c>
      <c r="O3318" s="60">
        <f>IF(B3318="DEPARTAMENTO",IF(I3318="Suroriente",N3318*(100%-12%),N3318*(100%-VLOOKUP(A3318,'Condiciones Comerciales'!B:M,4,FALSE))),N3318)</f>
        <v>350</v>
      </c>
      <c r="P3318" s="60">
        <f t="shared" si="51"/>
        <v>393.75</v>
      </c>
    </row>
    <row r="3319" spans="1:16" x14ac:dyDescent="0.3">
      <c r="A3319" s="1" t="s">
        <v>482</v>
      </c>
      <c r="B3319" t="s">
        <v>16</v>
      </c>
      <c r="C3319" t="s">
        <v>16</v>
      </c>
      <c r="D3319" s="63">
        <v>2</v>
      </c>
      <c r="E3319" s="5">
        <v>1</v>
      </c>
      <c r="G3319" s="64">
        <v>12.5</v>
      </c>
      <c r="H3319" s="64">
        <v>0</v>
      </c>
      <c r="I3319" t="s">
        <v>14</v>
      </c>
      <c r="J3319" t="s">
        <v>14</v>
      </c>
      <c r="K3319" t="s">
        <v>15</v>
      </c>
      <c r="N3319" s="1">
        <v>350</v>
      </c>
      <c r="O3319" s="60">
        <f>IF(B3319="DEPARTAMENTO",IF(I3319="Suroriente",N3319*(100%-12%),N3319*(100%-VLOOKUP(A3319,'Condiciones Comerciales'!B:M,4,FALSE))),N3319)</f>
        <v>350</v>
      </c>
      <c r="P3319" s="60">
        <f t="shared" si="51"/>
        <v>393.75</v>
      </c>
    </row>
    <row r="3320" spans="1:16" x14ac:dyDescent="0.3">
      <c r="A3320" s="1" t="s">
        <v>482</v>
      </c>
      <c r="B3320" t="s">
        <v>16</v>
      </c>
      <c r="C3320" t="s">
        <v>16</v>
      </c>
      <c r="D3320" s="63">
        <v>4</v>
      </c>
      <c r="E3320" s="5">
        <v>1</v>
      </c>
      <c r="G3320" s="64">
        <v>12.5</v>
      </c>
      <c r="H3320" s="64">
        <v>0</v>
      </c>
      <c r="I3320" t="s">
        <v>14</v>
      </c>
      <c r="J3320" t="s">
        <v>14</v>
      </c>
      <c r="K3320" t="s">
        <v>15</v>
      </c>
      <c r="N3320" s="1">
        <v>350</v>
      </c>
      <c r="O3320" s="60">
        <f>IF(B3320="DEPARTAMENTO",IF(I3320="Suroriente",N3320*(100%-12%),N3320*(100%-VLOOKUP(A3320,'Condiciones Comerciales'!B:M,4,FALSE))),N3320)</f>
        <v>350</v>
      </c>
      <c r="P3320" s="60">
        <f t="shared" si="51"/>
        <v>393.75</v>
      </c>
    </row>
    <row r="3321" spans="1:16" x14ac:dyDescent="0.3">
      <c r="A3321" s="1" t="s">
        <v>482</v>
      </c>
      <c r="B3321" t="s">
        <v>16</v>
      </c>
      <c r="C3321" t="s">
        <v>16</v>
      </c>
      <c r="D3321" s="63">
        <v>8</v>
      </c>
      <c r="E3321" s="5">
        <v>1</v>
      </c>
      <c r="G3321" s="64">
        <v>12.5</v>
      </c>
      <c r="H3321" s="64">
        <v>0</v>
      </c>
      <c r="I3321" t="s">
        <v>14</v>
      </c>
      <c r="J3321" t="s">
        <v>14</v>
      </c>
      <c r="K3321" t="s">
        <v>15</v>
      </c>
      <c r="N3321" s="1">
        <v>350</v>
      </c>
      <c r="O3321" s="60">
        <f>IF(B3321="DEPARTAMENTO",IF(I3321="Suroriente",N3321*(100%-12%),N3321*(100%-VLOOKUP(A3321,'Condiciones Comerciales'!B:M,4,FALSE))),N3321)</f>
        <v>350</v>
      </c>
      <c r="P3321" s="60">
        <f t="shared" si="51"/>
        <v>393.75</v>
      </c>
    </row>
    <row r="3322" spans="1:16" x14ac:dyDescent="0.3">
      <c r="A3322" s="1" t="s">
        <v>482</v>
      </c>
      <c r="B3322" t="s">
        <v>16</v>
      </c>
      <c r="C3322" t="s">
        <v>16</v>
      </c>
      <c r="D3322" s="63">
        <v>12</v>
      </c>
      <c r="E3322" s="5">
        <v>1</v>
      </c>
      <c r="G3322" s="64">
        <v>12.5</v>
      </c>
      <c r="H3322" s="64">
        <v>0</v>
      </c>
      <c r="I3322" t="s">
        <v>29</v>
      </c>
      <c r="J3322" t="s">
        <v>29</v>
      </c>
      <c r="K3322" t="s">
        <v>15</v>
      </c>
      <c r="N3322" s="1">
        <v>300</v>
      </c>
      <c r="O3322" s="60">
        <f>IF(B3322="DEPARTAMENTO",IF(I3322="Suroriente",N3322*(100%-12%),N3322*(100%-VLOOKUP(A3322,'Condiciones Comerciales'!B:M,4,FALSE))),N3322)</f>
        <v>300</v>
      </c>
      <c r="P3322" s="60">
        <f t="shared" si="51"/>
        <v>337.5</v>
      </c>
    </row>
    <row r="3323" spans="1:16" x14ac:dyDescent="0.3">
      <c r="A3323" s="1" t="s">
        <v>482</v>
      </c>
      <c r="B3323" t="s">
        <v>16</v>
      </c>
      <c r="C3323" t="s">
        <v>16</v>
      </c>
      <c r="D3323" s="63">
        <v>18</v>
      </c>
      <c r="E3323" s="5">
        <v>1</v>
      </c>
      <c r="G3323" s="64">
        <v>12.5</v>
      </c>
      <c r="H3323" s="64">
        <v>0</v>
      </c>
      <c r="I3323" t="s">
        <v>29</v>
      </c>
      <c r="J3323" t="s">
        <v>29</v>
      </c>
      <c r="K3323" t="s">
        <v>15</v>
      </c>
      <c r="N3323" s="1">
        <v>300</v>
      </c>
      <c r="O3323" s="60">
        <f>IF(B3323="DEPARTAMENTO",IF(I3323="Suroriente",N3323*(100%-12%),N3323*(100%-VLOOKUP(A3323,'Condiciones Comerciales'!B:M,4,FALSE))),N3323)</f>
        <v>300</v>
      </c>
      <c r="P3323" s="60">
        <f t="shared" si="51"/>
        <v>337.5</v>
      </c>
    </row>
    <row r="3324" spans="1:16" x14ac:dyDescent="0.3">
      <c r="A3324" s="1" t="s">
        <v>482</v>
      </c>
      <c r="B3324" t="s">
        <v>16</v>
      </c>
      <c r="C3324" t="s">
        <v>16</v>
      </c>
      <c r="D3324" s="63">
        <v>19</v>
      </c>
      <c r="E3324" s="5">
        <v>1</v>
      </c>
      <c r="G3324" s="64">
        <v>12.5</v>
      </c>
      <c r="H3324" s="64">
        <v>0</v>
      </c>
      <c r="I3324" t="s">
        <v>29</v>
      </c>
      <c r="J3324" t="s">
        <v>29</v>
      </c>
      <c r="K3324" t="s">
        <v>15</v>
      </c>
      <c r="N3324" s="1">
        <v>300</v>
      </c>
      <c r="O3324" s="60">
        <f>IF(B3324="DEPARTAMENTO",IF(I3324="Suroriente",N3324*(100%-12%),N3324*(100%-VLOOKUP(A3324,'Condiciones Comerciales'!B:M,4,FALSE))),N3324)</f>
        <v>300</v>
      </c>
      <c r="P3324" s="60">
        <f t="shared" si="51"/>
        <v>337.5</v>
      </c>
    </row>
    <row r="3325" spans="1:16" x14ac:dyDescent="0.3">
      <c r="A3325" s="1" t="s">
        <v>482</v>
      </c>
      <c r="B3325" t="s">
        <v>16</v>
      </c>
      <c r="C3325" t="s">
        <v>16</v>
      </c>
      <c r="D3325" s="63">
        <v>20</v>
      </c>
      <c r="E3325" s="5">
        <v>1</v>
      </c>
      <c r="G3325" s="64">
        <v>12.5</v>
      </c>
      <c r="H3325" s="64">
        <v>0</v>
      </c>
      <c r="I3325" t="s">
        <v>29</v>
      </c>
      <c r="J3325" t="s">
        <v>29</v>
      </c>
      <c r="K3325" t="s">
        <v>15</v>
      </c>
      <c r="N3325" s="1">
        <v>300</v>
      </c>
      <c r="O3325" s="60">
        <f>IF(B3325="DEPARTAMENTO",IF(I3325="Suroriente",N3325*(100%-12%),N3325*(100%-VLOOKUP(A3325,'Condiciones Comerciales'!B:M,4,FALSE))),N3325)</f>
        <v>300</v>
      </c>
      <c r="P3325" s="60">
        <f t="shared" si="51"/>
        <v>337.5</v>
      </c>
    </row>
    <row r="3326" spans="1:16" x14ac:dyDescent="0.3">
      <c r="A3326" s="1" t="s">
        <v>482</v>
      </c>
      <c r="B3326" t="s">
        <v>16</v>
      </c>
      <c r="C3326" t="s">
        <v>16</v>
      </c>
      <c r="D3326" s="63">
        <v>23</v>
      </c>
      <c r="E3326" s="5">
        <v>1</v>
      </c>
      <c r="G3326" s="64">
        <v>12.5</v>
      </c>
      <c r="H3326" s="64">
        <v>0</v>
      </c>
      <c r="I3326" t="s">
        <v>29</v>
      </c>
      <c r="J3326" t="s">
        <v>29</v>
      </c>
      <c r="K3326" t="s">
        <v>15</v>
      </c>
      <c r="N3326" s="1">
        <v>300</v>
      </c>
      <c r="O3326" s="60">
        <f>IF(B3326="DEPARTAMENTO",IF(I3326="Suroriente",N3326*(100%-12%),N3326*(100%-VLOOKUP(A3326,'Condiciones Comerciales'!B:M,4,FALSE))),N3326)</f>
        <v>300</v>
      </c>
      <c r="P3326" s="60">
        <f t="shared" si="51"/>
        <v>337.5</v>
      </c>
    </row>
    <row r="3327" spans="1:16" x14ac:dyDescent="0.3">
      <c r="A3327" s="1" t="s">
        <v>482</v>
      </c>
      <c r="B3327" t="s">
        <v>16</v>
      </c>
      <c r="C3327" t="s">
        <v>16</v>
      </c>
      <c r="D3327" s="63">
        <v>24</v>
      </c>
      <c r="E3327" s="5">
        <v>1</v>
      </c>
      <c r="G3327" s="64">
        <v>12.5</v>
      </c>
      <c r="H3327" s="64">
        <v>0</v>
      </c>
      <c r="I3327" t="s">
        <v>29</v>
      </c>
      <c r="J3327" t="s">
        <v>29</v>
      </c>
      <c r="K3327" t="s">
        <v>15</v>
      </c>
      <c r="N3327" s="1">
        <v>300</v>
      </c>
      <c r="O3327" s="60">
        <f>IF(B3327="DEPARTAMENTO",IF(I3327="Suroriente",N3327*(100%-12%),N3327*(100%-VLOOKUP(A3327,'Condiciones Comerciales'!B:M,4,FALSE))),N3327)</f>
        <v>300</v>
      </c>
      <c r="P3327" s="60">
        <f t="shared" si="51"/>
        <v>337.5</v>
      </c>
    </row>
    <row r="3328" spans="1:16" x14ac:dyDescent="0.3">
      <c r="A3328" s="1" t="s">
        <v>482</v>
      </c>
      <c r="B3328" t="s">
        <v>16</v>
      </c>
      <c r="C3328" t="s">
        <v>16</v>
      </c>
      <c r="D3328" s="63">
        <v>25</v>
      </c>
      <c r="E3328" s="5">
        <v>1</v>
      </c>
      <c r="G3328" s="64">
        <v>12.5</v>
      </c>
      <c r="H3328" s="64">
        <v>0</v>
      </c>
      <c r="I3328" t="s">
        <v>29</v>
      </c>
      <c r="J3328" t="s">
        <v>29</v>
      </c>
      <c r="K3328" t="s">
        <v>15</v>
      </c>
      <c r="N3328" s="1">
        <v>300</v>
      </c>
      <c r="O3328" s="60">
        <f>IF(B3328="DEPARTAMENTO",IF(I3328="Suroriente",N3328*(100%-12%),N3328*(100%-VLOOKUP(A3328,'Condiciones Comerciales'!B:M,4,FALSE))),N3328)</f>
        <v>300</v>
      </c>
      <c r="P3328" s="60">
        <f t="shared" si="51"/>
        <v>337.5</v>
      </c>
    </row>
    <row r="3329" spans="1:16" x14ac:dyDescent="0.3">
      <c r="A3329" s="1" t="s">
        <v>482</v>
      </c>
      <c r="B3329" t="s">
        <v>16</v>
      </c>
      <c r="C3329" t="s">
        <v>16</v>
      </c>
      <c r="D3329" s="63">
        <v>26</v>
      </c>
      <c r="E3329" s="5">
        <v>1</v>
      </c>
      <c r="G3329" s="64">
        <v>12.5</v>
      </c>
      <c r="H3329" s="64">
        <v>0</v>
      </c>
      <c r="I3329" t="s">
        <v>29</v>
      </c>
      <c r="J3329" t="s">
        <v>29</v>
      </c>
      <c r="K3329" t="s">
        <v>15</v>
      </c>
      <c r="N3329" s="1">
        <v>300</v>
      </c>
      <c r="O3329" s="60">
        <f>IF(B3329="DEPARTAMENTO",IF(I3329="Suroriente",N3329*(100%-12%),N3329*(100%-VLOOKUP(A3329,'Condiciones Comerciales'!B:M,4,FALSE))),N3329)</f>
        <v>300</v>
      </c>
      <c r="P3329" s="60">
        <f t="shared" si="51"/>
        <v>337.5</v>
      </c>
    </row>
    <row r="3330" spans="1:16" x14ac:dyDescent="0.3">
      <c r="A3330" s="1" t="s">
        <v>482</v>
      </c>
      <c r="B3330" t="s">
        <v>16</v>
      </c>
      <c r="C3330" t="s">
        <v>16</v>
      </c>
      <c r="D3330" s="63">
        <v>27</v>
      </c>
      <c r="E3330" s="5">
        <v>1</v>
      </c>
      <c r="G3330" s="64">
        <v>12.5</v>
      </c>
      <c r="H3330" s="64">
        <v>0</v>
      </c>
      <c r="I3330" t="s">
        <v>29</v>
      </c>
      <c r="J3330" t="s">
        <v>29</v>
      </c>
      <c r="K3330" t="s">
        <v>15</v>
      </c>
      <c r="N3330" s="1">
        <v>300</v>
      </c>
      <c r="O3330" s="60">
        <f>IF(B3330="DEPARTAMENTO",IF(I3330="Suroriente",N3330*(100%-12%),N3330*(100%-VLOOKUP(A3330,'Condiciones Comerciales'!B:M,4,FALSE))),N3330)</f>
        <v>300</v>
      </c>
      <c r="P3330" s="60">
        <f t="shared" ref="P3330:P3393" si="52">(O3330-10%*O3330)/80%</f>
        <v>337.5</v>
      </c>
    </row>
    <row r="3331" spans="1:16" x14ac:dyDescent="0.3">
      <c r="A3331" s="1" t="s">
        <v>482</v>
      </c>
      <c r="B3331" t="s">
        <v>16</v>
      </c>
      <c r="C3331" t="s">
        <v>16</v>
      </c>
      <c r="D3331" s="63">
        <v>29</v>
      </c>
      <c r="E3331" s="5">
        <v>1</v>
      </c>
      <c r="G3331" s="64">
        <v>12.5</v>
      </c>
      <c r="H3331" s="64">
        <v>0</v>
      </c>
      <c r="I3331" t="s">
        <v>29</v>
      </c>
      <c r="J3331" t="s">
        <v>29</v>
      </c>
      <c r="K3331" t="s">
        <v>15</v>
      </c>
      <c r="N3331" s="1">
        <v>300</v>
      </c>
      <c r="O3331" s="60">
        <f>IF(B3331="DEPARTAMENTO",IF(I3331="Suroriente",N3331*(100%-12%),N3331*(100%-VLOOKUP(A3331,'Condiciones Comerciales'!B:M,4,FALSE))),N3331)</f>
        <v>300</v>
      </c>
      <c r="P3331" s="60">
        <f t="shared" si="52"/>
        <v>337.5</v>
      </c>
    </row>
    <row r="3332" spans="1:16" x14ac:dyDescent="0.3">
      <c r="A3332" s="1" t="s">
        <v>482</v>
      </c>
      <c r="B3332" t="s">
        <v>16</v>
      </c>
      <c r="C3332" t="s">
        <v>16</v>
      </c>
      <c r="D3332" s="63">
        <v>31</v>
      </c>
      <c r="E3332" s="5">
        <v>1</v>
      </c>
      <c r="G3332" s="64">
        <v>12.5</v>
      </c>
      <c r="H3332" s="64">
        <v>0</v>
      </c>
      <c r="I3332" t="s">
        <v>29</v>
      </c>
      <c r="J3332" t="s">
        <v>29</v>
      </c>
      <c r="K3332" t="s">
        <v>15</v>
      </c>
      <c r="N3332" s="1">
        <v>300</v>
      </c>
      <c r="O3332" s="60">
        <f>IF(B3332="DEPARTAMENTO",IF(I3332="Suroriente",N3332*(100%-12%),N3332*(100%-VLOOKUP(A3332,'Condiciones Comerciales'!B:M,4,FALSE))),N3332)</f>
        <v>300</v>
      </c>
      <c r="P3332" s="60">
        <f t="shared" si="52"/>
        <v>337.5</v>
      </c>
    </row>
    <row r="3333" spans="1:16" x14ac:dyDescent="0.3">
      <c r="A3333" s="1" t="s">
        <v>482</v>
      </c>
      <c r="B3333" t="s">
        <v>16</v>
      </c>
      <c r="C3333" t="s">
        <v>16</v>
      </c>
      <c r="D3333" s="63">
        <v>32</v>
      </c>
      <c r="E3333" s="5">
        <v>1</v>
      </c>
      <c r="G3333" s="64">
        <v>12.5</v>
      </c>
      <c r="H3333" s="64">
        <v>0</v>
      </c>
      <c r="I3333" t="s">
        <v>29</v>
      </c>
      <c r="J3333" t="s">
        <v>29</v>
      </c>
      <c r="K3333" t="s">
        <v>15</v>
      </c>
      <c r="N3333" s="1">
        <v>300</v>
      </c>
      <c r="O3333" s="60">
        <f>IF(B3333="DEPARTAMENTO",IF(I3333="Suroriente",N3333*(100%-12%),N3333*(100%-VLOOKUP(A3333,'Condiciones Comerciales'!B:M,4,FALSE))),N3333)</f>
        <v>300</v>
      </c>
      <c r="P3333" s="60">
        <f t="shared" si="52"/>
        <v>337.5</v>
      </c>
    </row>
    <row r="3334" spans="1:16" x14ac:dyDescent="0.3">
      <c r="A3334" s="1" t="s">
        <v>482</v>
      </c>
      <c r="B3334" t="s">
        <v>16</v>
      </c>
      <c r="C3334" t="s">
        <v>16</v>
      </c>
      <c r="D3334" s="63">
        <v>35</v>
      </c>
      <c r="E3334" s="5">
        <v>1</v>
      </c>
      <c r="G3334" s="64">
        <v>12.5</v>
      </c>
      <c r="H3334" s="64">
        <v>0</v>
      </c>
      <c r="I3334" t="s">
        <v>14</v>
      </c>
      <c r="J3334" t="s">
        <v>14</v>
      </c>
      <c r="K3334" t="s">
        <v>15</v>
      </c>
      <c r="N3334" s="1">
        <v>350</v>
      </c>
      <c r="O3334" s="60">
        <f>IF(B3334="DEPARTAMENTO",IF(I3334="Suroriente",N3334*(100%-12%),N3334*(100%-VLOOKUP(A3334,'Condiciones Comerciales'!B:M,4,FALSE))),N3334)</f>
        <v>350</v>
      </c>
      <c r="P3334" s="60">
        <f t="shared" si="52"/>
        <v>393.75</v>
      </c>
    </row>
    <row r="3335" spans="1:16" x14ac:dyDescent="0.3">
      <c r="A3335" s="1" t="s">
        <v>482</v>
      </c>
      <c r="B3335" t="s">
        <v>16</v>
      </c>
      <c r="C3335" t="s">
        <v>16</v>
      </c>
      <c r="D3335" s="63">
        <v>36</v>
      </c>
      <c r="E3335" s="5">
        <v>1</v>
      </c>
      <c r="G3335" s="64">
        <v>12.5</v>
      </c>
      <c r="H3335" s="64">
        <v>0</v>
      </c>
      <c r="I3335" t="s">
        <v>14</v>
      </c>
      <c r="J3335" t="s">
        <v>14</v>
      </c>
      <c r="K3335" t="s">
        <v>15</v>
      </c>
      <c r="N3335" s="1">
        <v>350</v>
      </c>
      <c r="O3335" s="60">
        <f>IF(B3335="DEPARTAMENTO",IF(I3335="Suroriente",N3335*(100%-12%),N3335*(100%-VLOOKUP(A3335,'Condiciones Comerciales'!B:M,4,FALSE))),N3335)</f>
        <v>350</v>
      </c>
      <c r="P3335" s="60">
        <f t="shared" si="52"/>
        <v>393.75</v>
      </c>
    </row>
    <row r="3336" spans="1:16" x14ac:dyDescent="0.3">
      <c r="A3336" s="1" t="s">
        <v>482</v>
      </c>
      <c r="B3336" t="s">
        <v>16</v>
      </c>
      <c r="C3336" t="s">
        <v>16</v>
      </c>
      <c r="D3336" s="63">
        <v>37</v>
      </c>
      <c r="E3336" s="5">
        <v>1</v>
      </c>
      <c r="G3336" s="64">
        <v>12.5</v>
      </c>
      <c r="H3336" s="64">
        <v>0</v>
      </c>
      <c r="I3336" t="s">
        <v>14</v>
      </c>
      <c r="J3336" t="s">
        <v>14</v>
      </c>
      <c r="K3336" t="s">
        <v>15</v>
      </c>
      <c r="N3336" s="1">
        <v>350</v>
      </c>
      <c r="O3336" s="60">
        <f>IF(B3336="DEPARTAMENTO",IF(I3336="Suroriente",N3336*(100%-12%),N3336*(100%-VLOOKUP(A3336,'Condiciones Comerciales'!B:M,4,FALSE))),N3336)</f>
        <v>350</v>
      </c>
      <c r="P3336" s="60">
        <f t="shared" si="52"/>
        <v>393.75</v>
      </c>
    </row>
    <row r="3337" spans="1:16" x14ac:dyDescent="0.3">
      <c r="A3337" s="1" t="s">
        <v>482</v>
      </c>
      <c r="B3337" t="s">
        <v>16</v>
      </c>
      <c r="C3337" t="s">
        <v>16</v>
      </c>
      <c r="D3337" s="63">
        <v>38</v>
      </c>
      <c r="E3337" s="5">
        <v>1</v>
      </c>
      <c r="G3337" s="64">
        <v>12.5</v>
      </c>
      <c r="H3337" s="64">
        <v>0</v>
      </c>
      <c r="I3337" t="s">
        <v>14</v>
      </c>
      <c r="J3337" t="s">
        <v>14</v>
      </c>
      <c r="K3337" t="s">
        <v>15</v>
      </c>
      <c r="N3337" s="1">
        <v>350</v>
      </c>
      <c r="O3337" s="60">
        <f>IF(B3337="DEPARTAMENTO",IF(I3337="Suroriente",N3337*(100%-12%),N3337*(100%-VLOOKUP(A3337,'Condiciones Comerciales'!B:M,4,FALSE))),N3337)</f>
        <v>350</v>
      </c>
      <c r="P3337" s="60">
        <f t="shared" si="52"/>
        <v>393.75</v>
      </c>
    </row>
    <row r="3338" spans="1:16" x14ac:dyDescent="0.3">
      <c r="A3338" s="1" t="s">
        <v>482</v>
      </c>
      <c r="B3338" t="s">
        <v>16</v>
      </c>
      <c r="C3338" t="s">
        <v>16</v>
      </c>
      <c r="D3338" s="63">
        <v>39</v>
      </c>
      <c r="E3338" s="5">
        <v>1</v>
      </c>
      <c r="G3338" s="64">
        <v>12.5</v>
      </c>
      <c r="H3338" s="64">
        <v>0</v>
      </c>
      <c r="I3338" t="s">
        <v>14</v>
      </c>
      <c r="J3338" t="s">
        <v>14</v>
      </c>
      <c r="K3338" t="s">
        <v>15</v>
      </c>
      <c r="N3338" s="1">
        <v>350</v>
      </c>
      <c r="O3338" s="60">
        <f>IF(B3338="DEPARTAMENTO",IF(I3338="Suroriente",N3338*(100%-12%),N3338*(100%-VLOOKUP(A3338,'Condiciones Comerciales'!B:M,4,FALSE))),N3338)</f>
        <v>350</v>
      </c>
      <c r="P3338" s="60">
        <f t="shared" si="52"/>
        <v>393.75</v>
      </c>
    </row>
    <row r="3339" spans="1:16" x14ac:dyDescent="0.3">
      <c r="A3339" s="1" t="s">
        <v>482</v>
      </c>
      <c r="B3339" t="s">
        <v>16</v>
      </c>
      <c r="C3339" t="s">
        <v>16</v>
      </c>
      <c r="D3339" s="63">
        <v>41</v>
      </c>
      <c r="E3339" s="5">
        <v>1</v>
      </c>
      <c r="G3339" s="64">
        <v>12.5</v>
      </c>
      <c r="H3339" s="64">
        <v>0</v>
      </c>
      <c r="I3339" t="s">
        <v>14</v>
      </c>
      <c r="J3339" t="s">
        <v>14</v>
      </c>
      <c r="K3339" t="s">
        <v>15</v>
      </c>
      <c r="N3339" s="1">
        <v>350</v>
      </c>
      <c r="O3339" s="60">
        <f>IF(B3339="DEPARTAMENTO",IF(I3339="Suroriente",N3339*(100%-12%),N3339*(100%-VLOOKUP(A3339,'Condiciones Comerciales'!B:M,4,FALSE))),N3339)</f>
        <v>350</v>
      </c>
      <c r="P3339" s="60">
        <f t="shared" si="52"/>
        <v>393.75</v>
      </c>
    </row>
    <row r="3340" spans="1:16" x14ac:dyDescent="0.3">
      <c r="A3340" s="1" t="s">
        <v>482</v>
      </c>
      <c r="B3340" t="s">
        <v>16</v>
      </c>
      <c r="C3340" t="s">
        <v>16</v>
      </c>
      <c r="D3340" s="63">
        <v>42</v>
      </c>
      <c r="E3340" s="5">
        <v>1</v>
      </c>
      <c r="G3340" s="64">
        <v>12.5</v>
      </c>
      <c r="H3340" s="64">
        <v>0</v>
      </c>
      <c r="I3340" t="s">
        <v>14</v>
      </c>
      <c r="J3340" t="s">
        <v>14</v>
      </c>
      <c r="K3340" t="s">
        <v>15</v>
      </c>
      <c r="N3340" s="1">
        <v>350</v>
      </c>
      <c r="O3340" s="60">
        <f>IF(B3340="DEPARTAMENTO",IF(I3340="Suroriente",N3340*(100%-12%),N3340*(100%-VLOOKUP(A3340,'Condiciones Comerciales'!B:M,4,FALSE))),N3340)</f>
        <v>350</v>
      </c>
      <c r="P3340" s="60">
        <f t="shared" si="52"/>
        <v>393.75</v>
      </c>
    </row>
    <row r="3341" spans="1:16" x14ac:dyDescent="0.3">
      <c r="A3341" s="1" t="s">
        <v>482</v>
      </c>
      <c r="B3341" t="s">
        <v>16</v>
      </c>
      <c r="C3341" t="s">
        <v>16</v>
      </c>
      <c r="D3341" s="63">
        <v>44</v>
      </c>
      <c r="E3341" s="5">
        <v>1</v>
      </c>
      <c r="G3341" s="64">
        <v>12.5</v>
      </c>
      <c r="H3341" s="64">
        <v>0</v>
      </c>
      <c r="I3341" t="s">
        <v>14</v>
      </c>
      <c r="J3341" t="s">
        <v>14</v>
      </c>
      <c r="K3341" t="s">
        <v>15</v>
      </c>
      <c r="N3341" s="1">
        <v>350</v>
      </c>
      <c r="O3341" s="60">
        <f>IF(B3341="DEPARTAMENTO",IF(I3341="Suroriente",N3341*(100%-12%),N3341*(100%-VLOOKUP(A3341,'Condiciones Comerciales'!B:M,4,FALSE))),N3341)</f>
        <v>350</v>
      </c>
      <c r="P3341" s="60">
        <f t="shared" si="52"/>
        <v>393.75</v>
      </c>
    </row>
    <row r="3342" spans="1:16" x14ac:dyDescent="0.3">
      <c r="A3342" s="1" t="s">
        <v>482</v>
      </c>
      <c r="B3342" t="s">
        <v>16</v>
      </c>
      <c r="C3342" t="s">
        <v>16</v>
      </c>
      <c r="D3342" s="63">
        <v>45</v>
      </c>
      <c r="E3342" s="5">
        <v>1</v>
      </c>
      <c r="G3342" s="64">
        <v>12.5</v>
      </c>
      <c r="H3342" s="64">
        <v>0</v>
      </c>
      <c r="I3342" t="s">
        <v>14</v>
      </c>
      <c r="J3342" t="s">
        <v>14</v>
      </c>
      <c r="K3342" t="s">
        <v>15</v>
      </c>
      <c r="N3342" s="1">
        <v>350</v>
      </c>
      <c r="O3342" s="60">
        <f>IF(B3342="DEPARTAMENTO",IF(I3342="Suroriente",N3342*(100%-12%),N3342*(100%-VLOOKUP(A3342,'Condiciones Comerciales'!B:M,4,FALSE))),N3342)</f>
        <v>350</v>
      </c>
      <c r="P3342" s="60">
        <f t="shared" si="52"/>
        <v>393.75</v>
      </c>
    </row>
    <row r="3343" spans="1:16" x14ac:dyDescent="0.3">
      <c r="A3343" s="1" t="s">
        <v>482</v>
      </c>
      <c r="B3343" t="s">
        <v>16</v>
      </c>
      <c r="C3343" t="s">
        <v>16</v>
      </c>
      <c r="D3343" s="63">
        <v>46</v>
      </c>
      <c r="E3343" s="5">
        <v>1</v>
      </c>
      <c r="G3343" s="64">
        <v>12.5</v>
      </c>
      <c r="H3343" s="64">
        <v>0</v>
      </c>
      <c r="I3343" t="s">
        <v>14</v>
      </c>
      <c r="J3343" t="s">
        <v>14</v>
      </c>
      <c r="K3343" t="s">
        <v>15</v>
      </c>
      <c r="N3343" s="1">
        <v>350</v>
      </c>
      <c r="O3343" s="60">
        <f>IF(B3343="DEPARTAMENTO",IF(I3343="Suroriente",N3343*(100%-12%),N3343*(100%-VLOOKUP(A3343,'Condiciones Comerciales'!B:M,4,FALSE))),N3343)</f>
        <v>350</v>
      </c>
      <c r="P3343" s="60">
        <f t="shared" si="52"/>
        <v>393.75</v>
      </c>
    </row>
    <row r="3344" spans="1:16" x14ac:dyDescent="0.3">
      <c r="A3344" s="1" t="s">
        <v>482</v>
      </c>
      <c r="B3344" t="s">
        <v>16</v>
      </c>
      <c r="C3344" t="s">
        <v>16</v>
      </c>
      <c r="D3344" s="63">
        <v>47</v>
      </c>
      <c r="E3344" s="5">
        <v>1</v>
      </c>
      <c r="G3344" s="64">
        <v>12.5</v>
      </c>
      <c r="H3344" s="64">
        <v>0</v>
      </c>
      <c r="I3344" t="s">
        <v>14</v>
      </c>
      <c r="J3344" t="s">
        <v>14</v>
      </c>
      <c r="K3344" t="s">
        <v>15</v>
      </c>
      <c r="N3344" s="1">
        <v>350</v>
      </c>
      <c r="O3344" s="60">
        <f>IF(B3344="DEPARTAMENTO",IF(I3344="Suroriente",N3344*(100%-12%),N3344*(100%-VLOOKUP(A3344,'Condiciones Comerciales'!B:M,4,FALSE))),N3344)</f>
        <v>350</v>
      </c>
      <c r="P3344" s="60">
        <f t="shared" si="52"/>
        <v>393.75</v>
      </c>
    </row>
    <row r="3345" spans="1:16" x14ac:dyDescent="0.3">
      <c r="A3345" s="1" t="s">
        <v>482</v>
      </c>
      <c r="B3345" t="s">
        <v>16</v>
      </c>
      <c r="C3345" t="s">
        <v>16</v>
      </c>
      <c r="D3345" s="63">
        <v>48</v>
      </c>
      <c r="E3345" s="5">
        <v>1</v>
      </c>
      <c r="G3345" s="64">
        <v>12.5</v>
      </c>
      <c r="H3345" s="64">
        <v>0</v>
      </c>
      <c r="I3345" t="s">
        <v>14</v>
      </c>
      <c r="J3345" t="s">
        <v>14</v>
      </c>
      <c r="K3345" t="s">
        <v>15</v>
      </c>
      <c r="N3345" s="1">
        <v>350</v>
      </c>
      <c r="O3345" s="60">
        <f>IF(B3345="DEPARTAMENTO",IF(I3345="Suroriente",N3345*(100%-12%),N3345*(100%-VLOOKUP(A3345,'Condiciones Comerciales'!B:M,4,FALSE))),N3345)</f>
        <v>350</v>
      </c>
      <c r="P3345" s="60">
        <f t="shared" si="52"/>
        <v>393.75</v>
      </c>
    </row>
    <row r="3346" spans="1:16" x14ac:dyDescent="0.3">
      <c r="A3346" s="1" t="s">
        <v>482</v>
      </c>
      <c r="B3346" t="s">
        <v>16</v>
      </c>
      <c r="C3346" t="s">
        <v>16</v>
      </c>
      <c r="D3346" s="63">
        <v>49</v>
      </c>
      <c r="E3346" s="5">
        <v>1</v>
      </c>
      <c r="G3346" s="64">
        <v>12.5</v>
      </c>
      <c r="H3346" s="64">
        <v>0</v>
      </c>
      <c r="I3346" t="s">
        <v>14</v>
      </c>
      <c r="J3346" t="s">
        <v>14</v>
      </c>
      <c r="K3346" t="s">
        <v>15</v>
      </c>
      <c r="N3346" s="1">
        <v>350</v>
      </c>
      <c r="O3346" s="60">
        <f>IF(B3346="DEPARTAMENTO",IF(I3346="Suroriente",N3346*(100%-12%),N3346*(100%-VLOOKUP(A3346,'Condiciones Comerciales'!B:M,4,FALSE))),N3346)</f>
        <v>350</v>
      </c>
      <c r="P3346" s="60">
        <f t="shared" si="52"/>
        <v>393.75</v>
      </c>
    </row>
    <row r="3347" spans="1:16" x14ac:dyDescent="0.3">
      <c r="A3347" s="1" t="s">
        <v>482</v>
      </c>
      <c r="B3347" t="s">
        <v>16</v>
      </c>
      <c r="C3347" t="s">
        <v>16</v>
      </c>
      <c r="D3347" s="63">
        <v>50</v>
      </c>
      <c r="E3347" s="5">
        <v>1</v>
      </c>
      <c r="G3347" s="64">
        <v>12.5</v>
      </c>
      <c r="H3347" s="64">
        <v>0</v>
      </c>
      <c r="I3347" t="s">
        <v>14</v>
      </c>
      <c r="J3347" t="s">
        <v>14</v>
      </c>
      <c r="K3347" t="s">
        <v>15</v>
      </c>
      <c r="N3347" s="1">
        <v>350</v>
      </c>
      <c r="O3347" s="60">
        <f>IF(B3347="DEPARTAMENTO",IF(I3347="Suroriente",N3347*(100%-12%),N3347*(100%-VLOOKUP(A3347,'Condiciones Comerciales'!B:M,4,FALSE))),N3347)</f>
        <v>350</v>
      </c>
      <c r="P3347" s="60">
        <f t="shared" si="52"/>
        <v>393.75</v>
      </c>
    </row>
    <row r="3348" spans="1:16" x14ac:dyDescent="0.3">
      <c r="A3348" s="1" t="s">
        <v>482</v>
      </c>
      <c r="B3348" t="s">
        <v>16</v>
      </c>
      <c r="C3348" t="s">
        <v>16</v>
      </c>
      <c r="D3348" s="63">
        <v>51</v>
      </c>
      <c r="E3348" s="5">
        <v>1</v>
      </c>
      <c r="G3348" s="64">
        <v>12.5</v>
      </c>
      <c r="H3348" s="64">
        <v>0</v>
      </c>
      <c r="I3348" t="s">
        <v>14</v>
      </c>
      <c r="J3348" t="s">
        <v>14</v>
      </c>
      <c r="K3348" t="s">
        <v>15</v>
      </c>
      <c r="N3348" s="1">
        <v>350</v>
      </c>
      <c r="O3348" s="60">
        <f>IF(B3348="DEPARTAMENTO",IF(I3348="Suroriente",N3348*(100%-12%),N3348*(100%-VLOOKUP(A3348,'Condiciones Comerciales'!B:M,4,FALSE))),N3348)</f>
        <v>350</v>
      </c>
      <c r="P3348" s="60">
        <f t="shared" si="52"/>
        <v>393.75</v>
      </c>
    </row>
    <row r="3349" spans="1:16" x14ac:dyDescent="0.3">
      <c r="A3349" s="1" t="s">
        <v>482</v>
      </c>
      <c r="B3349" t="s">
        <v>16</v>
      </c>
      <c r="C3349" t="s">
        <v>16</v>
      </c>
      <c r="D3349" s="63">
        <v>52</v>
      </c>
      <c r="E3349" s="5">
        <v>1</v>
      </c>
      <c r="G3349" s="64">
        <v>12.5</v>
      </c>
      <c r="H3349" s="64">
        <v>0</v>
      </c>
      <c r="I3349" t="s">
        <v>14</v>
      </c>
      <c r="J3349" t="s">
        <v>14</v>
      </c>
      <c r="K3349" t="s">
        <v>15</v>
      </c>
      <c r="N3349" s="1">
        <v>350</v>
      </c>
      <c r="O3349" s="60">
        <f>IF(B3349="DEPARTAMENTO",IF(I3349="Suroriente",N3349*(100%-12%),N3349*(100%-VLOOKUP(A3349,'Condiciones Comerciales'!B:M,4,FALSE))),N3349)</f>
        <v>350</v>
      </c>
      <c r="P3349" s="60">
        <f t="shared" si="52"/>
        <v>393.75</v>
      </c>
    </row>
    <row r="3350" spans="1:16" x14ac:dyDescent="0.3">
      <c r="A3350" s="1" t="s">
        <v>482</v>
      </c>
      <c r="B3350" t="s">
        <v>16</v>
      </c>
      <c r="C3350" t="s">
        <v>16</v>
      </c>
      <c r="D3350" s="63">
        <v>53</v>
      </c>
      <c r="E3350" s="5">
        <v>1</v>
      </c>
      <c r="G3350" s="64">
        <v>12.5</v>
      </c>
      <c r="H3350" s="64">
        <v>0</v>
      </c>
      <c r="I3350" t="s">
        <v>14</v>
      </c>
      <c r="J3350" t="s">
        <v>14</v>
      </c>
      <c r="K3350" t="s">
        <v>15</v>
      </c>
      <c r="L3350" t="s">
        <v>488</v>
      </c>
      <c r="N3350" s="1">
        <v>350</v>
      </c>
      <c r="O3350" s="60">
        <f>IF(B3350="DEPARTAMENTO",IF(I3350="Suroriente",N3350*(100%-12%),N3350*(100%-VLOOKUP(A3350,'Condiciones Comerciales'!B:M,4,FALSE))),N3350)</f>
        <v>350</v>
      </c>
      <c r="P3350" s="60">
        <f t="shared" si="52"/>
        <v>393.75</v>
      </c>
    </row>
    <row r="3351" spans="1:16" x14ac:dyDescent="0.3">
      <c r="A3351" s="1" t="s">
        <v>482</v>
      </c>
      <c r="B3351" t="s">
        <v>16</v>
      </c>
      <c r="C3351" t="s">
        <v>16</v>
      </c>
      <c r="D3351" s="63">
        <v>54</v>
      </c>
      <c r="E3351" s="5">
        <v>1</v>
      </c>
      <c r="G3351" s="64">
        <v>12.5</v>
      </c>
      <c r="H3351" s="64">
        <v>0</v>
      </c>
      <c r="I3351" t="s">
        <v>14</v>
      </c>
      <c r="J3351" t="s">
        <v>14</v>
      </c>
      <c r="K3351" t="s">
        <v>15</v>
      </c>
      <c r="L3351" t="s">
        <v>499</v>
      </c>
      <c r="N3351" s="1">
        <v>350</v>
      </c>
      <c r="O3351" s="60">
        <f>IF(B3351="DEPARTAMENTO",IF(I3351="Suroriente",N3351*(100%-12%),N3351*(100%-VLOOKUP(A3351,'Condiciones Comerciales'!B:M,4,FALSE))),N3351)</f>
        <v>350</v>
      </c>
      <c r="P3351" s="60">
        <f t="shared" si="52"/>
        <v>393.75</v>
      </c>
    </row>
    <row r="3352" spans="1:16" x14ac:dyDescent="0.3">
      <c r="A3352" s="1" t="s">
        <v>482</v>
      </c>
      <c r="B3352" t="s">
        <v>16</v>
      </c>
      <c r="C3352" t="s">
        <v>16</v>
      </c>
      <c r="D3352" s="63">
        <v>55</v>
      </c>
      <c r="E3352" s="5">
        <v>1</v>
      </c>
      <c r="G3352" s="64">
        <v>12.5</v>
      </c>
      <c r="H3352" s="64">
        <v>0</v>
      </c>
      <c r="I3352" t="s">
        <v>14</v>
      </c>
      <c r="J3352" t="s">
        <v>14</v>
      </c>
      <c r="K3352" t="s">
        <v>15</v>
      </c>
      <c r="L3352" t="s">
        <v>497</v>
      </c>
      <c r="N3352" s="1">
        <v>350</v>
      </c>
      <c r="O3352" s="60">
        <f>IF(B3352="DEPARTAMENTO",IF(I3352="Suroriente",N3352*(100%-12%),N3352*(100%-VLOOKUP(A3352,'Condiciones Comerciales'!B:M,4,FALSE))),N3352)</f>
        <v>350</v>
      </c>
      <c r="P3352" s="60">
        <f t="shared" si="52"/>
        <v>393.75</v>
      </c>
    </row>
    <row r="3353" spans="1:16" x14ac:dyDescent="0.3">
      <c r="A3353" s="1" t="s">
        <v>482</v>
      </c>
      <c r="B3353" t="s">
        <v>16</v>
      </c>
      <c r="C3353" t="s">
        <v>16</v>
      </c>
      <c r="D3353" s="63">
        <v>56</v>
      </c>
      <c r="E3353" s="5">
        <v>1</v>
      </c>
      <c r="G3353" s="64">
        <v>12.5</v>
      </c>
      <c r="H3353" s="64">
        <v>0</v>
      </c>
      <c r="I3353" t="s">
        <v>14</v>
      </c>
      <c r="J3353" t="s">
        <v>14</v>
      </c>
      <c r="K3353" t="s">
        <v>15</v>
      </c>
      <c r="L3353" t="s">
        <v>418</v>
      </c>
      <c r="N3353" s="1">
        <v>350</v>
      </c>
      <c r="O3353" s="60">
        <f>IF(B3353="DEPARTAMENTO",IF(I3353="Suroriente",N3353*(100%-12%),N3353*(100%-VLOOKUP(A3353,'Condiciones Comerciales'!B:M,4,FALSE))),N3353)</f>
        <v>350</v>
      </c>
      <c r="P3353" s="60">
        <f t="shared" si="52"/>
        <v>393.75</v>
      </c>
    </row>
    <row r="3354" spans="1:16" x14ac:dyDescent="0.3">
      <c r="A3354" s="1" t="s">
        <v>482</v>
      </c>
      <c r="B3354" t="s">
        <v>16</v>
      </c>
      <c r="C3354" t="s">
        <v>16</v>
      </c>
      <c r="D3354" s="63">
        <v>57</v>
      </c>
      <c r="E3354" s="5">
        <v>1</v>
      </c>
      <c r="G3354" s="64">
        <v>12.5</v>
      </c>
      <c r="H3354" s="64">
        <v>0</v>
      </c>
      <c r="I3354" t="s">
        <v>14</v>
      </c>
      <c r="J3354" t="s">
        <v>14</v>
      </c>
      <c r="K3354" t="s">
        <v>15</v>
      </c>
      <c r="L3354" t="s">
        <v>235</v>
      </c>
      <c r="N3354" s="1">
        <v>350</v>
      </c>
      <c r="O3354" s="60">
        <f>IF(B3354="DEPARTAMENTO",IF(I3354="Suroriente",N3354*(100%-12%),N3354*(100%-VLOOKUP(A3354,'Condiciones Comerciales'!B:M,4,FALSE))),N3354)</f>
        <v>350</v>
      </c>
      <c r="P3354" s="60">
        <f t="shared" si="52"/>
        <v>393.75</v>
      </c>
    </row>
    <row r="3355" spans="1:16" x14ac:dyDescent="0.3">
      <c r="A3355" s="1" t="s">
        <v>482</v>
      </c>
      <c r="B3355" t="s">
        <v>16</v>
      </c>
      <c r="C3355" t="s">
        <v>16</v>
      </c>
      <c r="D3355" s="63">
        <v>58</v>
      </c>
      <c r="E3355" s="5">
        <v>1</v>
      </c>
      <c r="G3355" s="64">
        <v>12.5</v>
      </c>
      <c r="H3355" s="64">
        <v>0</v>
      </c>
      <c r="I3355" t="s">
        <v>14</v>
      </c>
      <c r="J3355" t="s">
        <v>14</v>
      </c>
      <c r="K3355" t="s">
        <v>15</v>
      </c>
      <c r="L3355" t="s">
        <v>430</v>
      </c>
      <c r="N3355" s="1">
        <v>350</v>
      </c>
      <c r="O3355" s="60">
        <f>IF(B3355="DEPARTAMENTO",IF(I3355="Suroriente",N3355*(100%-12%),N3355*(100%-VLOOKUP(A3355,'Condiciones Comerciales'!B:M,4,FALSE))),N3355)</f>
        <v>350</v>
      </c>
      <c r="P3355" s="60">
        <f t="shared" si="52"/>
        <v>393.75</v>
      </c>
    </row>
    <row r="3356" spans="1:16" x14ac:dyDescent="0.3">
      <c r="A3356" s="1" t="s">
        <v>482</v>
      </c>
      <c r="B3356" t="s">
        <v>16</v>
      </c>
      <c r="C3356" t="s">
        <v>16</v>
      </c>
      <c r="D3356" s="63">
        <v>59</v>
      </c>
      <c r="E3356" s="5">
        <v>1</v>
      </c>
      <c r="G3356" s="64">
        <v>12.5</v>
      </c>
      <c r="H3356" s="64">
        <v>0</v>
      </c>
      <c r="I3356" t="s">
        <v>14</v>
      </c>
      <c r="J3356" t="s">
        <v>14</v>
      </c>
      <c r="K3356" t="s">
        <v>15</v>
      </c>
      <c r="L3356" t="s">
        <v>446</v>
      </c>
      <c r="N3356" s="1">
        <v>350</v>
      </c>
      <c r="O3356" s="60">
        <f>IF(B3356="DEPARTAMENTO",IF(I3356="Suroriente",N3356*(100%-12%),N3356*(100%-VLOOKUP(A3356,'Condiciones Comerciales'!B:M,4,FALSE))),N3356)</f>
        <v>350</v>
      </c>
      <c r="P3356" s="60">
        <f t="shared" si="52"/>
        <v>393.75</v>
      </c>
    </row>
    <row r="3357" spans="1:16" x14ac:dyDescent="0.3">
      <c r="A3357" s="1" t="s">
        <v>482</v>
      </c>
      <c r="B3357" t="s">
        <v>16</v>
      </c>
      <c r="C3357" t="s">
        <v>16</v>
      </c>
      <c r="D3357" s="63">
        <v>60</v>
      </c>
      <c r="E3357" s="5">
        <v>1</v>
      </c>
      <c r="G3357" s="64">
        <v>12.5</v>
      </c>
      <c r="H3357" s="64">
        <v>0</v>
      </c>
      <c r="I3357" t="s">
        <v>14</v>
      </c>
      <c r="J3357" t="s">
        <v>14</v>
      </c>
      <c r="K3357" t="s">
        <v>15</v>
      </c>
      <c r="L3357" t="s">
        <v>417</v>
      </c>
      <c r="N3357" s="1">
        <v>350</v>
      </c>
      <c r="O3357" s="60">
        <f>IF(B3357="DEPARTAMENTO",IF(I3357="Suroriente",N3357*(100%-12%),N3357*(100%-VLOOKUP(A3357,'Condiciones Comerciales'!B:M,4,FALSE))),N3357)</f>
        <v>350</v>
      </c>
      <c r="P3357" s="60">
        <f t="shared" si="52"/>
        <v>393.75</v>
      </c>
    </row>
    <row r="3358" spans="1:16" x14ac:dyDescent="0.3">
      <c r="A3358" s="1" t="s">
        <v>482</v>
      </c>
      <c r="B3358" t="s">
        <v>16</v>
      </c>
      <c r="C3358" t="s">
        <v>16</v>
      </c>
      <c r="D3358" s="63">
        <v>61</v>
      </c>
      <c r="E3358" s="5">
        <v>1</v>
      </c>
      <c r="G3358" s="64">
        <v>12.5</v>
      </c>
      <c r="H3358" s="64">
        <v>0</v>
      </c>
      <c r="I3358" t="s">
        <v>14</v>
      </c>
      <c r="J3358" t="s">
        <v>14</v>
      </c>
      <c r="K3358" t="s">
        <v>15</v>
      </c>
      <c r="L3358" t="s">
        <v>484</v>
      </c>
      <c r="N3358" s="1">
        <v>350</v>
      </c>
      <c r="O3358" s="60">
        <f>IF(B3358="DEPARTAMENTO",IF(I3358="Suroriente",N3358*(100%-12%),N3358*(100%-VLOOKUP(A3358,'Condiciones Comerciales'!B:M,4,FALSE))),N3358)</f>
        <v>350</v>
      </c>
      <c r="P3358" s="60">
        <f t="shared" si="52"/>
        <v>393.75</v>
      </c>
    </row>
    <row r="3359" spans="1:16" x14ac:dyDescent="0.3">
      <c r="A3359" s="1" t="s">
        <v>482</v>
      </c>
      <c r="B3359" t="s">
        <v>16</v>
      </c>
      <c r="C3359" t="s">
        <v>16</v>
      </c>
      <c r="D3359" s="63">
        <v>62</v>
      </c>
      <c r="E3359" s="5">
        <v>1</v>
      </c>
      <c r="G3359" s="64">
        <v>12.5</v>
      </c>
      <c r="H3359" s="64">
        <v>0</v>
      </c>
      <c r="I3359" t="s">
        <v>14</v>
      </c>
      <c r="J3359" t="s">
        <v>14</v>
      </c>
      <c r="K3359" t="s">
        <v>15</v>
      </c>
      <c r="L3359" t="s">
        <v>494</v>
      </c>
      <c r="N3359" s="1">
        <v>350</v>
      </c>
      <c r="O3359" s="60">
        <f>IF(B3359="DEPARTAMENTO",IF(I3359="Suroriente",N3359*(100%-12%),N3359*(100%-VLOOKUP(A3359,'Condiciones Comerciales'!B:M,4,FALSE))),N3359)</f>
        <v>350</v>
      </c>
      <c r="P3359" s="60">
        <f t="shared" si="52"/>
        <v>393.75</v>
      </c>
    </row>
    <row r="3360" spans="1:16" x14ac:dyDescent="0.3">
      <c r="A3360" s="1" t="s">
        <v>482</v>
      </c>
      <c r="B3360" t="s">
        <v>16</v>
      </c>
      <c r="C3360" t="s">
        <v>16</v>
      </c>
      <c r="D3360" s="63">
        <v>63</v>
      </c>
      <c r="E3360" s="5">
        <v>1</v>
      </c>
      <c r="G3360" s="64">
        <v>12.5</v>
      </c>
      <c r="H3360" s="64">
        <v>0</v>
      </c>
      <c r="I3360" t="s">
        <v>14</v>
      </c>
      <c r="J3360" t="s">
        <v>14</v>
      </c>
      <c r="K3360" t="s">
        <v>15</v>
      </c>
      <c r="L3360" t="s">
        <v>505</v>
      </c>
      <c r="N3360" s="1">
        <v>350</v>
      </c>
      <c r="O3360" s="60">
        <f>IF(B3360="DEPARTAMENTO",IF(I3360="Suroriente",N3360*(100%-12%),N3360*(100%-VLOOKUP(A3360,'Condiciones Comerciales'!B:M,4,FALSE))),N3360)</f>
        <v>350</v>
      </c>
      <c r="P3360" s="60">
        <f t="shared" si="52"/>
        <v>393.75</v>
      </c>
    </row>
    <row r="3361" spans="1:16" x14ac:dyDescent="0.3">
      <c r="A3361" s="1" t="s">
        <v>482</v>
      </c>
      <c r="B3361" t="s">
        <v>16</v>
      </c>
      <c r="C3361" t="s">
        <v>16</v>
      </c>
      <c r="D3361" s="63">
        <v>64</v>
      </c>
      <c r="E3361" s="5">
        <v>1</v>
      </c>
      <c r="G3361" s="64">
        <v>12.5</v>
      </c>
      <c r="H3361" s="64">
        <v>0</v>
      </c>
      <c r="I3361" t="s">
        <v>14</v>
      </c>
      <c r="J3361" t="s">
        <v>14</v>
      </c>
      <c r="K3361" t="s">
        <v>15</v>
      </c>
      <c r="L3361" t="s">
        <v>491</v>
      </c>
      <c r="N3361" s="1">
        <v>350</v>
      </c>
      <c r="O3361" s="60">
        <f>IF(B3361="DEPARTAMENTO",IF(I3361="Suroriente",N3361*(100%-12%),N3361*(100%-VLOOKUP(A3361,'Condiciones Comerciales'!B:M,4,FALSE))),N3361)</f>
        <v>350</v>
      </c>
      <c r="P3361" s="60">
        <f t="shared" si="52"/>
        <v>393.75</v>
      </c>
    </row>
    <row r="3362" spans="1:16" x14ac:dyDescent="0.3">
      <c r="A3362" s="1" t="s">
        <v>482</v>
      </c>
      <c r="B3362" t="s">
        <v>16</v>
      </c>
      <c r="C3362" t="s">
        <v>16</v>
      </c>
      <c r="D3362" s="63">
        <v>65</v>
      </c>
      <c r="E3362" s="5">
        <v>1</v>
      </c>
      <c r="G3362" s="64">
        <v>12.5</v>
      </c>
      <c r="H3362" s="64">
        <v>0</v>
      </c>
      <c r="I3362" t="s">
        <v>14</v>
      </c>
      <c r="J3362" t="s">
        <v>14</v>
      </c>
      <c r="K3362" t="s">
        <v>15</v>
      </c>
      <c r="L3362" t="s">
        <v>495</v>
      </c>
      <c r="N3362" s="1">
        <v>350</v>
      </c>
      <c r="O3362" s="60">
        <f>IF(B3362="DEPARTAMENTO",IF(I3362="Suroriente",N3362*(100%-12%),N3362*(100%-VLOOKUP(A3362,'Condiciones Comerciales'!B:M,4,FALSE))),N3362)</f>
        <v>350</v>
      </c>
      <c r="P3362" s="60">
        <f t="shared" si="52"/>
        <v>393.75</v>
      </c>
    </row>
    <row r="3363" spans="1:16" x14ac:dyDescent="0.3">
      <c r="A3363" s="1" t="s">
        <v>482</v>
      </c>
      <c r="B3363" t="s">
        <v>16</v>
      </c>
      <c r="C3363" t="s">
        <v>16</v>
      </c>
      <c r="D3363" s="63">
        <v>66</v>
      </c>
      <c r="E3363" s="5">
        <v>1</v>
      </c>
      <c r="G3363" s="64">
        <v>12.5</v>
      </c>
      <c r="H3363" s="64">
        <v>0</v>
      </c>
      <c r="I3363" t="s">
        <v>14</v>
      </c>
      <c r="J3363" t="s">
        <v>14</v>
      </c>
      <c r="K3363" t="s">
        <v>15</v>
      </c>
      <c r="N3363" s="1">
        <v>350</v>
      </c>
      <c r="O3363" s="60">
        <f>IF(B3363="DEPARTAMENTO",IF(I3363="Suroriente",N3363*(100%-12%),N3363*(100%-VLOOKUP(A3363,'Condiciones Comerciales'!B:M,4,FALSE))),N3363)</f>
        <v>350</v>
      </c>
      <c r="P3363" s="60">
        <f t="shared" si="52"/>
        <v>393.75</v>
      </c>
    </row>
    <row r="3364" spans="1:16" x14ac:dyDescent="0.3">
      <c r="A3364" s="1" t="s">
        <v>482</v>
      </c>
      <c r="B3364" t="s">
        <v>16</v>
      </c>
      <c r="C3364" t="s">
        <v>16</v>
      </c>
      <c r="D3364" s="63">
        <v>67</v>
      </c>
      <c r="E3364" s="5">
        <v>1</v>
      </c>
      <c r="G3364" s="64">
        <v>12.5</v>
      </c>
      <c r="H3364" s="64">
        <v>0</v>
      </c>
      <c r="I3364" t="s">
        <v>14</v>
      </c>
      <c r="J3364" t="s">
        <v>14</v>
      </c>
      <c r="K3364" t="s">
        <v>15</v>
      </c>
      <c r="N3364" s="1">
        <v>350</v>
      </c>
      <c r="O3364" s="60">
        <f>IF(B3364="DEPARTAMENTO",IF(I3364="Suroriente",N3364*(100%-12%),N3364*(100%-VLOOKUP(A3364,'Condiciones Comerciales'!B:M,4,FALSE))),N3364)</f>
        <v>350</v>
      </c>
      <c r="P3364" s="60">
        <f t="shared" si="52"/>
        <v>393.75</v>
      </c>
    </row>
    <row r="3365" spans="1:16" x14ac:dyDescent="0.3">
      <c r="A3365" s="1" t="s">
        <v>482</v>
      </c>
      <c r="B3365" t="s">
        <v>16</v>
      </c>
      <c r="C3365" t="s">
        <v>16</v>
      </c>
      <c r="D3365" s="63">
        <v>68</v>
      </c>
      <c r="E3365" s="5">
        <v>1</v>
      </c>
      <c r="G3365" s="64">
        <v>12.5</v>
      </c>
      <c r="H3365" s="64">
        <v>0</v>
      </c>
      <c r="I3365" t="s">
        <v>14</v>
      </c>
      <c r="J3365" t="s">
        <v>14</v>
      </c>
      <c r="K3365" t="s">
        <v>15</v>
      </c>
      <c r="N3365" s="1">
        <v>350</v>
      </c>
      <c r="O3365" s="60">
        <f>IF(B3365="DEPARTAMENTO",IF(I3365="Suroriente",N3365*(100%-12%),N3365*(100%-VLOOKUP(A3365,'Condiciones Comerciales'!B:M,4,FALSE))),N3365)</f>
        <v>350</v>
      </c>
      <c r="P3365" s="60">
        <f t="shared" si="52"/>
        <v>393.75</v>
      </c>
    </row>
    <row r="3366" spans="1:16" x14ac:dyDescent="0.3">
      <c r="A3366" s="1" t="s">
        <v>482</v>
      </c>
      <c r="B3366" t="s">
        <v>16</v>
      </c>
      <c r="C3366" t="s">
        <v>16</v>
      </c>
      <c r="D3366" s="63">
        <v>69</v>
      </c>
      <c r="E3366" s="5">
        <v>1</v>
      </c>
      <c r="G3366" s="64">
        <v>12.5</v>
      </c>
      <c r="H3366" s="64">
        <v>0</v>
      </c>
      <c r="I3366" t="s">
        <v>14</v>
      </c>
      <c r="J3366" t="s">
        <v>14</v>
      </c>
      <c r="K3366" t="s">
        <v>15</v>
      </c>
      <c r="N3366" s="1">
        <v>350</v>
      </c>
      <c r="O3366" s="60">
        <f>IF(B3366="DEPARTAMENTO",IF(I3366="Suroriente",N3366*(100%-12%),N3366*(100%-VLOOKUP(A3366,'Condiciones Comerciales'!B:M,4,FALSE))),N3366)</f>
        <v>350</v>
      </c>
      <c r="P3366" s="60">
        <f t="shared" si="52"/>
        <v>393.75</v>
      </c>
    </row>
    <row r="3367" spans="1:16" x14ac:dyDescent="0.3">
      <c r="A3367" s="1" t="s">
        <v>482</v>
      </c>
      <c r="B3367" t="s">
        <v>16</v>
      </c>
      <c r="C3367" t="s">
        <v>16</v>
      </c>
      <c r="D3367" s="63">
        <v>70</v>
      </c>
      <c r="E3367" s="5">
        <v>1</v>
      </c>
      <c r="G3367" s="64">
        <v>12.5</v>
      </c>
      <c r="H3367" s="64">
        <v>0</v>
      </c>
      <c r="I3367" t="s">
        <v>14</v>
      </c>
      <c r="J3367" t="s">
        <v>14</v>
      </c>
      <c r="K3367" t="s">
        <v>15</v>
      </c>
      <c r="N3367" s="1">
        <v>350</v>
      </c>
      <c r="O3367" s="60">
        <f>IF(B3367="DEPARTAMENTO",IF(I3367="Suroriente",N3367*(100%-12%),N3367*(100%-VLOOKUP(A3367,'Condiciones Comerciales'!B:M,4,FALSE))),N3367)</f>
        <v>350</v>
      </c>
      <c r="P3367" s="60">
        <f t="shared" si="52"/>
        <v>393.75</v>
      </c>
    </row>
    <row r="3368" spans="1:16" x14ac:dyDescent="0.3">
      <c r="A3368" s="1" t="s">
        <v>482</v>
      </c>
      <c r="B3368" t="s">
        <v>16</v>
      </c>
      <c r="C3368" t="s">
        <v>16</v>
      </c>
      <c r="D3368" s="63">
        <v>71</v>
      </c>
      <c r="E3368" s="5">
        <v>1</v>
      </c>
      <c r="G3368" s="64">
        <v>12.5</v>
      </c>
      <c r="H3368" s="64">
        <v>0</v>
      </c>
      <c r="I3368" t="s">
        <v>14</v>
      </c>
      <c r="J3368" t="s">
        <v>14</v>
      </c>
      <c r="K3368" t="s">
        <v>15</v>
      </c>
      <c r="N3368" s="1">
        <v>350</v>
      </c>
      <c r="O3368" s="60">
        <f>IF(B3368="DEPARTAMENTO",IF(I3368="Suroriente",N3368*(100%-12%),N3368*(100%-VLOOKUP(A3368,'Condiciones Comerciales'!B:M,4,FALSE))),N3368)</f>
        <v>350</v>
      </c>
      <c r="P3368" s="60">
        <f t="shared" si="52"/>
        <v>393.75</v>
      </c>
    </row>
    <row r="3369" spans="1:16" x14ac:dyDescent="0.3">
      <c r="A3369" s="1" t="s">
        <v>482</v>
      </c>
      <c r="B3369" t="s">
        <v>16</v>
      </c>
      <c r="C3369" t="s">
        <v>16</v>
      </c>
      <c r="D3369" s="63">
        <v>82</v>
      </c>
      <c r="E3369" s="5">
        <v>1</v>
      </c>
      <c r="G3369" s="64">
        <v>12.5</v>
      </c>
      <c r="H3369" s="64">
        <v>0</v>
      </c>
      <c r="I3369" t="s">
        <v>29</v>
      </c>
      <c r="J3369" t="s">
        <v>29</v>
      </c>
      <c r="K3369" t="s">
        <v>15</v>
      </c>
      <c r="N3369" s="1">
        <v>300</v>
      </c>
      <c r="O3369" s="60">
        <f>IF(B3369="DEPARTAMENTO",IF(I3369="Suroriente",N3369*(100%-12%),N3369*(100%-VLOOKUP(A3369,'Condiciones Comerciales'!B:M,4,FALSE))),N3369)</f>
        <v>300</v>
      </c>
      <c r="P3369" s="60">
        <f t="shared" si="52"/>
        <v>337.5</v>
      </c>
    </row>
    <row r="3370" spans="1:16" x14ac:dyDescent="0.3">
      <c r="A3370" s="1" t="s">
        <v>482</v>
      </c>
      <c r="B3370" t="s">
        <v>16</v>
      </c>
      <c r="C3370" t="s">
        <v>16</v>
      </c>
      <c r="D3370" s="63">
        <v>83</v>
      </c>
      <c r="E3370" s="5">
        <v>1</v>
      </c>
      <c r="G3370" s="64">
        <v>12.5</v>
      </c>
      <c r="H3370" s="64">
        <v>0</v>
      </c>
      <c r="I3370" t="s">
        <v>29</v>
      </c>
      <c r="J3370" t="s">
        <v>29</v>
      </c>
      <c r="K3370" t="s">
        <v>15</v>
      </c>
      <c r="N3370" s="1">
        <v>300</v>
      </c>
      <c r="O3370" s="60">
        <f>IF(B3370="DEPARTAMENTO",IF(I3370="Suroriente",N3370*(100%-12%),N3370*(100%-VLOOKUP(A3370,'Condiciones Comerciales'!B:M,4,FALSE))),N3370)</f>
        <v>300</v>
      </c>
      <c r="P3370" s="60">
        <f t="shared" si="52"/>
        <v>337.5</v>
      </c>
    </row>
    <row r="3371" spans="1:16" x14ac:dyDescent="0.3">
      <c r="A3371" s="1" t="s">
        <v>482</v>
      </c>
      <c r="B3371" t="s">
        <v>16</v>
      </c>
      <c r="C3371" t="s">
        <v>16</v>
      </c>
      <c r="D3371" s="63">
        <v>84</v>
      </c>
      <c r="E3371" s="5">
        <v>1</v>
      </c>
      <c r="G3371" s="64">
        <v>12.5</v>
      </c>
      <c r="H3371" s="64">
        <v>0</v>
      </c>
      <c r="I3371" t="s">
        <v>29</v>
      </c>
      <c r="J3371" t="s">
        <v>29</v>
      </c>
      <c r="K3371" t="s">
        <v>15</v>
      </c>
      <c r="N3371" s="1">
        <v>300</v>
      </c>
      <c r="O3371" s="60">
        <f>IF(B3371="DEPARTAMENTO",IF(I3371="Suroriente",N3371*(100%-12%),N3371*(100%-VLOOKUP(A3371,'Condiciones Comerciales'!B:M,4,FALSE))),N3371)</f>
        <v>300</v>
      </c>
      <c r="P3371" s="60">
        <f t="shared" si="52"/>
        <v>337.5</v>
      </c>
    </row>
    <row r="3372" spans="1:16" x14ac:dyDescent="0.3">
      <c r="A3372" s="1" t="s">
        <v>482</v>
      </c>
      <c r="B3372" t="s">
        <v>16</v>
      </c>
      <c r="C3372" t="s">
        <v>16</v>
      </c>
      <c r="D3372" s="63">
        <v>85</v>
      </c>
      <c r="E3372" s="5">
        <v>1</v>
      </c>
      <c r="G3372" s="64">
        <v>12.5</v>
      </c>
      <c r="H3372" s="64">
        <v>0</v>
      </c>
      <c r="I3372" t="s">
        <v>29</v>
      </c>
      <c r="J3372" t="s">
        <v>29</v>
      </c>
      <c r="K3372" t="s">
        <v>15</v>
      </c>
      <c r="N3372" s="1">
        <v>300</v>
      </c>
      <c r="O3372" s="60">
        <f>IF(B3372="DEPARTAMENTO",IF(I3372="Suroriente",N3372*(100%-12%),N3372*(100%-VLOOKUP(A3372,'Condiciones Comerciales'!B:M,4,FALSE))),N3372)</f>
        <v>300</v>
      </c>
      <c r="P3372" s="60">
        <f t="shared" si="52"/>
        <v>337.5</v>
      </c>
    </row>
    <row r="3373" spans="1:16" x14ac:dyDescent="0.3">
      <c r="A3373" s="1" t="s">
        <v>482</v>
      </c>
      <c r="B3373" t="s">
        <v>16</v>
      </c>
      <c r="C3373" t="s">
        <v>16</v>
      </c>
      <c r="D3373" s="63">
        <v>86</v>
      </c>
      <c r="E3373" s="5">
        <v>1</v>
      </c>
      <c r="G3373" s="64">
        <v>12.5</v>
      </c>
      <c r="H3373" s="64">
        <v>0</v>
      </c>
      <c r="I3373" t="s">
        <v>29</v>
      </c>
      <c r="J3373" t="s">
        <v>29</v>
      </c>
      <c r="K3373" t="s">
        <v>15</v>
      </c>
      <c r="N3373" s="1">
        <v>300</v>
      </c>
      <c r="O3373" s="60">
        <f>IF(B3373="DEPARTAMENTO",IF(I3373="Suroriente",N3373*(100%-12%),N3373*(100%-VLOOKUP(A3373,'Condiciones Comerciales'!B:M,4,FALSE))),N3373)</f>
        <v>300</v>
      </c>
      <c r="P3373" s="60">
        <f t="shared" si="52"/>
        <v>337.5</v>
      </c>
    </row>
    <row r="3374" spans="1:16" x14ac:dyDescent="0.3">
      <c r="A3374" s="1" t="s">
        <v>482</v>
      </c>
      <c r="B3374" t="s">
        <v>16</v>
      </c>
      <c r="C3374" t="s">
        <v>16</v>
      </c>
      <c r="D3374" s="63">
        <v>87</v>
      </c>
      <c r="E3374" s="5">
        <v>1</v>
      </c>
      <c r="G3374" s="64">
        <v>12.5</v>
      </c>
      <c r="H3374" s="64">
        <v>0</v>
      </c>
      <c r="I3374" t="s">
        <v>29</v>
      </c>
      <c r="J3374" t="s">
        <v>29</v>
      </c>
      <c r="K3374" t="s">
        <v>15</v>
      </c>
      <c r="N3374" s="1">
        <v>300</v>
      </c>
      <c r="O3374" s="60">
        <f>IF(B3374="DEPARTAMENTO",IF(I3374="Suroriente",N3374*(100%-12%),N3374*(100%-VLOOKUP(A3374,'Condiciones Comerciales'!B:M,4,FALSE))),N3374)</f>
        <v>300</v>
      </c>
      <c r="P3374" s="60">
        <f t="shared" si="52"/>
        <v>337.5</v>
      </c>
    </row>
    <row r="3375" spans="1:16" x14ac:dyDescent="0.3">
      <c r="A3375" s="1" t="s">
        <v>482</v>
      </c>
      <c r="B3375" t="s">
        <v>16</v>
      </c>
      <c r="C3375" t="s">
        <v>16</v>
      </c>
      <c r="D3375" s="63">
        <v>88</v>
      </c>
      <c r="E3375" s="5">
        <v>1</v>
      </c>
      <c r="G3375" s="64">
        <v>12.5</v>
      </c>
      <c r="H3375" s="64">
        <v>0</v>
      </c>
      <c r="I3375" t="s">
        <v>29</v>
      </c>
      <c r="J3375" t="s">
        <v>29</v>
      </c>
      <c r="K3375" t="s">
        <v>15</v>
      </c>
      <c r="N3375" s="1">
        <v>300</v>
      </c>
      <c r="O3375" s="60">
        <f>IF(B3375="DEPARTAMENTO",IF(I3375="Suroriente",N3375*(100%-12%),N3375*(100%-VLOOKUP(A3375,'Condiciones Comerciales'!B:M,4,FALSE))),N3375)</f>
        <v>300</v>
      </c>
      <c r="P3375" s="60">
        <f t="shared" si="52"/>
        <v>337.5</v>
      </c>
    </row>
    <row r="3376" spans="1:16" x14ac:dyDescent="0.3">
      <c r="A3376" s="1" t="s">
        <v>482</v>
      </c>
      <c r="B3376" t="s">
        <v>16</v>
      </c>
      <c r="C3376" t="s">
        <v>16</v>
      </c>
      <c r="D3376" s="63">
        <v>89</v>
      </c>
      <c r="E3376" s="5">
        <v>1</v>
      </c>
      <c r="G3376" s="64">
        <v>12.5</v>
      </c>
      <c r="H3376" s="64">
        <v>0</v>
      </c>
      <c r="I3376" t="s">
        <v>29</v>
      </c>
      <c r="J3376" t="s">
        <v>29</v>
      </c>
      <c r="K3376" t="s">
        <v>15</v>
      </c>
      <c r="N3376" s="1">
        <v>300</v>
      </c>
      <c r="O3376" s="60">
        <f>IF(B3376="DEPARTAMENTO",IF(I3376="Suroriente",N3376*(100%-12%),N3376*(100%-VLOOKUP(A3376,'Condiciones Comerciales'!B:M,4,FALSE))),N3376)</f>
        <v>300</v>
      </c>
      <c r="P3376" s="60">
        <f t="shared" si="52"/>
        <v>337.5</v>
      </c>
    </row>
    <row r="3377" spans="1:16" x14ac:dyDescent="0.3">
      <c r="A3377" s="1" t="s">
        <v>482</v>
      </c>
      <c r="B3377" t="s">
        <v>16</v>
      </c>
      <c r="C3377" t="s">
        <v>16</v>
      </c>
      <c r="D3377" s="63">
        <v>90</v>
      </c>
      <c r="E3377" s="5">
        <v>1</v>
      </c>
      <c r="G3377" s="64">
        <v>12.5</v>
      </c>
      <c r="H3377" s="64">
        <v>0</v>
      </c>
      <c r="I3377" t="s">
        <v>29</v>
      </c>
      <c r="J3377" t="s">
        <v>29</v>
      </c>
      <c r="K3377" t="s">
        <v>15</v>
      </c>
      <c r="N3377" s="1">
        <v>300</v>
      </c>
      <c r="O3377" s="60">
        <f>IF(B3377="DEPARTAMENTO",IF(I3377="Suroriente",N3377*(100%-12%),N3377*(100%-VLOOKUP(A3377,'Condiciones Comerciales'!B:M,4,FALSE))),N3377)</f>
        <v>300</v>
      </c>
      <c r="P3377" s="60">
        <f t="shared" si="52"/>
        <v>337.5</v>
      </c>
    </row>
    <row r="3378" spans="1:16" x14ac:dyDescent="0.3">
      <c r="A3378" s="1" t="s">
        <v>482</v>
      </c>
      <c r="B3378" t="s">
        <v>16</v>
      </c>
      <c r="C3378" t="s">
        <v>16</v>
      </c>
      <c r="D3378" s="63">
        <v>92</v>
      </c>
      <c r="E3378" s="5">
        <v>1</v>
      </c>
      <c r="G3378" s="64">
        <v>12.5</v>
      </c>
      <c r="H3378" s="64">
        <v>0</v>
      </c>
      <c r="I3378" t="s">
        <v>29</v>
      </c>
      <c r="J3378" t="s">
        <v>29</v>
      </c>
      <c r="K3378" t="s">
        <v>15</v>
      </c>
      <c r="N3378" s="1">
        <v>300</v>
      </c>
      <c r="O3378" s="60">
        <f>IF(B3378="DEPARTAMENTO",IF(I3378="Suroriente",N3378*(100%-12%),N3378*(100%-VLOOKUP(A3378,'Condiciones Comerciales'!B:M,4,FALSE))),N3378)</f>
        <v>300</v>
      </c>
      <c r="P3378" s="60">
        <f t="shared" si="52"/>
        <v>337.5</v>
      </c>
    </row>
    <row r="3379" spans="1:16" x14ac:dyDescent="0.3">
      <c r="A3379" s="1" t="s">
        <v>482</v>
      </c>
      <c r="B3379" t="s">
        <v>16</v>
      </c>
      <c r="C3379" t="s">
        <v>16</v>
      </c>
      <c r="D3379" s="63">
        <v>93</v>
      </c>
      <c r="E3379" s="5">
        <v>1</v>
      </c>
      <c r="G3379" s="64">
        <v>12.5</v>
      </c>
      <c r="H3379" s="64">
        <v>0</v>
      </c>
      <c r="I3379" t="s">
        <v>29</v>
      </c>
      <c r="J3379" t="s">
        <v>29</v>
      </c>
      <c r="K3379" t="s">
        <v>15</v>
      </c>
      <c r="N3379" s="1">
        <v>300</v>
      </c>
      <c r="O3379" s="60">
        <f>IF(B3379="DEPARTAMENTO",IF(I3379="Suroriente",N3379*(100%-12%),N3379*(100%-VLOOKUP(A3379,'Condiciones Comerciales'!B:M,4,FALSE))),N3379)</f>
        <v>300</v>
      </c>
      <c r="P3379" s="60">
        <f t="shared" si="52"/>
        <v>337.5</v>
      </c>
    </row>
    <row r="3380" spans="1:16" x14ac:dyDescent="0.3">
      <c r="A3380" s="1" t="s">
        <v>482</v>
      </c>
      <c r="B3380" t="s">
        <v>16</v>
      </c>
      <c r="C3380" t="s">
        <v>16</v>
      </c>
      <c r="D3380" s="63">
        <v>94</v>
      </c>
      <c r="E3380" s="5">
        <v>1</v>
      </c>
      <c r="G3380" s="64">
        <v>12.5</v>
      </c>
      <c r="H3380" s="64">
        <v>0</v>
      </c>
      <c r="I3380" t="s">
        <v>14</v>
      </c>
      <c r="J3380" t="s">
        <v>14</v>
      </c>
      <c r="K3380" t="s">
        <v>15</v>
      </c>
      <c r="L3380" t="s">
        <v>501</v>
      </c>
      <c r="N3380" s="1">
        <v>350</v>
      </c>
      <c r="O3380" s="60">
        <f>IF(B3380="DEPARTAMENTO",IF(I3380="Suroriente",N3380*(100%-12%),N3380*(100%-VLOOKUP(A3380,'Condiciones Comerciales'!B:M,4,FALSE))),N3380)</f>
        <v>350</v>
      </c>
      <c r="P3380" s="60">
        <f t="shared" si="52"/>
        <v>393.75</v>
      </c>
    </row>
    <row r="3381" spans="1:16" x14ac:dyDescent="0.3">
      <c r="A3381" s="1" t="s">
        <v>482</v>
      </c>
      <c r="B3381" t="s">
        <v>16</v>
      </c>
      <c r="C3381" t="s">
        <v>16</v>
      </c>
      <c r="D3381" s="63">
        <v>95</v>
      </c>
      <c r="E3381" s="5">
        <v>1</v>
      </c>
      <c r="G3381" s="64">
        <v>12.5</v>
      </c>
      <c r="H3381" s="64">
        <v>0</v>
      </c>
      <c r="I3381" t="s">
        <v>14</v>
      </c>
      <c r="J3381" t="s">
        <v>14</v>
      </c>
      <c r="K3381" t="s">
        <v>15</v>
      </c>
      <c r="L3381" t="s">
        <v>498</v>
      </c>
      <c r="N3381" s="1">
        <v>350</v>
      </c>
      <c r="O3381" s="60">
        <f>IF(B3381="DEPARTAMENTO",IF(I3381="Suroriente",N3381*(100%-12%),N3381*(100%-VLOOKUP(A3381,'Condiciones Comerciales'!B:M,4,FALSE))),N3381)</f>
        <v>350</v>
      </c>
      <c r="P3381" s="60">
        <f t="shared" si="52"/>
        <v>393.75</v>
      </c>
    </row>
    <row r="3382" spans="1:16" x14ac:dyDescent="0.3">
      <c r="A3382" s="1" t="s">
        <v>482</v>
      </c>
      <c r="B3382" t="s">
        <v>16</v>
      </c>
      <c r="C3382" t="s">
        <v>16</v>
      </c>
      <c r="D3382" s="63">
        <v>96</v>
      </c>
      <c r="E3382" s="5">
        <v>1</v>
      </c>
      <c r="G3382" s="64">
        <v>12.5</v>
      </c>
      <c r="H3382" s="64">
        <v>0</v>
      </c>
      <c r="I3382" t="s">
        <v>14</v>
      </c>
      <c r="J3382" t="s">
        <v>14</v>
      </c>
      <c r="K3382" t="s">
        <v>15</v>
      </c>
      <c r="L3382" t="s">
        <v>454</v>
      </c>
      <c r="N3382" s="1">
        <v>350</v>
      </c>
      <c r="O3382" s="60">
        <f>IF(B3382="DEPARTAMENTO",IF(I3382="Suroriente",N3382*(100%-12%),N3382*(100%-VLOOKUP(A3382,'Condiciones Comerciales'!B:M,4,FALSE))),N3382)</f>
        <v>350</v>
      </c>
      <c r="P3382" s="60">
        <f t="shared" si="52"/>
        <v>393.75</v>
      </c>
    </row>
    <row r="3383" spans="1:16" x14ac:dyDescent="0.3">
      <c r="A3383" s="1" t="s">
        <v>482</v>
      </c>
      <c r="B3383" t="s">
        <v>16</v>
      </c>
      <c r="C3383" t="s">
        <v>16</v>
      </c>
      <c r="D3383" s="63">
        <v>97</v>
      </c>
      <c r="E3383" s="5">
        <v>1</v>
      </c>
      <c r="G3383" s="64">
        <v>12.5</v>
      </c>
      <c r="H3383" s="64">
        <v>0</v>
      </c>
      <c r="I3383" t="s">
        <v>14</v>
      </c>
      <c r="J3383" t="s">
        <v>14</v>
      </c>
      <c r="K3383" t="s">
        <v>15</v>
      </c>
      <c r="L3383" t="s">
        <v>408</v>
      </c>
      <c r="N3383" s="1">
        <v>350</v>
      </c>
      <c r="O3383" s="60">
        <f>IF(B3383="DEPARTAMENTO",IF(I3383="Suroriente",N3383*(100%-12%),N3383*(100%-VLOOKUP(A3383,'Condiciones Comerciales'!B:M,4,FALSE))),N3383)</f>
        <v>350</v>
      </c>
      <c r="P3383" s="60">
        <f t="shared" si="52"/>
        <v>393.75</v>
      </c>
    </row>
    <row r="3384" spans="1:16" x14ac:dyDescent="0.3">
      <c r="A3384" s="1" t="s">
        <v>482</v>
      </c>
      <c r="B3384" t="s">
        <v>16</v>
      </c>
      <c r="C3384" t="s">
        <v>16</v>
      </c>
      <c r="D3384" s="63">
        <v>98</v>
      </c>
      <c r="E3384" s="5">
        <v>1</v>
      </c>
      <c r="G3384" s="64">
        <v>12.5</v>
      </c>
      <c r="H3384" s="64">
        <v>0</v>
      </c>
      <c r="I3384" t="s">
        <v>14</v>
      </c>
      <c r="J3384" t="s">
        <v>14</v>
      </c>
      <c r="K3384" t="s">
        <v>15</v>
      </c>
      <c r="L3384" t="s">
        <v>485</v>
      </c>
      <c r="N3384" s="1">
        <v>350</v>
      </c>
      <c r="O3384" s="60">
        <f>IF(B3384="DEPARTAMENTO",IF(I3384="Suroriente",N3384*(100%-12%),N3384*(100%-VLOOKUP(A3384,'Condiciones Comerciales'!B:M,4,FALSE))),N3384)</f>
        <v>350</v>
      </c>
      <c r="P3384" s="60">
        <f t="shared" si="52"/>
        <v>393.75</v>
      </c>
    </row>
    <row r="3385" spans="1:16" x14ac:dyDescent="0.3">
      <c r="A3385" s="1" t="s">
        <v>482</v>
      </c>
      <c r="B3385" t="s">
        <v>16</v>
      </c>
      <c r="C3385" t="s">
        <v>16</v>
      </c>
      <c r="D3385" s="63">
        <v>99</v>
      </c>
      <c r="E3385" s="5">
        <v>1</v>
      </c>
      <c r="G3385" s="64">
        <v>12.5</v>
      </c>
      <c r="H3385" s="64">
        <v>0</v>
      </c>
      <c r="I3385" t="s">
        <v>14</v>
      </c>
      <c r="J3385" t="s">
        <v>14</v>
      </c>
      <c r="K3385" t="s">
        <v>15</v>
      </c>
      <c r="L3385" t="s">
        <v>489</v>
      </c>
      <c r="N3385" s="1">
        <v>350</v>
      </c>
      <c r="O3385" s="60">
        <f>IF(B3385="DEPARTAMENTO",IF(I3385="Suroriente",N3385*(100%-12%),N3385*(100%-VLOOKUP(A3385,'Condiciones Comerciales'!B:M,4,FALSE))),N3385)</f>
        <v>350</v>
      </c>
      <c r="P3385" s="60">
        <f t="shared" si="52"/>
        <v>393.75</v>
      </c>
    </row>
    <row r="3386" spans="1:16" x14ac:dyDescent="0.3">
      <c r="A3386" s="1" t="s">
        <v>482</v>
      </c>
      <c r="B3386" t="s">
        <v>16</v>
      </c>
      <c r="C3386" t="s">
        <v>16</v>
      </c>
      <c r="D3386" s="63">
        <v>100</v>
      </c>
      <c r="E3386" s="5">
        <v>1</v>
      </c>
      <c r="G3386" s="64">
        <v>12.5</v>
      </c>
      <c r="H3386" s="64">
        <v>0</v>
      </c>
      <c r="I3386" t="s">
        <v>14</v>
      </c>
      <c r="J3386" t="s">
        <v>14</v>
      </c>
      <c r="K3386" t="s">
        <v>15</v>
      </c>
      <c r="L3386" t="s">
        <v>503</v>
      </c>
      <c r="N3386" s="1">
        <v>350</v>
      </c>
      <c r="O3386" s="60">
        <f>IF(B3386="DEPARTAMENTO",IF(I3386="Suroriente",N3386*(100%-12%),N3386*(100%-VLOOKUP(A3386,'Condiciones Comerciales'!B:M,4,FALSE))),N3386)</f>
        <v>350</v>
      </c>
      <c r="P3386" s="60">
        <f t="shared" si="52"/>
        <v>393.75</v>
      </c>
    </row>
    <row r="3387" spans="1:16" x14ac:dyDescent="0.3">
      <c r="A3387" s="1" t="s">
        <v>482</v>
      </c>
      <c r="B3387" t="s">
        <v>16</v>
      </c>
      <c r="C3387" t="s">
        <v>16</v>
      </c>
      <c r="D3387" s="63">
        <v>101</v>
      </c>
      <c r="E3387" s="5">
        <v>1</v>
      </c>
      <c r="G3387" s="64">
        <v>12.5</v>
      </c>
      <c r="H3387" s="64">
        <v>0</v>
      </c>
      <c r="I3387" t="s">
        <v>14</v>
      </c>
      <c r="J3387" t="s">
        <v>14</v>
      </c>
      <c r="K3387" t="s">
        <v>15</v>
      </c>
      <c r="L3387" t="s">
        <v>486</v>
      </c>
      <c r="N3387" s="1">
        <v>350</v>
      </c>
      <c r="O3387" s="60">
        <f>IF(B3387="DEPARTAMENTO",IF(I3387="Suroriente",N3387*(100%-12%),N3387*(100%-VLOOKUP(A3387,'Condiciones Comerciales'!B:M,4,FALSE))),N3387)</f>
        <v>350</v>
      </c>
      <c r="P3387" s="60">
        <f t="shared" si="52"/>
        <v>393.75</v>
      </c>
    </row>
    <row r="3388" spans="1:16" x14ac:dyDescent="0.3">
      <c r="A3388" s="1" t="s">
        <v>482</v>
      </c>
      <c r="B3388" t="s">
        <v>16</v>
      </c>
      <c r="C3388" t="s">
        <v>16</v>
      </c>
      <c r="D3388" s="63">
        <v>102</v>
      </c>
      <c r="E3388" s="5">
        <v>1</v>
      </c>
      <c r="G3388" s="64">
        <v>12.5</v>
      </c>
      <c r="H3388" s="64">
        <v>0</v>
      </c>
      <c r="I3388" t="s">
        <v>14</v>
      </c>
      <c r="J3388" t="s">
        <v>14</v>
      </c>
      <c r="K3388" t="s">
        <v>15</v>
      </c>
      <c r="L3388" t="s">
        <v>336</v>
      </c>
      <c r="N3388" s="1">
        <v>350</v>
      </c>
      <c r="O3388" s="60">
        <f>IF(B3388="DEPARTAMENTO",IF(I3388="Suroriente",N3388*(100%-12%),N3388*(100%-VLOOKUP(A3388,'Condiciones Comerciales'!B:M,4,FALSE))),N3388)</f>
        <v>350</v>
      </c>
      <c r="P3388" s="60">
        <f t="shared" si="52"/>
        <v>393.75</v>
      </c>
    </row>
    <row r="3389" spans="1:16" x14ac:dyDescent="0.3">
      <c r="A3389" s="1" t="s">
        <v>482</v>
      </c>
      <c r="B3389" t="s">
        <v>16</v>
      </c>
      <c r="C3389" t="s">
        <v>16</v>
      </c>
      <c r="D3389" s="63">
        <v>103</v>
      </c>
      <c r="E3389" s="5">
        <v>1</v>
      </c>
      <c r="G3389" s="64">
        <v>12.5</v>
      </c>
      <c r="H3389" s="64">
        <v>0</v>
      </c>
      <c r="I3389" t="s">
        <v>14</v>
      </c>
      <c r="J3389" t="s">
        <v>14</v>
      </c>
      <c r="K3389" t="s">
        <v>15</v>
      </c>
      <c r="L3389" t="s">
        <v>440</v>
      </c>
      <c r="N3389" s="1">
        <v>350</v>
      </c>
      <c r="O3389" s="60">
        <f>IF(B3389="DEPARTAMENTO",IF(I3389="Suroriente",N3389*(100%-12%),N3389*(100%-VLOOKUP(A3389,'Condiciones Comerciales'!B:M,4,FALSE))),N3389)</f>
        <v>350</v>
      </c>
      <c r="P3389" s="60">
        <f t="shared" si="52"/>
        <v>393.75</v>
      </c>
    </row>
    <row r="3390" spans="1:16" x14ac:dyDescent="0.3">
      <c r="A3390" s="1" t="s">
        <v>482</v>
      </c>
      <c r="B3390" t="s">
        <v>16</v>
      </c>
      <c r="C3390" t="s">
        <v>16</v>
      </c>
      <c r="D3390" s="63">
        <v>104</v>
      </c>
      <c r="E3390" s="5">
        <v>1</v>
      </c>
      <c r="G3390" s="64">
        <v>12.5</v>
      </c>
      <c r="H3390" s="64">
        <v>0</v>
      </c>
      <c r="I3390" t="s">
        <v>14</v>
      </c>
      <c r="J3390" t="s">
        <v>14</v>
      </c>
      <c r="K3390" t="s">
        <v>15</v>
      </c>
      <c r="L3390" t="s">
        <v>487</v>
      </c>
      <c r="N3390" s="1">
        <v>350</v>
      </c>
      <c r="O3390" s="60">
        <f>IF(B3390="DEPARTAMENTO",IF(I3390="Suroriente",N3390*(100%-12%),N3390*(100%-VLOOKUP(A3390,'Condiciones Comerciales'!B:M,4,FALSE))),N3390)</f>
        <v>350</v>
      </c>
      <c r="P3390" s="60">
        <f t="shared" si="52"/>
        <v>393.75</v>
      </c>
    </row>
    <row r="3391" spans="1:16" x14ac:dyDescent="0.3">
      <c r="A3391" s="1" t="s">
        <v>482</v>
      </c>
      <c r="B3391" t="s">
        <v>16</v>
      </c>
      <c r="C3391" t="s">
        <v>16</v>
      </c>
      <c r="D3391" s="63">
        <v>105</v>
      </c>
      <c r="E3391" s="5">
        <v>1</v>
      </c>
      <c r="G3391" s="64">
        <v>12.5</v>
      </c>
      <c r="H3391" s="64">
        <v>0</v>
      </c>
      <c r="I3391" t="s">
        <v>14</v>
      </c>
      <c r="J3391" t="s">
        <v>14</v>
      </c>
      <c r="K3391" t="s">
        <v>15</v>
      </c>
      <c r="L3391" t="s">
        <v>496</v>
      </c>
      <c r="N3391" s="1">
        <v>350</v>
      </c>
      <c r="O3391" s="60">
        <f>IF(B3391="DEPARTAMENTO",IF(I3391="Suroriente",N3391*(100%-12%),N3391*(100%-VLOOKUP(A3391,'Condiciones Comerciales'!B:M,4,FALSE))),N3391)</f>
        <v>350</v>
      </c>
      <c r="P3391" s="60">
        <f t="shared" si="52"/>
        <v>393.75</v>
      </c>
    </row>
    <row r="3392" spans="1:16" x14ac:dyDescent="0.3">
      <c r="A3392" s="1" t="s">
        <v>482</v>
      </c>
      <c r="B3392" t="s">
        <v>16</v>
      </c>
      <c r="C3392" t="s">
        <v>16</v>
      </c>
      <c r="D3392" s="63">
        <v>106</v>
      </c>
      <c r="E3392" s="5">
        <v>1</v>
      </c>
      <c r="G3392" s="64">
        <v>12.5</v>
      </c>
      <c r="H3392" s="64">
        <v>0</v>
      </c>
      <c r="I3392" t="s">
        <v>14</v>
      </c>
      <c r="J3392" t="s">
        <v>14</v>
      </c>
      <c r="K3392" t="s">
        <v>15</v>
      </c>
      <c r="L3392" t="s">
        <v>431</v>
      </c>
      <c r="N3392" s="1">
        <v>350</v>
      </c>
      <c r="O3392" s="60">
        <f>IF(B3392="DEPARTAMENTO",IF(I3392="Suroriente",N3392*(100%-12%),N3392*(100%-VLOOKUP(A3392,'Condiciones Comerciales'!B:M,4,FALSE))),N3392)</f>
        <v>350</v>
      </c>
      <c r="P3392" s="60">
        <f t="shared" si="52"/>
        <v>393.75</v>
      </c>
    </row>
    <row r="3393" spans="1:16" x14ac:dyDescent="0.3">
      <c r="A3393" s="1" t="s">
        <v>482</v>
      </c>
      <c r="B3393" t="s">
        <v>16</v>
      </c>
      <c r="C3393" t="s">
        <v>16</v>
      </c>
      <c r="D3393" s="63">
        <v>107</v>
      </c>
      <c r="E3393" s="5">
        <v>1</v>
      </c>
      <c r="G3393" s="64">
        <v>12.5</v>
      </c>
      <c r="H3393" s="64">
        <v>0</v>
      </c>
      <c r="I3393" t="s">
        <v>14</v>
      </c>
      <c r="J3393" t="s">
        <v>14</v>
      </c>
      <c r="K3393" t="s">
        <v>15</v>
      </c>
      <c r="L3393" t="s">
        <v>352</v>
      </c>
      <c r="N3393" s="1">
        <v>350</v>
      </c>
      <c r="O3393" s="60">
        <f>IF(B3393="DEPARTAMENTO",IF(I3393="Suroriente",N3393*(100%-12%),N3393*(100%-VLOOKUP(A3393,'Condiciones Comerciales'!B:M,4,FALSE))),N3393)</f>
        <v>350</v>
      </c>
      <c r="P3393" s="60">
        <f t="shared" si="52"/>
        <v>393.75</v>
      </c>
    </row>
    <row r="3394" spans="1:16" x14ac:dyDescent="0.3">
      <c r="A3394" s="1" t="s">
        <v>482</v>
      </c>
      <c r="B3394" t="s">
        <v>16</v>
      </c>
      <c r="C3394" t="s">
        <v>16</v>
      </c>
      <c r="D3394" s="63">
        <v>108</v>
      </c>
      <c r="E3394" s="5">
        <v>1</v>
      </c>
      <c r="G3394" s="64">
        <v>12.5</v>
      </c>
      <c r="H3394" s="64">
        <v>0</v>
      </c>
      <c r="I3394" t="s">
        <v>14</v>
      </c>
      <c r="J3394" t="s">
        <v>14</v>
      </c>
      <c r="K3394" t="s">
        <v>15</v>
      </c>
      <c r="L3394" t="s">
        <v>398</v>
      </c>
      <c r="N3394" s="1">
        <v>350</v>
      </c>
      <c r="O3394" s="60">
        <f>IF(B3394="DEPARTAMENTO",IF(I3394="Suroriente",N3394*(100%-12%),N3394*(100%-VLOOKUP(A3394,'Condiciones Comerciales'!B:M,4,FALSE))),N3394)</f>
        <v>350</v>
      </c>
      <c r="P3394" s="60">
        <f t="shared" ref="P3394:P3414" si="53">(O3394-10%*O3394)/80%</f>
        <v>393.75</v>
      </c>
    </row>
    <row r="3395" spans="1:16" x14ac:dyDescent="0.3">
      <c r="A3395" s="1" t="s">
        <v>482</v>
      </c>
      <c r="B3395" t="s">
        <v>16</v>
      </c>
      <c r="C3395" t="s">
        <v>16</v>
      </c>
      <c r="D3395" s="63">
        <v>109</v>
      </c>
      <c r="E3395" s="5">
        <v>1</v>
      </c>
      <c r="G3395" s="64">
        <v>12.5</v>
      </c>
      <c r="H3395" s="64">
        <v>0</v>
      </c>
      <c r="I3395" t="s">
        <v>29</v>
      </c>
      <c r="J3395" t="s">
        <v>29</v>
      </c>
      <c r="K3395" t="s">
        <v>15</v>
      </c>
      <c r="L3395" t="s">
        <v>74</v>
      </c>
      <c r="N3395" s="1">
        <v>300</v>
      </c>
      <c r="O3395" s="60">
        <f>IF(B3395="DEPARTAMENTO",IF(I3395="Suroriente",N3395*(100%-12%),N3395*(100%-VLOOKUP(A3395,'Condiciones Comerciales'!B:M,4,FALSE))),N3395)</f>
        <v>300</v>
      </c>
      <c r="P3395" s="60">
        <f t="shared" si="53"/>
        <v>337.5</v>
      </c>
    </row>
    <row r="3396" spans="1:16" x14ac:dyDescent="0.3">
      <c r="A3396" s="1" t="s">
        <v>482</v>
      </c>
      <c r="B3396" t="s">
        <v>16</v>
      </c>
      <c r="C3396" t="s">
        <v>16</v>
      </c>
      <c r="D3396" s="63">
        <v>110</v>
      </c>
      <c r="E3396" s="5">
        <v>1</v>
      </c>
      <c r="G3396" s="64">
        <v>12.5</v>
      </c>
      <c r="H3396" s="64">
        <v>0</v>
      </c>
      <c r="I3396" t="s">
        <v>29</v>
      </c>
      <c r="J3396" t="s">
        <v>29</v>
      </c>
      <c r="K3396" t="s">
        <v>15</v>
      </c>
      <c r="L3396" t="s">
        <v>153</v>
      </c>
      <c r="N3396" s="1">
        <v>300</v>
      </c>
      <c r="O3396" s="60">
        <f>IF(B3396="DEPARTAMENTO",IF(I3396="Suroriente",N3396*(100%-12%),N3396*(100%-VLOOKUP(A3396,'Condiciones Comerciales'!B:M,4,FALSE))),N3396)</f>
        <v>300</v>
      </c>
      <c r="P3396" s="60">
        <f t="shared" si="53"/>
        <v>337.5</v>
      </c>
    </row>
    <row r="3397" spans="1:16" x14ac:dyDescent="0.3">
      <c r="A3397" s="1" t="s">
        <v>482</v>
      </c>
      <c r="B3397" t="s">
        <v>16</v>
      </c>
      <c r="C3397" t="s">
        <v>16</v>
      </c>
      <c r="D3397" s="63">
        <v>111</v>
      </c>
      <c r="E3397" s="5">
        <v>1</v>
      </c>
      <c r="G3397" s="64">
        <v>12.5</v>
      </c>
      <c r="H3397" s="64">
        <v>0</v>
      </c>
      <c r="I3397" t="s">
        <v>29</v>
      </c>
      <c r="J3397" t="s">
        <v>29</v>
      </c>
      <c r="K3397" t="s">
        <v>15</v>
      </c>
      <c r="L3397" t="s">
        <v>240</v>
      </c>
      <c r="N3397" s="1">
        <v>300</v>
      </c>
      <c r="O3397" s="60">
        <f>IF(B3397="DEPARTAMENTO",IF(I3397="Suroriente",N3397*(100%-12%),N3397*(100%-VLOOKUP(A3397,'Condiciones Comerciales'!B:M,4,FALSE))),N3397)</f>
        <v>300</v>
      </c>
      <c r="P3397" s="60">
        <f t="shared" si="53"/>
        <v>337.5</v>
      </c>
    </row>
    <row r="3398" spans="1:16" x14ac:dyDescent="0.3">
      <c r="A3398" s="1" t="s">
        <v>482</v>
      </c>
      <c r="B3398" t="s">
        <v>16</v>
      </c>
      <c r="C3398" t="s">
        <v>16</v>
      </c>
      <c r="D3398" s="63">
        <v>112</v>
      </c>
      <c r="E3398" s="5">
        <v>1</v>
      </c>
      <c r="G3398" s="64">
        <v>12.5</v>
      </c>
      <c r="H3398" s="64">
        <v>0</v>
      </c>
      <c r="I3398" t="s">
        <v>29</v>
      </c>
      <c r="J3398" t="s">
        <v>29</v>
      </c>
      <c r="K3398" t="s">
        <v>15</v>
      </c>
      <c r="L3398" t="s">
        <v>43</v>
      </c>
      <c r="N3398" s="1">
        <v>300</v>
      </c>
      <c r="O3398" s="60">
        <f>IF(B3398="DEPARTAMENTO",IF(I3398="Suroriente",N3398*(100%-12%),N3398*(100%-VLOOKUP(A3398,'Condiciones Comerciales'!B:M,4,FALSE))),N3398)</f>
        <v>300</v>
      </c>
      <c r="P3398" s="60">
        <f t="shared" si="53"/>
        <v>337.5</v>
      </c>
    </row>
    <row r="3399" spans="1:16" x14ac:dyDescent="0.3">
      <c r="A3399" s="1" t="s">
        <v>482</v>
      </c>
      <c r="B3399" t="s">
        <v>16</v>
      </c>
      <c r="C3399" t="s">
        <v>16</v>
      </c>
      <c r="D3399" s="63">
        <v>113</v>
      </c>
      <c r="E3399" s="5">
        <v>1</v>
      </c>
      <c r="G3399" s="64">
        <v>12.5</v>
      </c>
      <c r="H3399" s="64">
        <v>0</v>
      </c>
      <c r="I3399" t="s">
        <v>29</v>
      </c>
      <c r="J3399" t="s">
        <v>29</v>
      </c>
      <c r="K3399" t="s">
        <v>15</v>
      </c>
      <c r="L3399" t="s">
        <v>273</v>
      </c>
      <c r="N3399" s="1">
        <v>300</v>
      </c>
      <c r="O3399" s="60">
        <f>IF(B3399="DEPARTAMENTO",IF(I3399="Suroriente",N3399*(100%-12%),N3399*(100%-VLOOKUP(A3399,'Condiciones Comerciales'!B:M,4,FALSE))),N3399)</f>
        <v>300</v>
      </c>
      <c r="P3399" s="60">
        <f t="shared" si="53"/>
        <v>337.5</v>
      </c>
    </row>
    <row r="3400" spans="1:16" x14ac:dyDescent="0.3">
      <c r="A3400" s="1" t="s">
        <v>482</v>
      </c>
      <c r="B3400" t="s">
        <v>16</v>
      </c>
      <c r="C3400" t="s">
        <v>16</v>
      </c>
      <c r="D3400" s="63">
        <v>114</v>
      </c>
      <c r="E3400" s="5">
        <v>1</v>
      </c>
      <c r="G3400" s="64">
        <v>12.5</v>
      </c>
      <c r="H3400" s="64">
        <v>0</v>
      </c>
      <c r="I3400" t="s">
        <v>29</v>
      </c>
      <c r="J3400" t="s">
        <v>29</v>
      </c>
      <c r="K3400" t="s">
        <v>15</v>
      </c>
      <c r="L3400" t="s">
        <v>256</v>
      </c>
      <c r="N3400" s="1">
        <v>300</v>
      </c>
      <c r="O3400" s="60">
        <f>IF(B3400="DEPARTAMENTO",IF(I3400="Suroriente",N3400*(100%-12%),N3400*(100%-VLOOKUP(A3400,'Condiciones Comerciales'!B:M,4,FALSE))),N3400)</f>
        <v>300</v>
      </c>
      <c r="P3400" s="60">
        <f t="shared" si="53"/>
        <v>337.5</v>
      </c>
    </row>
    <row r="3401" spans="1:16" x14ac:dyDescent="0.3">
      <c r="A3401" s="1" t="s">
        <v>482</v>
      </c>
      <c r="B3401" t="s">
        <v>16</v>
      </c>
      <c r="C3401" t="s">
        <v>16</v>
      </c>
      <c r="D3401" s="63">
        <v>115</v>
      </c>
      <c r="E3401" s="5">
        <v>1</v>
      </c>
      <c r="G3401" s="64">
        <v>12.5</v>
      </c>
      <c r="H3401" s="64">
        <v>0</v>
      </c>
      <c r="I3401" t="s">
        <v>29</v>
      </c>
      <c r="J3401" t="s">
        <v>29</v>
      </c>
      <c r="K3401" t="s">
        <v>15</v>
      </c>
      <c r="L3401" t="s">
        <v>93</v>
      </c>
      <c r="N3401" s="1">
        <v>300</v>
      </c>
      <c r="O3401" s="60">
        <f>IF(B3401="DEPARTAMENTO",IF(I3401="Suroriente",N3401*(100%-12%),N3401*(100%-VLOOKUP(A3401,'Condiciones Comerciales'!B:M,4,FALSE))),N3401)</f>
        <v>300</v>
      </c>
      <c r="P3401" s="60">
        <f t="shared" si="53"/>
        <v>337.5</v>
      </c>
    </row>
    <row r="3402" spans="1:16" x14ac:dyDescent="0.3">
      <c r="A3402" s="1" t="s">
        <v>482</v>
      </c>
      <c r="B3402" t="s">
        <v>16</v>
      </c>
      <c r="C3402" t="s">
        <v>16</v>
      </c>
      <c r="D3402" s="63">
        <v>116</v>
      </c>
      <c r="E3402" s="5">
        <v>1</v>
      </c>
      <c r="G3402" s="64">
        <v>12.5</v>
      </c>
      <c r="H3402" s="64">
        <v>0</v>
      </c>
      <c r="I3402" t="s">
        <v>29</v>
      </c>
      <c r="J3402" t="s">
        <v>29</v>
      </c>
      <c r="K3402" t="s">
        <v>15</v>
      </c>
      <c r="L3402" t="s">
        <v>270</v>
      </c>
      <c r="N3402" s="1">
        <v>300</v>
      </c>
      <c r="O3402" s="60">
        <f>IF(B3402="DEPARTAMENTO",IF(I3402="Suroriente",N3402*(100%-12%),N3402*(100%-VLOOKUP(A3402,'Condiciones Comerciales'!B:M,4,FALSE))),N3402)</f>
        <v>300</v>
      </c>
      <c r="P3402" s="60">
        <f t="shared" si="53"/>
        <v>337.5</v>
      </c>
    </row>
    <row r="3403" spans="1:16" x14ac:dyDescent="0.3">
      <c r="A3403" s="1" t="s">
        <v>482</v>
      </c>
      <c r="B3403" t="s">
        <v>16</v>
      </c>
      <c r="C3403" t="s">
        <v>16</v>
      </c>
      <c r="D3403" s="63">
        <v>117</v>
      </c>
      <c r="E3403" s="5">
        <v>1</v>
      </c>
      <c r="G3403" s="64">
        <v>12.5</v>
      </c>
      <c r="H3403" s="64">
        <v>0</v>
      </c>
      <c r="I3403" t="s">
        <v>29</v>
      </c>
      <c r="J3403" t="s">
        <v>29</v>
      </c>
      <c r="K3403" t="s">
        <v>15</v>
      </c>
      <c r="L3403" t="s">
        <v>110</v>
      </c>
      <c r="N3403" s="1">
        <v>300</v>
      </c>
      <c r="O3403" s="60">
        <f>IF(B3403="DEPARTAMENTO",IF(I3403="Suroriente",N3403*(100%-12%),N3403*(100%-VLOOKUP(A3403,'Condiciones Comerciales'!B:M,4,FALSE))),N3403)</f>
        <v>300</v>
      </c>
      <c r="P3403" s="60">
        <f t="shared" si="53"/>
        <v>337.5</v>
      </c>
    </row>
    <row r="3404" spans="1:16" x14ac:dyDescent="0.3">
      <c r="A3404" s="1" t="s">
        <v>482</v>
      </c>
      <c r="B3404" t="s">
        <v>16</v>
      </c>
      <c r="C3404" t="s">
        <v>16</v>
      </c>
      <c r="D3404" s="63">
        <v>118</v>
      </c>
      <c r="E3404" s="5">
        <v>1</v>
      </c>
      <c r="G3404" s="64">
        <v>12.5</v>
      </c>
      <c r="H3404" s="64">
        <v>0</v>
      </c>
      <c r="I3404" t="s">
        <v>29</v>
      </c>
      <c r="J3404" t="s">
        <v>29</v>
      </c>
      <c r="K3404" t="s">
        <v>15</v>
      </c>
      <c r="L3404" t="s">
        <v>139</v>
      </c>
      <c r="N3404" s="1">
        <v>300</v>
      </c>
      <c r="O3404" s="60">
        <f>IF(B3404="DEPARTAMENTO",IF(I3404="Suroriente",N3404*(100%-12%),N3404*(100%-VLOOKUP(A3404,'Condiciones Comerciales'!B:M,4,FALSE))),N3404)</f>
        <v>300</v>
      </c>
      <c r="P3404" s="60">
        <f t="shared" si="53"/>
        <v>337.5</v>
      </c>
    </row>
    <row r="3405" spans="1:16" x14ac:dyDescent="0.3">
      <c r="A3405" s="1" t="s">
        <v>482</v>
      </c>
      <c r="B3405" t="s">
        <v>16</v>
      </c>
      <c r="C3405" t="s">
        <v>16</v>
      </c>
      <c r="D3405" s="63">
        <v>119</v>
      </c>
      <c r="E3405" s="5">
        <v>1</v>
      </c>
      <c r="G3405" s="64">
        <v>12.5</v>
      </c>
      <c r="H3405" s="64">
        <v>0</v>
      </c>
      <c r="I3405" t="s">
        <v>29</v>
      </c>
      <c r="J3405" t="s">
        <v>29</v>
      </c>
      <c r="K3405" t="s">
        <v>15</v>
      </c>
      <c r="N3405" s="1">
        <v>300</v>
      </c>
      <c r="O3405" s="60">
        <f>IF(B3405="DEPARTAMENTO",IF(I3405="Suroriente",N3405*(100%-12%),N3405*(100%-VLOOKUP(A3405,'Condiciones Comerciales'!B:M,4,FALSE))),N3405)</f>
        <v>300</v>
      </c>
      <c r="P3405" s="60">
        <f t="shared" si="53"/>
        <v>337.5</v>
      </c>
    </row>
    <row r="3406" spans="1:16" x14ac:dyDescent="0.3">
      <c r="A3406" s="1" t="s">
        <v>482</v>
      </c>
      <c r="B3406" t="s">
        <v>16</v>
      </c>
      <c r="C3406" t="s">
        <v>16</v>
      </c>
      <c r="D3406" s="63">
        <v>120</v>
      </c>
      <c r="E3406" s="5">
        <v>1</v>
      </c>
      <c r="G3406" s="64">
        <v>12.5</v>
      </c>
      <c r="H3406" s="64">
        <v>0</v>
      </c>
      <c r="I3406" t="s">
        <v>29</v>
      </c>
      <c r="J3406" t="s">
        <v>29</v>
      </c>
      <c r="K3406" t="s">
        <v>15</v>
      </c>
      <c r="N3406" s="1">
        <v>300</v>
      </c>
      <c r="O3406" s="60">
        <f>IF(B3406="DEPARTAMENTO",IF(I3406="Suroriente",N3406*(100%-12%),N3406*(100%-VLOOKUP(A3406,'Condiciones Comerciales'!B:M,4,FALSE))),N3406)</f>
        <v>300</v>
      </c>
      <c r="P3406" s="60">
        <f t="shared" si="53"/>
        <v>337.5</v>
      </c>
    </row>
    <row r="3407" spans="1:16" x14ac:dyDescent="0.3">
      <c r="A3407" s="1" t="s">
        <v>482</v>
      </c>
      <c r="B3407" t="s">
        <v>16</v>
      </c>
      <c r="C3407" t="s">
        <v>16</v>
      </c>
      <c r="D3407" s="63">
        <v>121</v>
      </c>
      <c r="E3407" s="5">
        <v>1</v>
      </c>
      <c r="G3407" s="64">
        <v>12.5</v>
      </c>
      <c r="H3407" s="64">
        <v>0</v>
      </c>
      <c r="I3407" t="s">
        <v>29</v>
      </c>
      <c r="J3407" t="s">
        <v>29</v>
      </c>
      <c r="K3407" t="s">
        <v>15</v>
      </c>
      <c r="N3407" s="1">
        <v>300</v>
      </c>
      <c r="O3407" s="60">
        <f>IF(B3407="DEPARTAMENTO",IF(I3407="Suroriente",N3407*(100%-12%),N3407*(100%-VLOOKUP(A3407,'Condiciones Comerciales'!B:M,4,FALSE))),N3407)</f>
        <v>300</v>
      </c>
      <c r="P3407" s="60">
        <f t="shared" si="53"/>
        <v>337.5</v>
      </c>
    </row>
    <row r="3408" spans="1:16" x14ac:dyDescent="0.3">
      <c r="A3408" s="1" t="s">
        <v>482</v>
      </c>
      <c r="B3408" t="s">
        <v>16</v>
      </c>
      <c r="C3408" t="s">
        <v>16</v>
      </c>
      <c r="D3408" s="63">
        <v>122</v>
      </c>
      <c r="E3408" s="5">
        <v>1</v>
      </c>
      <c r="G3408" s="64">
        <v>12.5</v>
      </c>
      <c r="H3408" s="64">
        <v>0</v>
      </c>
      <c r="I3408" t="s">
        <v>29</v>
      </c>
      <c r="J3408" t="s">
        <v>29</v>
      </c>
      <c r="K3408" t="s">
        <v>15</v>
      </c>
      <c r="N3408" s="1">
        <v>300</v>
      </c>
      <c r="O3408" s="60">
        <f>IF(B3408="DEPARTAMENTO",IF(I3408="Suroriente",N3408*(100%-12%),N3408*(100%-VLOOKUP(A3408,'Condiciones Comerciales'!B:M,4,FALSE))),N3408)</f>
        <v>300</v>
      </c>
      <c r="P3408" s="60">
        <f t="shared" si="53"/>
        <v>337.5</v>
      </c>
    </row>
    <row r="3409" spans="1:16" x14ac:dyDescent="0.3">
      <c r="A3409" s="1" t="s">
        <v>482</v>
      </c>
      <c r="B3409" t="s">
        <v>16</v>
      </c>
      <c r="C3409" t="s">
        <v>16</v>
      </c>
      <c r="D3409" s="63">
        <v>123</v>
      </c>
      <c r="E3409" s="5">
        <v>1</v>
      </c>
      <c r="G3409" s="64">
        <v>12.5</v>
      </c>
      <c r="H3409" s="64">
        <v>0</v>
      </c>
      <c r="I3409" t="s">
        <v>29</v>
      </c>
      <c r="J3409" t="s">
        <v>29</v>
      </c>
      <c r="K3409" t="s">
        <v>15</v>
      </c>
      <c r="N3409" s="1">
        <v>300</v>
      </c>
      <c r="O3409" s="60">
        <f>IF(B3409="DEPARTAMENTO",IF(I3409="Suroriente",N3409*(100%-12%),N3409*(100%-VLOOKUP(A3409,'Condiciones Comerciales'!B:M,4,FALSE))),N3409)</f>
        <v>300</v>
      </c>
      <c r="P3409" s="60">
        <f t="shared" si="53"/>
        <v>337.5</v>
      </c>
    </row>
    <row r="3410" spans="1:16" x14ac:dyDescent="0.3">
      <c r="A3410" s="1" t="s">
        <v>482</v>
      </c>
      <c r="B3410" t="s">
        <v>16</v>
      </c>
      <c r="C3410" t="s">
        <v>16</v>
      </c>
      <c r="D3410" s="63">
        <v>124</v>
      </c>
      <c r="E3410" s="5">
        <v>1</v>
      </c>
      <c r="G3410" s="64">
        <v>12.5</v>
      </c>
      <c r="H3410" s="64">
        <v>0</v>
      </c>
      <c r="I3410" t="s">
        <v>29</v>
      </c>
      <c r="J3410" t="s">
        <v>29</v>
      </c>
      <c r="K3410" t="s">
        <v>15</v>
      </c>
      <c r="N3410" s="1">
        <v>300</v>
      </c>
      <c r="O3410" s="60">
        <f>IF(B3410="DEPARTAMENTO",IF(I3410="Suroriente",N3410*(100%-12%),N3410*(100%-VLOOKUP(A3410,'Condiciones Comerciales'!B:M,4,FALSE))),N3410)</f>
        <v>300</v>
      </c>
      <c r="P3410" s="60">
        <f t="shared" si="53"/>
        <v>337.5</v>
      </c>
    </row>
    <row r="3411" spans="1:16" x14ac:dyDescent="0.3">
      <c r="A3411" s="1" t="s">
        <v>482</v>
      </c>
      <c r="B3411" t="s">
        <v>204</v>
      </c>
      <c r="C3411" t="s">
        <v>204</v>
      </c>
      <c r="D3411" s="63">
        <v>1</v>
      </c>
      <c r="E3411" s="5">
        <v>1</v>
      </c>
      <c r="G3411" s="64">
        <v>83.94</v>
      </c>
      <c r="H3411" s="64">
        <v>0</v>
      </c>
      <c r="I3411" t="s">
        <v>14</v>
      </c>
      <c r="J3411" t="s">
        <v>14</v>
      </c>
      <c r="K3411" t="s">
        <v>15</v>
      </c>
      <c r="N3411" s="1">
        <v>3995</v>
      </c>
      <c r="O3411" s="60">
        <f>IF(B3411="DEPARTAMENTO",IF(I3411="Suroriente",N3411*(100%-12%),N3411*(100%-VLOOKUP(A3411,'Condiciones Comerciales'!B:M,4,FALSE))),N3411)</f>
        <v>3995</v>
      </c>
      <c r="P3411" s="60">
        <f t="shared" si="53"/>
        <v>4494.375</v>
      </c>
    </row>
    <row r="3412" spans="1:16" x14ac:dyDescent="0.3">
      <c r="A3412" s="1" t="s">
        <v>482</v>
      </c>
      <c r="B3412" t="s">
        <v>204</v>
      </c>
      <c r="C3412" t="s">
        <v>204</v>
      </c>
      <c r="D3412" s="63">
        <v>2</v>
      </c>
      <c r="E3412" s="5">
        <v>1</v>
      </c>
      <c r="G3412" s="64">
        <v>87.77</v>
      </c>
      <c r="H3412" s="64">
        <v>0</v>
      </c>
      <c r="I3412" t="s">
        <v>14</v>
      </c>
      <c r="J3412" t="s">
        <v>14</v>
      </c>
      <c r="K3412" t="s">
        <v>15</v>
      </c>
      <c r="N3412" s="1">
        <v>4177</v>
      </c>
      <c r="O3412" s="60">
        <f>IF(B3412="DEPARTAMENTO",IF(I3412="Suroriente",N3412*(100%-12%),N3412*(100%-VLOOKUP(A3412,'Condiciones Comerciales'!B:M,4,FALSE))),N3412)</f>
        <v>4177</v>
      </c>
      <c r="P3412" s="60">
        <f t="shared" si="53"/>
        <v>4699.125</v>
      </c>
    </row>
    <row r="3413" spans="1:16" x14ac:dyDescent="0.3">
      <c r="A3413" s="1" t="s">
        <v>482</v>
      </c>
      <c r="B3413" t="s">
        <v>204</v>
      </c>
      <c r="C3413" t="s">
        <v>204</v>
      </c>
      <c r="D3413" s="63">
        <v>3</v>
      </c>
      <c r="E3413" s="5">
        <v>1</v>
      </c>
      <c r="G3413" s="64">
        <v>77.569999999999993</v>
      </c>
      <c r="H3413" s="64">
        <v>0</v>
      </c>
      <c r="I3413" t="s">
        <v>14</v>
      </c>
      <c r="J3413" t="s">
        <v>14</v>
      </c>
      <c r="K3413" t="s">
        <v>15</v>
      </c>
      <c r="N3413" s="1">
        <v>3692</v>
      </c>
      <c r="O3413" s="60">
        <f>IF(B3413="DEPARTAMENTO",IF(I3413="Suroriente",N3413*(100%-12%),N3413*(100%-VLOOKUP(A3413,'Condiciones Comerciales'!B:M,4,FALSE))),N3413)</f>
        <v>3692</v>
      </c>
      <c r="P3413" s="60">
        <f t="shared" si="53"/>
        <v>4153.5</v>
      </c>
    </row>
    <row r="3414" spans="1:16" x14ac:dyDescent="0.3">
      <c r="A3414" s="1" t="s">
        <v>482</v>
      </c>
      <c r="B3414" t="s">
        <v>204</v>
      </c>
      <c r="C3414" t="s">
        <v>204</v>
      </c>
      <c r="D3414" s="63">
        <v>4</v>
      </c>
      <c r="E3414" s="5">
        <v>1</v>
      </c>
      <c r="G3414" s="64">
        <v>75.040000000000006</v>
      </c>
      <c r="H3414" s="64">
        <v>0</v>
      </c>
      <c r="I3414" t="s">
        <v>14</v>
      </c>
      <c r="J3414" t="s">
        <v>14</v>
      </c>
      <c r="K3414" t="s">
        <v>15</v>
      </c>
      <c r="N3414" s="1">
        <v>3571</v>
      </c>
      <c r="O3414" s="60">
        <f>IF(B3414="DEPARTAMENTO",IF(I3414="Suroriente",N3414*(100%-12%),N3414*(100%-VLOOKUP(A3414,'Condiciones Comerciales'!B:M,4,FALSE))),N3414)</f>
        <v>3571</v>
      </c>
      <c r="P3414" s="60">
        <f t="shared" si="53"/>
        <v>4017.375</v>
      </c>
    </row>
  </sheetData>
  <sortState xmlns:xlrd2="http://schemas.microsoft.com/office/spreadsheetml/2017/richdata2" ref="A2:P3414">
    <sortCondition ref="A1:A3414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2FCE-E1FD-4092-A4B2-873E2DE7F259}">
  <dimension ref="B2:O122"/>
  <sheetViews>
    <sheetView topLeftCell="A4" workbookViewId="0"/>
  </sheetViews>
  <sheetFormatPr defaultColWidth="11.6640625" defaultRowHeight="14.4" x14ac:dyDescent="0.3"/>
  <cols>
    <col min="1" max="1" width="3.6640625" customWidth="1"/>
    <col min="2" max="2" width="25.109375" bestFit="1" customWidth="1"/>
    <col min="3" max="15" width="12.6640625" style="5" customWidth="1"/>
    <col min="16" max="16" width="12.6640625" customWidth="1"/>
  </cols>
  <sheetData>
    <row r="2" spans="2:15" ht="21" x14ac:dyDescent="0.4">
      <c r="B2" s="443" t="s">
        <v>716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67"/>
      <c r="O2" s="67"/>
    </row>
    <row r="3" spans="2:15" hidden="1" x14ac:dyDescent="0.3">
      <c r="B3" s="2" t="s">
        <v>512</v>
      </c>
      <c r="C3" s="4" t="s">
        <v>511</v>
      </c>
      <c r="O3"/>
    </row>
    <row r="4" spans="2:15" ht="28.8" x14ac:dyDescent="0.3">
      <c r="B4" s="65" t="s">
        <v>513</v>
      </c>
      <c r="C4" s="6" t="s">
        <v>404</v>
      </c>
      <c r="D4" s="6" t="s">
        <v>412</v>
      </c>
      <c r="E4" s="6" t="s">
        <v>70</v>
      </c>
      <c r="F4" s="6" t="s">
        <v>33</v>
      </c>
      <c r="G4" s="6" t="s">
        <v>22</v>
      </c>
      <c r="H4" s="6" t="s">
        <v>19</v>
      </c>
      <c r="I4" s="6" t="s">
        <v>37</v>
      </c>
      <c r="J4" s="6" t="s">
        <v>34</v>
      </c>
      <c r="K4" s="6" t="s">
        <v>13</v>
      </c>
      <c r="L4" s="6" t="s">
        <v>16</v>
      </c>
      <c r="M4" s="6" t="s">
        <v>330</v>
      </c>
      <c r="N4" s="6" t="s">
        <v>204</v>
      </c>
      <c r="O4"/>
    </row>
    <row r="5" spans="2:15" x14ac:dyDescent="0.3">
      <c r="B5" s="7" t="s">
        <v>402</v>
      </c>
      <c r="C5" s="108">
        <v>2</v>
      </c>
      <c r="D5" s="108">
        <v>3</v>
      </c>
      <c r="E5" s="108">
        <v>1</v>
      </c>
      <c r="F5" s="108">
        <v>3</v>
      </c>
      <c r="G5" s="108"/>
      <c r="H5" s="108"/>
      <c r="I5" s="108">
        <v>70</v>
      </c>
      <c r="J5" s="108">
        <v>28</v>
      </c>
      <c r="K5" s="108">
        <v>59</v>
      </c>
      <c r="L5" s="108">
        <v>102</v>
      </c>
      <c r="M5" s="108">
        <v>2</v>
      </c>
      <c r="N5" s="108">
        <v>1</v>
      </c>
      <c r="O5"/>
    </row>
    <row r="6" spans="2:15" x14ac:dyDescent="0.3">
      <c r="B6" s="7" t="s">
        <v>233</v>
      </c>
      <c r="C6" s="108"/>
      <c r="D6" s="108"/>
      <c r="E6" s="108"/>
      <c r="F6" s="108">
        <v>16</v>
      </c>
      <c r="G6" s="108"/>
      <c r="H6" s="108"/>
      <c r="I6" s="108">
        <v>8</v>
      </c>
      <c r="J6" s="108">
        <v>29</v>
      </c>
      <c r="K6" s="108">
        <v>18</v>
      </c>
      <c r="L6" s="108">
        <v>13</v>
      </c>
      <c r="M6" s="108"/>
      <c r="N6" s="108">
        <v>4</v>
      </c>
      <c r="O6"/>
    </row>
    <row r="7" spans="2:15" x14ac:dyDescent="0.3">
      <c r="B7" s="7" t="s">
        <v>731</v>
      </c>
      <c r="C7" s="108"/>
      <c r="D7" s="108"/>
      <c r="E7" s="108">
        <v>19</v>
      </c>
      <c r="F7" s="108">
        <v>91</v>
      </c>
      <c r="G7" s="108"/>
      <c r="H7" s="108">
        <v>52</v>
      </c>
      <c r="I7" s="108"/>
      <c r="J7" s="108"/>
      <c r="K7" s="108">
        <v>70</v>
      </c>
      <c r="L7" s="108">
        <v>141</v>
      </c>
      <c r="M7" s="108"/>
      <c r="N7" s="108"/>
      <c r="O7"/>
    </row>
    <row r="8" spans="2:15" x14ac:dyDescent="0.3">
      <c r="B8" s="7" t="s">
        <v>276</v>
      </c>
      <c r="C8" s="108"/>
      <c r="D8" s="108"/>
      <c r="E8" s="108">
        <v>18</v>
      </c>
      <c r="F8" s="108">
        <v>83</v>
      </c>
      <c r="G8" s="108"/>
      <c r="H8" s="108">
        <v>28</v>
      </c>
      <c r="I8" s="108">
        <v>33</v>
      </c>
      <c r="J8" s="108">
        <v>14</v>
      </c>
      <c r="K8" s="108">
        <v>67</v>
      </c>
      <c r="L8" s="108">
        <v>52</v>
      </c>
      <c r="M8" s="108"/>
      <c r="N8" s="108"/>
      <c r="O8"/>
    </row>
    <row r="9" spans="2:15" x14ac:dyDescent="0.3">
      <c r="B9" s="7" t="s">
        <v>30</v>
      </c>
      <c r="C9" s="108"/>
      <c r="D9" s="108"/>
      <c r="E9" s="108">
        <v>5</v>
      </c>
      <c r="F9" s="108">
        <v>28</v>
      </c>
      <c r="G9" s="108"/>
      <c r="H9" s="108"/>
      <c r="I9" s="108">
        <v>10</v>
      </c>
      <c r="J9" s="108">
        <v>49</v>
      </c>
      <c r="K9" s="108">
        <v>1</v>
      </c>
      <c r="L9" s="108">
        <v>173</v>
      </c>
      <c r="M9" s="108"/>
      <c r="N9" s="108"/>
      <c r="O9"/>
    </row>
    <row r="10" spans="2:15" x14ac:dyDescent="0.3">
      <c r="B10" s="7" t="s">
        <v>196</v>
      </c>
      <c r="C10" s="108"/>
      <c r="D10" s="108"/>
      <c r="E10" s="108">
        <v>54</v>
      </c>
      <c r="F10" s="108">
        <v>6</v>
      </c>
      <c r="G10" s="108"/>
      <c r="H10" s="108">
        <v>6</v>
      </c>
      <c r="I10" s="108">
        <v>9</v>
      </c>
      <c r="J10" s="108">
        <v>4</v>
      </c>
      <c r="K10" s="108">
        <v>6</v>
      </c>
      <c r="L10" s="108">
        <v>86</v>
      </c>
      <c r="M10" s="108"/>
      <c r="N10" s="108">
        <v>4</v>
      </c>
      <c r="O10"/>
    </row>
    <row r="11" spans="2:15" x14ac:dyDescent="0.3">
      <c r="B11" s="7" t="s">
        <v>324</v>
      </c>
      <c r="C11" s="108"/>
      <c r="D11" s="108"/>
      <c r="E11" s="108"/>
      <c r="F11" s="108">
        <v>51</v>
      </c>
      <c r="G11" s="108"/>
      <c r="H11" s="108">
        <v>47</v>
      </c>
      <c r="I11" s="108">
        <v>13</v>
      </c>
      <c r="J11" s="108">
        <v>100</v>
      </c>
      <c r="K11" s="108">
        <v>39</v>
      </c>
      <c r="L11" s="108">
        <v>120</v>
      </c>
      <c r="M11" s="108">
        <v>12</v>
      </c>
      <c r="N11" s="108">
        <v>18</v>
      </c>
      <c r="O11"/>
    </row>
    <row r="12" spans="2:15" x14ac:dyDescent="0.3">
      <c r="B12" s="7" t="s">
        <v>194</v>
      </c>
      <c r="C12" s="108"/>
      <c r="D12" s="108"/>
      <c r="E12" s="108"/>
      <c r="F12" s="108">
        <v>16</v>
      </c>
      <c r="G12" s="108"/>
      <c r="H12" s="108"/>
      <c r="I12" s="108">
        <v>7</v>
      </c>
      <c r="J12" s="108">
        <v>6</v>
      </c>
      <c r="K12" s="108"/>
      <c r="L12" s="108">
        <v>23</v>
      </c>
      <c r="M12" s="108"/>
      <c r="N12" s="108"/>
      <c r="O12"/>
    </row>
    <row r="13" spans="2:15" x14ac:dyDescent="0.3">
      <c r="B13" s="7" t="s">
        <v>169</v>
      </c>
      <c r="C13" s="108"/>
      <c r="D13" s="108"/>
      <c r="E13" s="108"/>
      <c r="F13" s="108">
        <v>10</v>
      </c>
      <c r="G13" s="108"/>
      <c r="H13" s="108"/>
      <c r="I13" s="108"/>
      <c r="J13" s="108">
        <v>4</v>
      </c>
      <c r="K13" s="108"/>
      <c r="L13" s="108">
        <v>7</v>
      </c>
      <c r="M13" s="108"/>
      <c r="N13" s="108"/>
      <c r="O13"/>
    </row>
    <row r="14" spans="2:15" x14ac:dyDescent="0.3">
      <c r="B14" s="7" t="s">
        <v>170</v>
      </c>
      <c r="C14" s="108"/>
      <c r="D14" s="108"/>
      <c r="E14" s="108"/>
      <c r="F14" s="108">
        <v>5</v>
      </c>
      <c r="G14" s="108"/>
      <c r="H14" s="108"/>
      <c r="I14" s="108">
        <v>1</v>
      </c>
      <c r="J14" s="108"/>
      <c r="K14" s="108"/>
      <c r="L14" s="108">
        <v>14</v>
      </c>
      <c r="M14" s="108"/>
      <c r="N14" s="108"/>
      <c r="O14"/>
    </row>
    <row r="15" spans="2:15" x14ac:dyDescent="0.3">
      <c r="B15" s="7" t="s">
        <v>180</v>
      </c>
      <c r="C15" s="108"/>
      <c r="D15" s="108"/>
      <c r="E15" s="108"/>
      <c r="F15" s="108">
        <v>31</v>
      </c>
      <c r="G15" s="108"/>
      <c r="H15" s="108"/>
      <c r="I15" s="108"/>
      <c r="J15" s="108"/>
      <c r="K15" s="108">
        <v>21</v>
      </c>
      <c r="L15" s="108">
        <v>22</v>
      </c>
      <c r="M15" s="108"/>
      <c r="N15" s="108"/>
      <c r="O15"/>
    </row>
    <row r="16" spans="2:15" x14ac:dyDescent="0.3">
      <c r="B16" s="7" t="s">
        <v>277</v>
      </c>
      <c r="C16" s="108"/>
      <c r="D16" s="108"/>
      <c r="E16" s="108">
        <v>38</v>
      </c>
      <c r="F16" s="108">
        <v>92</v>
      </c>
      <c r="G16" s="108"/>
      <c r="H16" s="108">
        <v>37</v>
      </c>
      <c r="I16" s="108">
        <v>21</v>
      </c>
      <c r="J16" s="108">
        <v>11</v>
      </c>
      <c r="K16" s="108">
        <v>99</v>
      </c>
      <c r="L16" s="108">
        <v>148</v>
      </c>
      <c r="M16" s="108"/>
      <c r="N16" s="108"/>
      <c r="O16"/>
    </row>
    <row r="17" spans="2:15" x14ac:dyDescent="0.3">
      <c r="B17" s="7" t="s">
        <v>12</v>
      </c>
      <c r="C17" s="108"/>
      <c r="D17" s="108"/>
      <c r="E17" s="108"/>
      <c r="F17" s="108"/>
      <c r="G17" s="108">
        <v>1</v>
      </c>
      <c r="H17" s="108">
        <v>2</v>
      </c>
      <c r="I17" s="108"/>
      <c r="J17" s="108"/>
      <c r="K17" s="108">
        <v>2</v>
      </c>
      <c r="L17" s="108">
        <v>5</v>
      </c>
      <c r="M17" s="108"/>
      <c r="N17" s="108"/>
      <c r="O17"/>
    </row>
    <row r="18" spans="2:15" x14ac:dyDescent="0.3">
      <c r="B18" s="7" t="s">
        <v>171</v>
      </c>
      <c r="C18" s="108"/>
      <c r="D18" s="108"/>
      <c r="E18" s="108"/>
      <c r="F18" s="108">
        <v>13</v>
      </c>
      <c r="G18" s="108"/>
      <c r="H18" s="108"/>
      <c r="I18" s="108">
        <v>2</v>
      </c>
      <c r="J18" s="108"/>
      <c r="K18" s="108">
        <v>1</v>
      </c>
      <c r="L18" s="108">
        <v>40</v>
      </c>
      <c r="M18" s="108"/>
      <c r="N18" s="108"/>
      <c r="O18"/>
    </row>
    <row r="19" spans="2:15" x14ac:dyDescent="0.3">
      <c r="B19" s="7" t="s">
        <v>460</v>
      </c>
      <c r="C19" s="108">
        <v>16</v>
      </c>
      <c r="D19" s="108"/>
      <c r="E19" s="108">
        <v>45</v>
      </c>
      <c r="F19" s="108"/>
      <c r="G19" s="108"/>
      <c r="H19" s="108">
        <v>55</v>
      </c>
      <c r="I19" s="108">
        <v>89</v>
      </c>
      <c r="J19" s="108"/>
      <c r="K19" s="108"/>
      <c r="L19" s="108">
        <v>111</v>
      </c>
      <c r="M19" s="108"/>
      <c r="N19" s="108"/>
      <c r="O19"/>
    </row>
    <row r="20" spans="2:15" x14ac:dyDescent="0.3">
      <c r="B20" s="7" t="s">
        <v>506</v>
      </c>
      <c r="C20" s="108"/>
      <c r="D20" s="108"/>
      <c r="E20" s="108">
        <v>1</v>
      </c>
      <c r="F20" s="108"/>
      <c r="G20" s="108"/>
      <c r="H20" s="108">
        <v>18</v>
      </c>
      <c r="I20" s="108">
        <v>30</v>
      </c>
      <c r="J20" s="108"/>
      <c r="K20" s="108"/>
      <c r="L20" s="108">
        <v>55</v>
      </c>
      <c r="M20" s="108"/>
      <c r="N20" s="108"/>
      <c r="O20"/>
    </row>
    <row r="21" spans="2:15" x14ac:dyDescent="0.3">
      <c r="B21" s="7" t="s">
        <v>245</v>
      </c>
      <c r="C21" s="108"/>
      <c r="D21" s="108"/>
      <c r="E21" s="108"/>
      <c r="F21" s="108">
        <v>22</v>
      </c>
      <c r="G21" s="108"/>
      <c r="H21" s="108"/>
      <c r="I21" s="108">
        <v>25</v>
      </c>
      <c r="J21" s="108">
        <v>33</v>
      </c>
      <c r="K21" s="108"/>
      <c r="L21" s="108">
        <v>46</v>
      </c>
      <c r="M21" s="108"/>
      <c r="N21" s="108"/>
      <c r="O21"/>
    </row>
    <row r="22" spans="2:15" x14ac:dyDescent="0.3">
      <c r="B22" s="7" t="s">
        <v>482</v>
      </c>
      <c r="C22" s="108"/>
      <c r="D22" s="108"/>
      <c r="E22" s="108"/>
      <c r="F22" s="108">
        <v>71</v>
      </c>
      <c r="G22" s="108"/>
      <c r="H22" s="108">
        <v>54</v>
      </c>
      <c r="I22" s="108">
        <v>23</v>
      </c>
      <c r="J22" s="108">
        <v>8</v>
      </c>
      <c r="K22" s="108">
        <v>66</v>
      </c>
      <c r="L22" s="108">
        <v>93</v>
      </c>
      <c r="M22" s="108"/>
      <c r="N22" s="108">
        <v>4</v>
      </c>
      <c r="O22"/>
    </row>
    <row r="23" spans="2:15" ht="15.6" x14ac:dyDescent="0.3">
      <c r="B23" s="147" t="s">
        <v>510</v>
      </c>
      <c r="C23" s="208">
        <v>18</v>
      </c>
      <c r="D23" s="208">
        <v>3</v>
      </c>
      <c r="E23" s="208">
        <v>181</v>
      </c>
      <c r="F23" s="208">
        <v>538</v>
      </c>
      <c r="G23" s="208">
        <v>1</v>
      </c>
      <c r="H23" s="208">
        <v>299</v>
      </c>
      <c r="I23" s="208">
        <v>341</v>
      </c>
      <c r="J23" s="208">
        <v>286</v>
      </c>
      <c r="K23" s="208">
        <v>449</v>
      </c>
      <c r="L23" s="208">
        <v>1251</v>
      </c>
      <c r="M23" s="208">
        <v>14</v>
      </c>
      <c r="N23" s="208">
        <v>31</v>
      </c>
      <c r="O23"/>
    </row>
    <row r="26" spans="2:15" ht="21" x14ac:dyDescent="0.4">
      <c r="B26" s="443" t="s">
        <v>693</v>
      </c>
      <c r="C26" s="443"/>
      <c r="D26" s="443"/>
      <c r="E26" s="443"/>
      <c r="F26" s="443"/>
      <c r="G26" s="443"/>
      <c r="H26" s="443"/>
      <c r="I26" s="443"/>
      <c r="J26" s="443"/>
      <c r="K26" s="443"/>
      <c r="L26" s="443"/>
      <c r="M26" s="443"/>
      <c r="N26" s="67"/>
      <c r="O26" s="67"/>
    </row>
    <row r="27" spans="2:15" hidden="1" x14ac:dyDescent="0.3">
      <c r="B27" s="2" t="s">
        <v>692</v>
      </c>
      <c r="C27" s="4" t="s">
        <v>511</v>
      </c>
      <c r="O27"/>
    </row>
    <row r="28" spans="2:15" ht="28.8" x14ac:dyDescent="0.3">
      <c r="B28" s="65" t="s">
        <v>513</v>
      </c>
      <c r="C28" s="6" t="s">
        <v>404</v>
      </c>
      <c r="D28" s="6" t="s">
        <v>412</v>
      </c>
      <c r="E28" s="6" t="s">
        <v>70</v>
      </c>
      <c r="F28" s="6" t="s">
        <v>33</v>
      </c>
      <c r="G28" s="6" t="s">
        <v>22</v>
      </c>
      <c r="H28" s="6" t="s">
        <v>19</v>
      </c>
      <c r="I28" s="6" t="s">
        <v>37</v>
      </c>
      <c r="J28" s="6" t="s">
        <v>34</v>
      </c>
      <c r="K28" s="6" t="s">
        <v>13</v>
      </c>
      <c r="L28" s="6" t="s">
        <v>16</v>
      </c>
      <c r="M28" s="6" t="s">
        <v>330</v>
      </c>
      <c r="N28" s="6" t="s">
        <v>204</v>
      </c>
      <c r="O28"/>
    </row>
    <row r="29" spans="2:15" x14ac:dyDescent="0.3">
      <c r="B29" s="7" t="s">
        <v>402</v>
      </c>
      <c r="C29" s="66">
        <v>2054.3625000000002</v>
      </c>
      <c r="D29" s="66">
        <v>2474.5499999999997</v>
      </c>
      <c r="E29" s="66">
        <v>2603.1375000000003</v>
      </c>
      <c r="F29" s="66">
        <v>2742.8624999999997</v>
      </c>
      <c r="G29" s="66"/>
      <c r="H29" s="66"/>
      <c r="I29" s="66">
        <v>2968.65</v>
      </c>
      <c r="J29" s="66">
        <v>3130.0424999999996</v>
      </c>
      <c r="K29" s="66">
        <v>33.75</v>
      </c>
      <c r="L29" s="66">
        <v>393.75</v>
      </c>
      <c r="M29" s="66">
        <v>393.75</v>
      </c>
      <c r="N29" s="66">
        <v>1515.3749999999998</v>
      </c>
      <c r="O29"/>
    </row>
    <row r="30" spans="2:15" x14ac:dyDescent="0.3">
      <c r="B30" s="7" t="s">
        <v>233</v>
      </c>
      <c r="C30" s="66"/>
      <c r="D30" s="66"/>
      <c r="E30" s="66"/>
      <c r="F30" s="66">
        <v>2628.4500000000003</v>
      </c>
      <c r="G30" s="66"/>
      <c r="H30" s="66"/>
      <c r="I30" s="66">
        <v>2829.9374999999995</v>
      </c>
      <c r="J30" s="66">
        <v>2900.8125</v>
      </c>
      <c r="K30" s="66">
        <v>45</v>
      </c>
      <c r="L30" s="66">
        <v>315</v>
      </c>
      <c r="M30" s="66"/>
      <c r="N30" s="66">
        <v>4295.2499999999991</v>
      </c>
      <c r="O30"/>
    </row>
    <row r="31" spans="2:15" x14ac:dyDescent="0.3">
      <c r="B31" s="7" t="s">
        <v>731</v>
      </c>
      <c r="C31" s="108"/>
      <c r="D31" s="108"/>
      <c r="E31" s="108">
        <v>2548.4062499999995</v>
      </c>
      <c r="F31" s="108">
        <v>2672.71875</v>
      </c>
      <c r="G31" s="108"/>
      <c r="H31" s="108">
        <v>3032.2687499999997</v>
      </c>
      <c r="I31" s="108"/>
      <c r="J31" s="108"/>
      <c r="K31" s="108">
        <v>22.5</v>
      </c>
      <c r="L31" s="108">
        <v>337.5</v>
      </c>
      <c r="M31" s="108"/>
      <c r="N31" s="108"/>
      <c r="O31"/>
    </row>
    <row r="32" spans="2:15" x14ac:dyDescent="0.3">
      <c r="B32" s="7" t="s">
        <v>276</v>
      </c>
      <c r="C32" s="66"/>
      <c r="D32" s="66"/>
      <c r="E32" s="66">
        <v>2208.9375</v>
      </c>
      <c r="F32" s="66">
        <v>2348.5499999999997</v>
      </c>
      <c r="G32" s="66"/>
      <c r="H32" s="66">
        <v>2604.8249999999998</v>
      </c>
      <c r="I32" s="66">
        <v>2523.5437499999998</v>
      </c>
      <c r="J32" s="66">
        <v>2643.0749999999998</v>
      </c>
      <c r="K32" s="66">
        <v>56.25</v>
      </c>
      <c r="L32" s="66">
        <v>337.5</v>
      </c>
      <c r="M32" s="66"/>
      <c r="N32" s="66"/>
      <c r="O32"/>
    </row>
    <row r="33" spans="2:15" x14ac:dyDescent="0.3">
      <c r="B33" s="7" t="s">
        <v>30</v>
      </c>
      <c r="C33" s="66"/>
      <c r="D33" s="66"/>
      <c r="E33" s="66">
        <v>2261.8912499999997</v>
      </c>
      <c r="F33" s="66">
        <v>2339.2125000000001</v>
      </c>
      <c r="G33" s="66"/>
      <c r="H33" s="66"/>
      <c r="I33" s="66">
        <v>2585.8575000000001</v>
      </c>
      <c r="J33" s="66">
        <v>2613.2624999999998</v>
      </c>
      <c r="K33" s="66">
        <v>232.875</v>
      </c>
      <c r="L33" s="66">
        <v>281.25</v>
      </c>
      <c r="M33" s="66"/>
      <c r="N33" s="66"/>
      <c r="O33"/>
    </row>
    <row r="34" spans="2:15" x14ac:dyDescent="0.3">
      <c r="B34" s="7" t="s">
        <v>196</v>
      </c>
      <c r="C34" s="66"/>
      <c r="D34" s="66"/>
      <c r="E34" s="66">
        <v>2400.8737499999997</v>
      </c>
      <c r="F34" s="66">
        <v>2551.5</v>
      </c>
      <c r="G34" s="66"/>
      <c r="H34" s="66">
        <v>2860.3125</v>
      </c>
      <c r="I34" s="66">
        <v>2783.3624999999997</v>
      </c>
      <c r="J34" s="66">
        <v>2907.9</v>
      </c>
      <c r="K34" s="66">
        <v>56.25</v>
      </c>
      <c r="L34" s="66">
        <v>393.75</v>
      </c>
      <c r="M34" s="66"/>
      <c r="N34" s="66">
        <v>3244.4999999999995</v>
      </c>
      <c r="O34"/>
    </row>
    <row r="35" spans="2:15" x14ac:dyDescent="0.3">
      <c r="B35" s="7" t="s">
        <v>324</v>
      </c>
      <c r="C35" s="66"/>
      <c r="D35" s="66"/>
      <c r="E35" s="66"/>
      <c r="F35" s="66">
        <v>2771.82</v>
      </c>
      <c r="G35" s="66"/>
      <c r="H35" s="66">
        <v>3059.5724999999998</v>
      </c>
      <c r="I35" s="66">
        <v>3015.5287499999995</v>
      </c>
      <c r="J35" s="66">
        <v>3052.7212500000001</v>
      </c>
      <c r="K35" s="66">
        <v>56.25</v>
      </c>
      <c r="L35" s="66">
        <v>360</v>
      </c>
      <c r="M35" s="66">
        <v>360</v>
      </c>
      <c r="N35" s="66">
        <v>1798.8749999999998</v>
      </c>
      <c r="O35"/>
    </row>
    <row r="36" spans="2:15" x14ac:dyDescent="0.3">
      <c r="B36" s="7" t="s">
        <v>194</v>
      </c>
      <c r="C36" s="66"/>
      <c r="D36" s="66"/>
      <c r="E36" s="66"/>
      <c r="F36" s="66">
        <v>2805.0974999999999</v>
      </c>
      <c r="G36" s="66"/>
      <c r="H36" s="66"/>
      <c r="I36" s="66">
        <v>3026.2950000000001</v>
      </c>
      <c r="J36" s="66">
        <v>3161.3625000000002</v>
      </c>
      <c r="K36" s="66"/>
      <c r="L36" s="66">
        <v>427.5</v>
      </c>
      <c r="M36" s="66"/>
      <c r="N36" s="66"/>
      <c r="O36"/>
    </row>
    <row r="37" spans="2:15" x14ac:dyDescent="0.3">
      <c r="B37" s="7" t="s">
        <v>169</v>
      </c>
      <c r="C37" s="66"/>
      <c r="D37" s="66"/>
      <c r="E37" s="66"/>
      <c r="F37" s="66">
        <v>2405.6999999999998</v>
      </c>
      <c r="G37" s="66"/>
      <c r="H37" s="66"/>
      <c r="I37" s="66"/>
      <c r="J37" s="66">
        <v>2688.1875</v>
      </c>
      <c r="K37" s="66"/>
      <c r="L37" s="66">
        <v>281.25</v>
      </c>
      <c r="M37" s="66"/>
      <c r="N37" s="66"/>
      <c r="O37"/>
    </row>
    <row r="38" spans="2:15" x14ac:dyDescent="0.3">
      <c r="B38" s="7" t="s">
        <v>170</v>
      </c>
      <c r="C38" s="66"/>
      <c r="D38" s="66"/>
      <c r="E38" s="66"/>
      <c r="F38" s="66">
        <v>2509.9874999999997</v>
      </c>
      <c r="G38" s="66"/>
      <c r="H38" s="66"/>
      <c r="I38" s="66">
        <v>2606.1749999999997</v>
      </c>
      <c r="J38" s="66"/>
      <c r="K38" s="66"/>
      <c r="L38" s="66">
        <v>337.5</v>
      </c>
      <c r="M38" s="66"/>
      <c r="N38" s="66"/>
      <c r="O38"/>
    </row>
    <row r="39" spans="2:15" x14ac:dyDescent="0.3">
      <c r="B39" s="7" t="s">
        <v>180</v>
      </c>
      <c r="C39" s="66"/>
      <c r="D39" s="66"/>
      <c r="E39" s="66"/>
      <c r="F39" s="66">
        <v>2447.2799999999997</v>
      </c>
      <c r="G39" s="66"/>
      <c r="H39" s="66"/>
      <c r="I39" s="66"/>
      <c r="J39" s="66"/>
      <c r="K39" s="66">
        <v>45</v>
      </c>
      <c r="L39" s="66">
        <v>225</v>
      </c>
      <c r="M39" s="66"/>
      <c r="N39" s="66"/>
      <c r="O39"/>
    </row>
    <row r="40" spans="2:15" x14ac:dyDescent="0.3">
      <c r="B40" s="7" t="s">
        <v>277</v>
      </c>
      <c r="C40" s="66"/>
      <c r="D40" s="66"/>
      <c r="E40" s="66">
        <v>2534.2875000000004</v>
      </c>
      <c r="F40" s="66">
        <v>2757.0374999999999</v>
      </c>
      <c r="G40" s="66"/>
      <c r="H40" s="66">
        <v>3231.8999999999996</v>
      </c>
      <c r="I40" s="66">
        <v>3053.7</v>
      </c>
      <c r="J40" s="66">
        <v>3298.7250000000004</v>
      </c>
      <c r="K40" s="66">
        <v>33.75</v>
      </c>
      <c r="L40" s="66">
        <v>337.5</v>
      </c>
      <c r="M40" s="66"/>
      <c r="N40" s="66"/>
      <c r="O40"/>
    </row>
    <row r="41" spans="2:15" x14ac:dyDescent="0.3">
      <c r="B41" s="7" t="s">
        <v>12</v>
      </c>
      <c r="C41" s="66"/>
      <c r="D41" s="66"/>
      <c r="E41" s="66"/>
      <c r="F41" s="66"/>
      <c r="G41" s="66">
        <v>2589.9750000000004</v>
      </c>
      <c r="H41" s="66">
        <v>2627.4374999999995</v>
      </c>
      <c r="I41" s="66"/>
      <c r="J41" s="66"/>
      <c r="K41" s="66">
        <v>78.75</v>
      </c>
      <c r="L41" s="66">
        <v>371.25</v>
      </c>
      <c r="M41" s="66"/>
      <c r="N41" s="66"/>
      <c r="O41"/>
    </row>
    <row r="42" spans="2:15" x14ac:dyDescent="0.3">
      <c r="B42" s="7" t="s">
        <v>171</v>
      </c>
      <c r="C42" s="66"/>
      <c r="D42" s="66"/>
      <c r="E42" s="66"/>
      <c r="F42" s="66">
        <v>2310.66</v>
      </c>
      <c r="G42" s="66"/>
      <c r="H42" s="66"/>
      <c r="I42" s="66">
        <v>2492.8200000000002</v>
      </c>
      <c r="J42" s="66"/>
      <c r="K42" s="66">
        <v>56.25</v>
      </c>
      <c r="L42" s="66">
        <v>337.5</v>
      </c>
      <c r="M42" s="66"/>
      <c r="N42" s="66"/>
      <c r="O42"/>
    </row>
    <row r="43" spans="2:15" x14ac:dyDescent="0.3">
      <c r="B43" s="7" t="s">
        <v>460</v>
      </c>
      <c r="C43" s="66">
        <v>2485.6875</v>
      </c>
      <c r="D43" s="66"/>
      <c r="E43" s="66">
        <v>2765.1374999999998</v>
      </c>
      <c r="F43" s="66"/>
      <c r="G43" s="66"/>
      <c r="H43" s="66">
        <v>3273.4125000000004</v>
      </c>
      <c r="I43" s="66">
        <v>3043.5749999999998</v>
      </c>
      <c r="J43" s="66"/>
      <c r="K43" s="66"/>
      <c r="L43" s="66">
        <v>253.125</v>
      </c>
      <c r="M43" s="66"/>
      <c r="N43" s="66"/>
      <c r="O43"/>
    </row>
    <row r="44" spans="2:15" x14ac:dyDescent="0.3">
      <c r="B44" s="7" t="s">
        <v>506</v>
      </c>
      <c r="C44" s="66"/>
      <c r="D44" s="66"/>
      <c r="E44" s="66">
        <v>2633.5124999999998</v>
      </c>
      <c r="F44" s="66"/>
      <c r="G44" s="66"/>
      <c r="H44" s="66">
        <v>3213.6749999999997</v>
      </c>
      <c r="I44" s="66">
        <v>3091.1625000000004</v>
      </c>
      <c r="J44" s="66"/>
      <c r="K44" s="66"/>
      <c r="L44" s="66">
        <v>253.125</v>
      </c>
      <c r="M44" s="66"/>
      <c r="N44" s="66"/>
      <c r="O44"/>
    </row>
    <row r="45" spans="2:15" x14ac:dyDescent="0.3">
      <c r="B45" s="7" t="s">
        <v>245</v>
      </c>
      <c r="C45" s="66"/>
      <c r="D45" s="66"/>
      <c r="E45" s="66"/>
      <c r="F45" s="66">
        <v>2657.8125</v>
      </c>
      <c r="G45" s="66"/>
      <c r="H45" s="66"/>
      <c r="I45" s="66">
        <v>2940.2999999999997</v>
      </c>
      <c r="J45" s="66">
        <v>3106.6200000000003</v>
      </c>
      <c r="K45" s="66"/>
      <c r="L45" s="66">
        <v>337.5</v>
      </c>
      <c r="M45" s="66"/>
      <c r="N45" s="66"/>
      <c r="O45"/>
    </row>
    <row r="46" spans="2:15" x14ac:dyDescent="0.3">
      <c r="B46" s="7" t="s">
        <v>482</v>
      </c>
      <c r="C46" s="66"/>
      <c r="D46" s="66"/>
      <c r="E46" s="66"/>
      <c r="F46" s="66">
        <v>2386.8899999999994</v>
      </c>
      <c r="G46" s="66"/>
      <c r="H46" s="66">
        <v>3225.8249999999998</v>
      </c>
      <c r="I46" s="66">
        <v>2569.0499999999997</v>
      </c>
      <c r="J46" s="66">
        <v>3109.3875000000003</v>
      </c>
      <c r="K46" s="66">
        <v>47.249999999999993</v>
      </c>
      <c r="L46" s="66">
        <v>337.5</v>
      </c>
      <c r="M46" s="66"/>
      <c r="N46" s="66">
        <v>4017.375</v>
      </c>
      <c r="O46"/>
    </row>
    <row r="47" spans="2:15" ht="15.6" x14ac:dyDescent="0.3">
      <c r="B47" s="147" t="s">
        <v>510</v>
      </c>
      <c r="C47" s="181">
        <v>2054.3625000000002</v>
      </c>
      <c r="D47" s="181">
        <v>2474.5499999999997</v>
      </c>
      <c r="E47" s="181">
        <v>2208.9375</v>
      </c>
      <c r="F47" s="181">
        <v>2310.66</v>
      </c>
      <c r="G47" s="181">
        <v>2589.9750000000004</v>
      </c>
      <c r="H47" s="181">
        <v>2604.8249999999998</v>
      </c>
      <c r="I47" s="181">
        <v>2492.8200000000002</v>
      </c>
      <c r="J47" s="181">
        <v>2613.2624999999998</v>
      </c>
      <c r="K47" s="181">
        <v>22.5</v>
      </c>
      <c r="L47" s="181">
        <v>225</v>
      </c>
      <c r="M47" s="181">
        <v>360</v>
      </c>
      <c r="N47" s="181">
        <v>1515.3749999999998</v>
      </c>
      <c r="O47"/>
    </row>
    <row r="48" spans="2:15" x14ac:dyDescent="0.3">
      <c r="C48"/>
      <c r="D48"/>
      <c r="E48"/>
      <c r="F48"/>
      <c r="G48"/>
      <c r="H48"/>
      <c r="I48"/>
      <c r="J48"/>
      <c r="K48"/>
      <c r="L48"/>
      <c r="M48"/>
      <c r="N48"/>
      <c r="O48"/>
    </row>
    <row r="50" spans="2:15" ht="21" x14ac:dyDescent="0.4">
      <c r="B50" s="443" t="s">
        <v>695</v>
      </c>
      <c r="C50" s="443"/>
      <c r="D50" s="443"/>
      <c r="E50" s="443"/>
      <c r="F50" s="443"/>
      <c r="G50" s="443"/>
      <c r="H50" s="443"/>
      <c r="I50" s="443"/>
      <c r="J50" s="443"/>
      <c r="K50" s="443"/>
      <c r="L50" s="443"/>
      <c r="M50" s="443"/>
      <c r="N50" s="67"/>
      <c r="O50" s="67"/>
    </row>
    <row r="51" spans="2:15" hidden="1" x14ac:dyDescent="0.3">
      <c r="B51" s="2" t="s">
        <v>694</v>
      </c>
      <c r="C51" s="4" t="s">
        <v>511</v>
      </c>
      <c r="O51"/>
    </row>
    <row r="52" spans="2:15" ht="28.8" x14ac:dyDescent="0.3">
      <c r="B52" s="65" t="s">
        <v>513</v>
      </c>
      <c r="C52" s="6" t="s">
        <v>404</v>
      </c>
      <c r="D52" s="6" t="s">
        <v>412</v>
      </c>
      <c r="E52" s="6" t="s">
        <v>70</v>
      </c>
      <c r="F52" s="6" t="s">
        <v>33</v>
      </c>
      <c r="G52" s="6" t="s">
        <v>22</v>
      </c>
      <c r="H52" s="6" t="s">
        <v>19</v>
      </c>
      <c r="I52" s="6" t="s">
        <v>37</v>
      </c>
      <c r="J52" s="6" t="s">
        <v>34</v>
      </c>
      <c r="K52" s="6" t="s">
        <v>13</v>
      </c>
      <c r="L52" s="6" t="s">
        <v>16</v>
      </c>
      <c r="M52" s="6" t="s">
        <v>330</v>
      </c>
      <c r="N52" s="6" t="s">
        <v>204</v>
      </c>
      <c r="O52"/>
    </row>
    <row r="53" spans="2:15" x14ac:dyDescent="0.3">
      <c r="B53" s="7" t="s">
        <v>402</v>
      </c>
      <c r="C53" s="66">
        <v>2131.3125</v>
      </c>
      <c r="D53" s="66">
        <v>2486.7000000000003</v>
      </c>
      <c r="E53" s="66">
        <v>2603.1375000000003</v>
      </c>
      <c r="F53" s="66">
        <v>2788.0874999999996</v>
      </c>
      <c r="G53" s="66"/>
      <c r="H53" s="66"/>
      <c r="I53" s="66">
        <v>3156.5555357142857</v>
      </c>
      <c r="J53" s="66">
        <v>3229.2458035714271</v>
      </c>
      <c r="K53" s="66">
        <v>117.97245762711864</v>
      </c>
      <c r="L53" s="66">
        <v>394.85294117647061</v>
      </c>
      <c r="M53" s="66">
        <v>393.75</v>
      </c>
      <c r="N53" s="66">
        <v>1515.3749999999998</v>
      </c>
      <c r="O53"/>
    </row>
    <row r="54" spans="2:15" x14ac:dyDescent="0.3">
      <c r="B54" s="7" t="s">
        <v>233</v>
      </c>
      <c r="C54" s="66"/>
      <c r="D54" s="66"/>
      <c r="E54" s="66"/>
      <c r="F54" s="66">
        <v>2704.514062499999</v>
      </c>
      <c r="G54" s="66"/>
      <c r="H54" s="66"/>
      <c r="I54" s="66">
        <v>2933.5921874999999</v>
      </c>
      <c r="J54" s="66">
        <v>2988.0271551724145</v>
      </c>
      <c r="K54" s="66">
        <v>78.25</v>
      </c>
      <c r="L54" s="66">
        <v>327.11538461538464</v>
      </c>
      <c r="M54" s="66"/>
      <c r="N54" s="66">
        <v>4539.65625</v>
      </c>
      <c r="O54"/>
    </row>
    <row r="55" spans="2:15" x14ac:dyDescent="0.3">
      <c r="B55" s="7" t="s">
        <v>731</v>
      </c>
      <c r="C55" s="66"/>
      <c r="D55" s="66"/>
      <c r="E55" s="66">
        <v>2601.855592105263</v>
      </c>
      <c r="F55" s="66">
        <v>2834.5141483516486</v>
      </c>
      <c r="G55" s="66"/>
      <c r="H55" s="66">
        <v>3167.541346153846</v>
      </c>
      <c r="I55" s="66"/>
      <c r="J55" s="66"/>
      <c r="K55" s="66">
        <v>82.832142857142856</v>
      </c>
      <c r="L55" s="66">
        <v>388.96276595744683</v>
      </c>
      <c r="M55" s="66"/>
      <c r="N55" s="66"/>
      <c r="O55"/>
    </row>
    <row r="56" spans="2:15" x14ac:dyDescent="0.3">
      <c r="B56" s="7" t="s">
        <v>276</v>
      </c>
      <c r="C56" s="66"/>
      <c r="D56" s="66"/>
      <c r="E56" s="66">
        <v>2277.5749999999998</v>
      </c>
      <c r="F56" s="66">
        <v>2455.0393825301203</v>
      </c>
      <c r="G56" s="66"/>
      <c r="H56" s="66">
        <v>2711.105357142857</v>
      </c>
      <c r="I56" s="66">
        <v>2632.9909090909096</v>
      </c>
      <c r="J56" s="66">
        <v>2706.8705357142853</v>
      </c>
      <c r="K56" s="66">
        <v>73.880597014925371</v>
      </c>
      <c r="L56" s="66">
        <v>379.6875</v>
      </c>
      <c r="M56" s="66"/>
      <c r="N56" s="66"/>
      <c r="O56"/>
    </row>
    <row r="57" spans="2:15" x14ac:dyDescent="0.3">
      <c r="B57" s="7" t="s">
        <v>30</v>
      </c>
      <c r="C57" s="66"/>
      <c r="D57" s="66"/>
      <c r="E57" s="66">
        <v>2341.5614999999998</v>
      </c>
      <c r="F57" s="66">
        <v>2482.948928571429</v>
      </c>
      <c r="G57" s="66"/>
      <c r="H57" s="66"/>
      <c r="I57" s="66">
        <v>2649.0847499999995</v>
      </c>
      <c r="J57" s="66">
        <v>2702.0491071428578</v>
      </c>
      <c r="K57" s="66">
        <v>232.875</v>
      </c>
      <c r="L57" s="66">
        <v>310.24638728323697</v>
      </c>
      <c r="M57" s="66"/>
      <c r="N57" s="66"/>
      <c r="O57"/>
    </row>
    <row r="58" spans="2:15" x14ac:dyDescent="0.3">
      <c r="B58" s="7" t="s">
        <v>196</v>
      </c>
      <c r="C58" s="66"/>
      <c r="D58" s="66"/>
      <c r="E58" s="66">
        <v>2493.0431249999997</v>
      </c>
      <c r="F58" s="66">
        <v>2648.0250000000001</v>
      </c>
      <c r="G58" s="66"/>
      <c r="H58" s="66">
        <v>2918.3624999999997</v>
      </c>
      <c r="I58" s="66">
        <v>2885.2874999999999</v>
      </c>
      <c r="J58" s="66">
        <v>2991.6843750000003</v>
      </c>
      <c r="K58" s="66">
        <v>93.75</v>
      </c>
      <c r="L58" s="66">
        <v>394.32558139534882</v>
      </c>
      <c r="M58" s="66"/>
      <c r="N58" s="66">
        <v>3742.0312499999995</v>
      </c>
      <c r="O58"/>
    </row>
    <row r="59" spans="2:15" x14ac:dyDescent="0.3">
      <c r="B59" s="7" t="s">
        <v>324</v>
      </c>
      <c r="C59" s="66"/>
      <c r="D59" s="66"/>
      <c r="E59" s="66"/>
      <c r="F59" s="66">
        <v>2830.7369117647067</v>
      </c>
      <c r="G59" s="66"/>
      <c r="H59" s="66">
        <v>3168.7343617021279</v>
      </c>
      <c r="I59" s="66">
        <v>3036.0825000000009</v>
      </c>
      <c r="J59" s="66">
        <v>3169.985287500001</v>
      </c>
      <c r="K59" s="66">
        <v>88.84615384615384</v>
      </c>
      <c r="L59" s="66">
        <v>432.375</v>
      </c>
      <c r="M59" s="66">
        <v>360</v>
      </c>
      <c r="N59" s="66">
        <v>2641.75</v>
      </c>
      <c r="O59"/>
    </row>
    <row r="60" spans="2:15" x14ac:dyDescent="0.3">
      <c r="B60" s="7" t="s">
        <v>194</v>
      </c>
      <c r="C60" s="66"/>
      <c r="D60" s="66"/>
      <c r="E60" s="66"/>
      <c r="F60" s="66">
        <v>2852.9950781249995</v>
      </c>
      <c r="G60" s="66"/>
      <c r="H60" s="66"/>
      <c r="I60" s="66">
        <v>3040.5567857142855</v>
      </c>
      <c r="J60" s="66">
        <v>3212.0943750000001</v>
      </c>
      <c r="K60" s="66"/>
      <c r="L60" s="66">
        <v>430.43478260869563</v>
      </c>
      <c r="M60" s="66"/>
      <c r="N60" s="66"/>
      <c r="O60"/>
    </row>
    <row r="61" spans="2:15" x14ac:dyDescent="0.3">
      <c r="B61" s="7" t="s">
        <v>169</v>
      </c>
      <c r="C61" s="66"/>
      <c r="D61" s="66"/>
      <c r="E61" s="66"/>
      <c r="F61" s="66">
        <v>2498.85</v>
      </c>
      <c r="G61" s="66"/>
      <c r="H61" s="66"/>
      <c r="I61" s="66"/>
      <c r="J61" s="66">
        <v>2719.828125</v>
      </c>
      <c r="K61" s="66"/>
      <c r="L61" s="66">
        <v>329.46428571428572</v>
      </c>
      <c r="M61" s="66"/>
      <c r="N61" s="66"/>
      <c r="O61"/>
    </row>
    <row r="62" spans="2:15" x14ac:dyDescent="0.3">
      <c r="B62" s="7" t="s">
        <v>170</v>
      </c>
      <c r="C62" s="66"/>
      <c r="D62" s="66"/>
      <c r="E62" s="66"/>
      <c r="F62" s="66">
        <v>2551.5</v>
      </c>
      <c r="G62" s="66"/>
      <c r="H62" s="66"/>
      <c r="I62" s="66">
        <v>2606.1749999999997</v>
      </c>
      <c r="J62" s="66"/>
      <c r="K62" s="66"/>
      <c r="L62" s="66">
        <v>337.5</v>
      </c>
      <c r="M62" s="66"/>
      <c r="N62" s="66"/>
      <c r="O62"/>
    </row>
    <row r="63" spans="2:15" x14ac:dyDescent="0.3">
      <c r="B63" s="7" t="s">
        <v>180</v>
      </c>
      <c r="C63" s="66"/>
      <c r="D63" s="66"/>
      <c r="E63" s="66"/>
      <c r="F63" s="66">
        <v>2506.2691935483872</v>
      </c>
      <c r="G63" s="66"/>
      <c r="H63" s="66"/>
      <c r="I63" s="66"/>
      <c r="J63" s="66"/>
      <c r="K63" s="66">
        <v>80.839285714285708</v>
      </c>
      <c r="L63" s="66">
        <v>298.22727272727275</v>
      </c>
      <c r="M63" s="66"/>
      <c r="N63" s="66"/>
      <c r="O63"/>
    </row>
    <row r="64" spans="2:15" x14ac:dyDescent="0.3">
      <c r="B64" s="7" t="s">
        <v>277</v>
      </c>
      <c r="C64" s="66"/>
      <c r="D64" s="66"/>
      <c r="E64" s="66">
        <v>2682.8585526315787</v>
      </c>
      <c r="F64" s="66">
        <v>2866.5525815217379</v>
      </c>
      <c r="G64" s="66"/>
      <c r="H64" s="66">
        <v>3299.62804054054</v>
      </c>
      <c r="I64" s="66">
        <v>3134.1214285714282</v>
      </c>
      <c r="J64" s="66">
        <v>3328.2715909090912</v>
      </c>
      <c r="K64" s="66">
        <v>73.75</v>
      </c>
      <c r="L64" s="66">
        <v>337.5</v>
      </c>
      <c r="M64" s="66"/>
      <c r="N64" s="66"/>
      <c r="O64"/>
    </row>
    <row r="65" spans="2:15" x14ac:dyDescent="0.3">
      <c r="B65" s="7" t="s">
        <v>12</v>
      </c>
      <c r="C65" s="66"/>
      <c r="D65" s="66"/>
      <c r="E65" s="66"/>
      <c r="F65" s="66"/>
      <c r="G65" s="66">
        <v>2589.9750000000004</v>
      </c>
      <c r="H65" s="66">
        <v>2636.5499999999997</v>
      </c>
      <c r="I65" s="66"/>
      <c r="J65" s="66"/>
      <c r="K65" s="66">
        <v>78.75</v>
      </c>
      <c r="L65" s="66">
        <v>371.25</v>
      </c>
      <c r="M65" s="66"/>
      <c r="N65" s="66"/>
      <c r="O65"/>
    </row>
    <row r="66" spans="2:15" x14ac:dyDescent="0.3">
      <c r="B66" s="7" t="s">
        <v>171</v>
      </c>
      <c r="C66" s="66"/>
      <c r="D66" s="66"/>
      <c r="E66" s="66"/>
      <c r="F66" s="66">
        <v>2346.9092307692304</v>
      </c>
      <c r="G66" s="66"/>
      <c r="H66" s="66"/>
      <c r="I66" s="66">
        <v>2537.8649999999998</v>
      </c>
      <c r="J66" s="66"/>
      <c r="K66" s="66">
        <v>56.25</v>
      </c>
      <c r="L66" s="66">
        <v>369.67500000000001</v>
      </c>
      <c r="M66" s="66"/>
      <c r="N66" s="66"/>
      <c r="O66"/>
    </row>
    <row r="67" spans="2:15" x14ac:dyDescent="0.3">
      <c r="B67" s="7" t="s">
        <v>460</v>
      </c>
      <c r="C67" s="66">
        <v>2620.7296875000002</v>
      </c>
      <c r="D67" s="66"/>
      <c r="E67" s="66">
        <v>2894.7149999999997</v>
      </c>
      <c r="F67" s="66"/>
      <c r="G67" s="66"/>
      <c r="H67" s="66">
        <v>3396.7165909090913</v>
      </c>
      <c r="I67" s="66">
        <v>3164.4265449438217</v>
      </c>
      <c r="J67" s="66"/>
      <c r="K67" s="66"/>
      <c r="L67" s="66">
        <v>363.34459459459458</v>
      </c>
      <c r="M67" s="66"/>
      <c r="N67" s="66"/>
      <c r="O67"/>
    </row>
    <row r="68" spans="2:15" x14ac:dyDescent="0.3">
      <c r="B68" s="7" t="s">
        <v>506</v>
      </c>
      <c r="C68" s="66"/>
      <c r="D68" s="66"/>
      <c r="E68" s="66">
        <v>2633.5124999999998</v>
      </c>
      <c r="F68" s="66"/>
      <c r="G68" s="66"/>
      <c r="H68" s="66">
        <v>3348.3937500000002</v>
      </c>
      <c r="I68" s="66">
        <v>3190.1174999999994</v>
      </c>
      <c r="J68" s="66"/>
      <c r="K68" s="66"/>
      <c r="L68" s="66">
        <v>347.72727272727275</v>
      </c>
      <c r="M68" s="66"/>
      <c r="N68" s="66"/>
      <c r="O68"/>
    </row>
    <row r="69" spans="2:15" x14ac:dyDescent="0.3">
      <c r="B69" s="7" t="s">
        <v>245</v>
      </c>
      <c r="C69" s="66"/>
      <c r="D69" s="66"/>
      <c r="E69" s="66"/>
      <c r="F69" s="66">
        <v>2784.1909090909098</v>
      </c>
      <c r="G69" s="66"/>
      <c r="H69" s="66"/>
      <c r="I69" s="66">
        <v>3051.3105</v>
      </c>
      <c r="J69" s="66">
        <v>3161.1</v>
      </c>
      <c r="K69" s="66"/>
      <c r="L69" s="66">
        <v>348.50543478260869</v>
      </c>
      <c r="M69" s="66"/>
      <c r="N69" s="66"/>
      <c r="O69"/>
    </row>
    <row r="70" spans="2:15" x14ac:dyDescent="0.3">
      <c r="B70" s="7" t="s">
        <v>482</v>
      </c>
      <c r="C70" s="66"/>
      <c r="D70" s="66"/>
      <c r="E70" s="66"/>
      <c r="F70" s="66">
        <v>2500.8350704225354</v>
      </c>
      <c r="G70" s="66"/>
      <c r="H70" s="66">
        <v>3297.8062500000005</v>
      </c>
      <c r="I70" s="66">
        <v>2633.1417391304344</v>
      </c>
      <c r="J70" s="66">
        <v>3175.0734375000002</v>
      </c>
      <c r="K70" s="66">
        <v>84.357954545454547</v>
      </c>
      <c r="L70" s="66">
        <v>370.16129032258067</v>
      </c>
      <c r="M70" s="66"/>
      <c r="N70" s="66">
        <v>4341.09375</v>
      </c>
      <c r="O70"/>
    </row>
    <row r="71" spans="2:15" ht="15.6" x14ac:dyDescent="0.3">
      <c r="B71" s="147" t="s">
        <v>510</v>
      </c>
      <c r="C71" s="181">
        <v>2566.35</v>
      </c>
      <c r="D71" s="181">
        <v>2486.7000000000003</v>
      </c>
      <c r="E71" s="181">
        <v>2619.951339779007</v>
      </c>
      <c r="F71" s="181">
        <v>2671.4800371747247</v>
      </c>
      <c r="G71" s="181">
        <v>2589.9750000000004</v>
      </c>
      <c r="H71" s="181">
        <v>3209.3483779264207</v>
      </c>
      <c r="I71" s="181">
        <v>3027.004970674484</v>
      </c>
      <c r="J71" s="181">
        <v>3051.7946984265718</v>
      </c>
      <c r="K71" s="181">
        <v>84.983853006681514</v>
      </c>
      <c r="L71" s="181">
        <v>366.57284172661872</v>
      </c>
      <c r="M71" s="181">
        <v>364.82142857142856</v>
      </c>
      <c r="N71" s="181">
        <v>3211.5483870967741</v>
      </c>
      <c r="O71"/>
    </row>
    <row r="72" spans="2:15" x14ac:dyDescent="0.3">
      <c r="C72"/>
      <c r="D72"/>
      <c r="E72"/>
      <c r="F72"/>
      <c r="G72"/>
      <c r="H72"/>
      <c r="I72"/>
      <c r="J72"/>
      <c r="K72"/>
      <c r="L72"/>
      <c r="M72"/>
      <c r="N72"/>
      <c r="O72"/>
    </row>
    <row r="74" spans="2:15" hidden="1" x14ac:dyDescent="0.3">
      <c r="B74" s="2" t="s">
        <v>9</v>
      </c>
      <c r="C74" t="s">
        <v>507</v>
      </c>
    </row>
    <row r="75" spans="2:15" ht="21" x14ac:dyDescent="0.4">
      <c r="B75" s="443" t="s">
        <v>714</v>
      </c>
      <c r="C75" s="443"/>
      <c r="D75" s="443"/>
      <c r="E75" s="443"/>
      <c r="F75" s="443"/>
      <c r="G75" s="443"/>
      <c r="H75" s="67"/>
      <c r="N75" s="67"/>
      <c r="O75" s="67"/>
    </row>
    <row r="76" spans="2:15" hidden="1" x14ac:dyDescent="0.3">
      <c r="B76" s="2" t="s">
        <v>512</v>
      </c>
      <c r="C76" s="4" t="s">
        <v>511</v>
      </c>
      <c r="H76"/>
      <c r="N76"/>
      <c r="O76"/>
    </row>
    <row r="77" spans="2:15" ht="28.8" x14ac:dyDescent="0.3">
      <c r="B77" s="65" t="s">
        <v>513</v>
      </c>
      <c r="C77" s="6" t="s">
        <v>33</v>
      </c>
      <c r="D77" s="6" t="s">
        <v>19</v>
      </c>
      <c r="E77" s="6" t="s">
        <v>37</v>
      </c>
      <c r="F77" s="6" t="s">
        <v>34</v>
      </c>
      <c r="G77" s="6" t="s">
        <v>16</v>
      </c>
      <c r="H77"/>
      <c r="N77"/>
      <c r="O77"/>
    </row>
    <row r="78" spans="2:15" x14ac:dyDescent="0.3">
      <c r="B78" s="7" t="s">
        <v>30</v>
      </c>
      <c r="C78" s="108">
        <v>7</v>
      </c>
      <c r="D78" s="108"/>
      <c r="E78" s="108">
        <v>9</v>
      </c>
      <c r="F78" s="108">
        <v>48</v>
      </c>
      <c r="G78" s="108">
        <v>58</v>
      </c>
      <c r="H78"/>
      <c r="N78"/>
      <c r="O78"/>
    </row>
    <row r="79" spans="2:15" x14ac:dyDescent="0.3">
      <c r="B79" s="7" t="s">
        <v>196</v>
      </c>
      <c r="C79" s="108"/>
      <c r="D79" s="108"/>
      <c r="E79" s="108">
        <v>1</v>
      </c>
      <c r="F79" s="108"/>
      <c r="G79" s="108">
        <v>28</v>
      </c>
      <c r="H79"/>
      <c r="N79"/>
      <c r="O79"/>
    </row>
    <row r="80" spans="2:15" x14ac:dyDescent="0.3">
      <c r="B80" s="7" t="s">
        <v>324</v>
      </c>
      <c r="C80" s="108">
        <v>13</v>
      </c>
      <c r="D80" s="108">
        <v>12</v>
      </c>
      <c r="E80" s="108">
        <v>6</v>
      </c>
      <c r="F80" s="108">
        <v>27</v>
      </c>
      <c r="G80" s="108">
        <v>33</v>
      </c>
      <c r="H80"/>
      <c r="N80"/>
      <c r="O80"/>
    </row>
    <row r="81" spans="2:15" x14ac:dyDescent="0.3">
      <c r="B81" s="7" t="s">
        <v>169</v>
      </c>
      <c r="C81" s="108">
        <v>5</v>
      </c>
      <c r="D81" s="108"/>
      <c r="E81" s="108"/>
      <c r="F81" s="108">
        <v>4</v>
      </c>
      <c r="G81" s="108">
        <v>3</v>
      </c>
      <c r="H81"/>
      <c r="N81"/>
      <c r="O81"/>
    </row>
    <row r="82" spans="2:15" x14ac:dyDescent="0.3">
      <c r="B82" s="7" t="s">
        <v>180</v>
      </c>
      <c r="C82" s="108"/>
      <c r="D82" s="108"/>
      <c r="E82" s="108"/>
      <c r="F82" s="108"/>
      <c r="G82" s="108">
        <v>6</v>
      </c>
      <c r="H82"/>
      <c r="N82"/>
      <c r="O82"/>
    </row>
    <row r="83" spans="2:15" x14ac:dyDescent="0.3">
      <c r="B83" s="7" t="s">
        <v>245</v>
      </c>
      <c r="C83" s="108"/>
      <c r="D83" s="108"/>
      <c r="E83" s="108"/>
      <c r="F83" s="108">
        <v>20</v>
      </c>
      <c r="G83" s="108">
        <v>5</v>
      </c>
      <c r="H83"/>
      <c r="N83"/>
      <c r="O83"/>
    </row>
    <row r="84" spans="2:15" ht="15.6" x14ac:dyDescent="0.3">
      <c r="B84" s="147" t="s">
        <v>510</v>
      </c>
      <c r="C84" s="208">
        <v>25</v>
      </c>
      <c r="D84" s="208">
        <v>12</v>
      </c>
      <c r="E84" s="208">
        <v>16</v>
      </c>
      <c r="F84" s="208">
        <v>99</v>
      </c>
      <c r="G84" s="208">
        <v>133</v>
      </c>
      <c r="H84"/>
      <c r="N84"/>
      <c r="O84"/>
    </row>
    <row r="85" spans="2:15" x14ac:dyDescent="0.3">
      <c r="C85"/>
      <c r="D85"/>
      <c r="E85"/>
      <c r="F85"/>
      <c r="G85"/>
      <c r="H85"/>
      <c r="N85"/>
      <c r="O85"/>
    </row>
    <row r="86" spans="2:15" x14ac:dyDescent="0.3">
      <c r="C86"/>
      <c r="D86"/>
      <c r="E86"/>
      <c r="F86"/>
      <c r="G86"/>
      <c r="H86"/>
      <c r="N86"/>
      <c r="O86"/>
    </row>
    <row r="87" spans="2:15" hidden="1" x14ac:dyDescent="0.3">
      <c r="B87" s="2" t="s">
        <v>0</v>
      </c>
      <c r="C87" t="s">
        <v>18</v>
      </c>
      <c r="G87"/>
      <c r="H87"/>
      <c r="N87"/>
      <c r="O87"/>
    </row>
    <row r="88" spans="2:15" ht="21" x14ac:dyDescent="0.4">
      <c r="B88" s="443" t="s">
        <v>715</v>
      </c>
      <c r="C88" s="443"/>
      <c r="D88" s="443"/>
      <c r="E88" s="443"/>
      <c r="F88" s="443"/>
      <c r="G88" s="443"/>
      <c r="H88" s="443"/>
      <c r="N88"/>
      <c r="O88"/>
    </row>
    <row r="89" spans="2:15" hidden="1" x14ac:dyDescent="0.3">
      <c r="B89" s="2" t="s">
        <v>512</v>
      </c>
      <c r="C89" s="2" t="s">
        <v>511</v>
      </c>
      <c r="N89"/>
      <c r="O89"/>
    </row>
    <row r="90" spans="2:15" ht="28.8" x14ac:dyDescent="0.3">
      <c r="B90" s="65" t="s">
        <v>513</v>
      </c>
      <c r="C90" s="6" t="s">
        <v>15</v>
      </c>
      <c r="D90" s="6" t="s">
        <v>508</v>
      </c>
      <c r="E90" s="6" t="s">
        <v>507</v>
      </c>
      <c r="F90" s="6" t="s">
        <v>598</v>
      </c>
      <c r="G90" s="169" t="s">
        <v>712</v>
      </c>
      <c r="H90" s="169" t="s">
        <v>713</v>
      </c>
      <c r="N90"/>
      <c r="O90"/>
    </row>
    <row r="91" spans="2:15" x14ac:dyDescent="0.3">
      <c r="B91" s="7" t="s">
        <v>402</v>
      </c>
      <c r="C91" s="108">
        <v>97</v>
      </c>
      <c r="D91" s="108">
        <v>10</v>
      </c>
      <c r="E91" s="108"/>
      <c r="F91" s="198">
        <v>107</v>
      </c>
      <c r="G91" s="136" t="str">
        <f>VLOOKUP(B91,'Condiciones Comerciales'!$B$4:$D$21,2,FALSE)</f>
        <v>Inmediata</v>
      </c>
      <c r="H91" s="136" t="str">
        <f>VLOOKUP(B91,'Condiciones Comerciales'!$B$4:$D$21,3,FALSE)</f>
        <v>Cerrillos</v>
      </c>
      <c r="N91"/>
      <c r="O91"/>
    </row>
    <row r="92" spans="2:15" x14ac:dyDescent="0.3">
      <c r="B92" s="7" t="s">
        <v>233</v>
      </c>
      <c r="C92" s="108">
        <v>50</v>
      </c>
      <c r="D92" s="108">
        <v>3</v>
      </c>
      <c r="E92" s="108"/>
      <c r="F92" s="198">
        <v>53</v>
      </c>
      <c r="G92" s="136" t="str">
        <f>VLOOKUP(B92,'Condiciones Comerciales'!$B$4:$D$21,2,FALSE)</f>
        <v>Inmediata</v>
      </c>
      <c r="H92" s="136" t="str">
        <f>VLOOKUP(B92,'Condiciones Comerciales'!$B$4:$D$21,3,FALSE)</f>
        <v>Rancagua</v>
      </c>
      <c r="N92"/>
      <c r="O92"/>
    </row>
    <row r="93" spans="2:15" x14ac:dyDescent="0.3">
      <c r="B93" s="7" t="s">
        <v>731</v>
      </c>
      <c r="C93" s="108">
        <v>162</v>
      </c>
      <c r="D93" s="108"/>
      <c r="E93" s="108"/>
      <c r="F93" s="108">
        <v>162</v>
      </c>
      <c r="G93" s="136">
        <f>VLOOKUP(B93,'Condiciones Comerciales'!$B$4:$D$21,2,FALSE)</f>
        <v>2029</v>
      </c>
      <c r="H93" s="136" t="str">
        <f>VLOOKUP(B93,'Condiciones Comerciales'!$B$4:$D$21,3,FALSE)</f>
        <v>Chillán</v>
      </c>
      <c r="N93"/>
      <c r="O93"/>
    </row>
    <row r="94" spans="2:15" x14ac:dyDescent="0.3">
      <c r="B94" s="7" t="s">
        <v>276</v>
      </c>
      <c r="C94" s="108">
        <v>176</v>
      </c>
      <c r="D94" s="108"/>
      <c r="E94" s="108"/>
      <c r="F94" s="198">
        <v>176</v>
      </c>
      <c r="G94" s="136">
        <f>VLOOKUP(B94,'Condiciones Comerciales'!$B$4:$D$21,2,FALSE)</f>
        <v>2029</v>
      </c>
      <c r="H94" s="136" t="str">
        <f>VLOOKUP(B94,'Condiciones Comerciales'!$B$4:$D$21,3,FALSE)</f>
        <v>Temuco</v>
      </c>
      <c r="N94"/>
      <c r="O94"/>
    </row>
    <row r="95" spans="2:15" x14ac:dyDescent="0.3">
      <c r="B95" s="7" t="s">
        <v>30</v>
      </c>
      <c r="C95" s="108">
        <v>13</v>
      </c>
      <c r="D95" s="108">
        <v>15</v>
      </c>
      <c r="E95" s="108">
        <v>64</v>
      </c>
      <c r="F95" s="198">
        <v>92</v>
      </c>
      <c r="G95" s="136" t="str">
        <f>VLOOKUP(B95,'Condiciones Comerciales'!$B$4:$D$21,2,FALSE)</f>
        <v>Inmediata</v>
      </c>
      <c r="H95" s="136" t="str">
        <f>VLOOKUP(B95,'Condiciones Comerciales'!$B$4:$D$21,3,FALSE)</f>
        <v>Independencia</v>
      </c>
      <c r="N95"/>
      <c r="O95"/>
    </row>
    <row r="96" spans="2:15" x14ac:dyDescent="0.3">
      <c r="B96" s="7" t="s">
        <v>196</v>
      </c>
      <c r="C96" s="108">
        <v>61</v>
      </c>
      <c r="D96" s="108">
        <v>17</v>
      </c>
      <c r="E96" s="108">
        <v>1</v>
      </c>
      <c r="F96" s="198">
        <v>79</v>
      </c>
      <c r="G96" s="136" t="str">
        <f>VLOOKUP(B96,'Condiciones Comerciales'!$B$4:$D$21,2,FALSE)</f>
        <v>Inmediata</v>
      </c>
      <c r="H96" s="136" t="str">
        <f>VLOOKUP(B96,'Condiciones Comerciales'!$B$4:$D$21,3,FALSE)</f>
        <v>Quinta Normal</v>
      </c>
    </row>
    <row r="97" spans="2:9" x14ac:dyDescent="0.3">
      <c r="B97" s="7" t="s">
        <v>324</v>
      </c>
      <c r="C97" s="108">
        <v>149</v>
      </c>
      <c r="D97" s="108">
        <v>4</v>
      </c>
      <c r="E97" s="108">
        <v>58</v>
      </c>
      <c r="F97" s="198">
        <v>211</v>
      </c>
      <c r="G97" s="136" t="str">
        <f>VLOOKUP(B97,'Condiciones Comerciales'!$B$4:$D$21,2,FALSE)</f>
        <v>Pre-entrega</v>
      </c>
      <c r="H97" s="136" t="str">
        <f>VLOOKUP(B97,'Condiciones Comerciales'!$B$4:$D$21,3,FALSE)</f>
        <v>San Joaquín</v>
      </c>
      <c r="I97" s="3"/>
    </row>
    <row r="98" spans="2:9" x14ac:dyDescent="0.3">
      <c r="B98" s="7" t="s">
        <v>194</v>
      </c>
      <c r="C98" s="108">
        <v>13</v>
      </c>
      <c r="D98" s="108">
        <v>16</v>
      </c>
      <c r="E98" s="108"/>
      <c r="F98" s="198">
        <v>29</v>
      </c>
      <c r="G98" s="136" t="str">
        <f>VLOOKUP(B98,'Condiciones Comerciales'!$B$4:$D$21,2,FALSE)</f>
        <v>Inmediata</v>
      </c>
      <c r="H98" s="136" t="str">
        <f>VLOOKUP(B98,'Condiciones Comerciales'!$B$4:$D$21,3,FALSE)</f>
        <v>San Joaquín</v>
      </c>
      <c r="I98" s="3"/>
    </row>
    <row r="99" spans="2:9" x14ac:dyDescent="0.3">
      <c r="B99" s="7" t="s">
        <v>169</v>
      </c>
      <c r="C99" s="108">
        <v>4</v>
      </c>
      <c r="D99" s="108">
        <v>1</v>
      </c>
      <c r="E99" s="108">
        <v>9</v>
      </c>
      <c r="F99" s="198">
        <v>14</v>
      </c>
      <c r="G99" s="136" t="str">
        <f>VLOOKUP(B99,'Condiciones Comerciales'!$B$4:$D$21,2,FALSE)</f>
        <v>Inmediata</v>
      </c>
      <c r="H99" s="136" t="str">
        <f>VLOOKUP(B99,'Condiciones Comerciales'!$B$4:$D$21,3,FALSE)</f>
        <v>La Cisterna</v>
      </c>
    </row>
    <row r="100" spans="2:9" x14ac:dyDescent="0.3">
      <c r="B100" s="7" t="s">
        <v>170</v>
      </c>
      <c r="C100" s="108">
        <v>6</v>
      </c>
      <c r="D100" s="108"/>
      <c r="E100" s="108"/>
      <c r="F100" s="198">
        <v>6</v>
      </c>
      <c r="G100" s="136" t="str">
        <f>VLOOKUP(B100,'Condiciones Comerciales'!$B$4:$D$21,2,FALSE)</f>
        <v>Inmediata</v>
      </c>
      <c r="H100" s="136" t="str">
        <f>VLOOKUP(B100,'Condiciones Comerciales'!$B$4:$D$21,3,FALSE)</f>
        <v>La Cisterna</v>
      </c>
    </row>
    <row r="101" spans="2:9" x14ac:dyDescent="0.3">
      <c r="B101" s="7" t="s">
        <v>180</v>
      </c>
      <c r="C101" s="108">
        <v>17</v>
      </c>
      <c r="D101" s="108">
        <v>14</v>
      </c>
      <c r="E101" s="108"/>
      <c r="F101" s="198">
        <v>31</v>
      </c>
      <c r="G101" s="136" t="str">
        <f>VLOOKUP(B101,'Condiciones Comerciales'!$B$4:$D$21,2,FALSE)</f>
        <v>Inmediata</v>
      </c>
      <c r="H101" s="136" t="str">
        <f>VLOOKUP(B101,'Condiciones Comerciales'!$B$4:$D$21,3,FALSE)</f>
        <v>Quilicura</v>
      </c>
    </row>
    <row r="102" spans="2:9" x14ac:dyDescent="0.3">
      <c r="B102" s="7" t="s">
        <v>277</v>
      </c>
      <c r="C102" s="108">
        <v>199</v>
      </c>
      <c r="D102" s="108"/>
      <c r="E102" s="108"/>
      <c r="F102" s="198">
        <v>199</v>
      </c>
      <c r="G102" s="136">
        <f>VLOOKUP(B102,'Condiciones Comerciales'!$B$4:$D$21,2,FALSE)</f>
        <v>2028</v>
      </c>
      <c r="H102" s="136" t="str">
        <f>VLOOKUP(B102,'Condiciones Comerciales'!$B$4:$D$21,3,FALSE)</f>
        <v>Puerto Montt</v>
      </c>
    </row>
    <row r="103" spans="2:9" x14ac:dyDescent="0.3">
      <c r="B103" s="7" t="s">
        <v>12</v>
      </c>
      <c r="C103" s="108">
        <v>2</v>
      </c>
      <c r="D103" s="108">
        <v>1</v>
      </c>
      <c r="E103" s="108"/>
      <c r="F103" s="198">
        <v>3</v>
      </c>
      <c r="G103" s="136" t="str">
        <f>VLOOKUP(B103,'Condiciones Comerciales'!$B$4:$D$21,2,FALSE)</f>
        <v>Inmediata</v>
      </c>
      <c r="H103" s="136" t="str">
        <f>VLOOKUP(B103,'Condiciones Comerciales'!$B$4:$D$21,3,FALSE)</f>
        <v>La Cisterna</v>
      </c>
    </row>
    <row r="104" spans="2:9" x14ac:dyDescent="0.3">
      <c r="B104" s="7" t="s">
        <v>171</v>
      </c>
      <c r="C104" s="108">
        <v>15</v>
      </c>
      <c r="D104" s="108"/>
      <c r="E104" s="108"/>
      <c r="F104" s="198">
        <v>15</v>
      </c>
      <c r="G104" s="136" t="str">
        <f>VLOOKUP(B104,'Condiciones Comerciales'!$B$4:$D$21,2,FALSE)</f>
        <v>Inmediata</v>
      </c>
      <c r="H104" s="136" t="str">
        <f>VLOOKUP(B104,'Condiciones Comerciales'!$B$4:$D$21,3,FALSE)</f>
        <v>Renca</v>
      </c>
    </row>
    <row r="105" spans="2:9" x14ac:dyDescent="0.3">
      <c r="B105" s="7" t="s">
        <v>460</v>
      </c>
      <c r="C105" s="108">
        <v>205</v>
      </c>
      <c r="D105" s="108"/>
      <c r="E105" s="108"/>
      <c r="F105" s="198">
        <v>205</v>
      </c>
      <c r="G105" s="136">
        <f>VLOOKUP(B105,'Condiciones Comerciales'!$B$4:$D$21,2,FALSE)</f>
        <v>2029</v>
      </c>
      <c r="H105" s="136" t="str">
        <f>VLOOKUP(B105,'Condiciones Comerciales'!$B$4:$D$21,3,FALSE)</f>
        <v>Concepción</v>
      </c>
    </row>
    <row r="106" spans="2:9" x14ac:dyDescent="0.3">
      <c r="B106" s="7" t="s">
        <v>506</v>
      </c>
      <c r="C106" s="108">
        <v>49</v>
      </c>
      <c r="D106" s="108"/>
      <c r="E106" s="108"/>
      <c r="F106" s="198">
        <v>49</v>
      </c>
      <c r="G106" s="136">
        <f>VLOOKUP(B106,'Condiciones Comerciales'!$B$4:$D$21,2,FALSE)</f>
        <v>2028</v>
      </c>
      <c r="H106" s="136" t="str">
        <f>VLOOKUP(B106,'Condiciones Comerciales'!$B$4:$D$21,3,FALSE)</f>
        <v>Concepción</v>
      </c>
    </row>
    <row r="107" spans="2:9" x14ac:dyDescent="0.3">
      <c r="B107" s="7" t="s">
        <v>245</v>
      </c>
      <c r="C107" s="108">
        <v>42</v>
      </c>
      <c r="D107" s="108">
        <v>18</v>
      </c>
      <c r="E107" s="108">
        <v>20</v>
      </c>
      <c r="F107" s="198">
        <v>80</v>
      </c>
      <c r="G107" s="136" t="str">
        <f>VLOOKUP(B107,'Condiciones Comerciales'!$B$4:$D$21,2,FALSE)</f>
        <v>Inmediata</v>
      </c>
      <c r="H107" s="136" t="str">
        <f>VLOOKUP(B107,'Condiciones Comerciales'!$B$4:$D$21,3,FALSE)</f>
        <v>Puerto Montt</v>
      </c>
    </row>
    <row r="108" spans="2:9" x14ac:dyDescent="0.3">
      <c r="B108" s="7" t="s">
        <v>482</v>
      </c>
      <c r="C108" s="108">
        <v>156</v>
      </c>
      <c r="D108" s="108"/>
      <c r="E108" s="108"/>
      <c r="F108" s="198">
        <v>156</v>
      </c>
      <c r="G108" s="136">
        <f>VLOOKUP(B108,'Condiciones Comerciales'!$B$4:$D$21,2,FALSE)</f>
        <v>2029</v>
      </c>
      <c r="H108" s="136" t="str">
        <f>VLOOKUP(B108,'Condiciones Comerciales'!$B$4:$D$21,3,FALSE)</f>
        <v>Coquimbo</v>
      </c>
    </row>
    <row r="109" spans="2:9" ht="15.6" x14ac:dyDescent="0.3">
      <c r="B109" s="147" t="s">
        <v>598</v>
      </c>
      <c r="C109" s="208">
        <v>1416</v>
      </c>
      <c r="D109" s="208">
        <v>99</v>
      </c>
      <c r="E109" s="208">
        <v>152</v>
      </c>
      <c r="F109" s="208">
        <v>1667</v>
      </c>
      <c r="G109" s="148"/>
      <c r="H109" s="148"/>
    </row>
    <row r="112" spans="2:9" ht="18" x14ac:dyDescent="0.35">
      <c r="B112" s="68" t="s">
        <v>580</v>
      </c>
    </row>
    <row r="114" spans="2:6" x14ac:dyDescent="0.3">
      <c r="B114" s="69" t="s">
        <v>404</v>
      </c>
      <c r="C114" s="442" t="s">
        <v>581</v>
      </c>
      <c r="D114" s="442"/>
      <c r="E114" s="442"/>
      <c r="F114" s="442"/>
    </row>
    <row r="115" spans="2:6" x14ac:dyDescent="0.3">
      <c r="B115" s="69" t="s">
        <v>412</v>
      </c>
      <c r="C115" s="442" t="s">
        <v>582</v>
      </c>
      <c r="D115" s="442"/>
      <c r="E115" s="442"/>
      <c r="F115" s="442"/>
    </row>
    <row r="116" spans="2:6" x14ac:dyDescent="0.3">
      <c r="B116" s="69" t="s">
        <v>70</v>
      </c>
      <c r="C116" t="s">
        <v>583</v>
      </c>
      <c r="D116"/>
      <c r="E116"/>
      <c r="F116"/>
    </row>
    <row r="117" spans="2:6" x14ac:dyDescent="0.3">
      <c r="B117" s="69" t="s">
        <v>33</v>
      </c>
      <c r="C117" t="s">
        <v>584</v>
      </c>
      <c r="D117"/>
      <c r="E117"/>
      <c r="F117"/>
    </row>
    <row r="118" spans="2:6" x14ac:dyDescent="0.3">
      <c r="B118" s="69" t="s">
        <v>22</v>
      </c>
      <c r="C118" t="s">
        <v>585</v>
      </c>
      <c r="D118"/>
      <c r="E118"/>
      <c r="F118"/>
    </row>
    <row r="119" spans="2:6" x14ac:dyDescent="0.3">
      <c r="B119" s="69" t="s">
        <v>19</v>
      </c>
      <c r="C119" t="s">
        <v>586</v>
      </c>
      <c r="D119"/>
      <c r="E119"/>
      <c r="F119"/>
    </row>
    <row r="120" spans="2:6" x14ac:dyDescent="0.3">
      <c r="B120" s="69" t="s">
        <v>37</v>
      </c>
      <c r="C120" t="s">
        <v>587</v>
      </c>
      <c r="D120"/>
      <c r="E120"/>
      <c r="F120"/>
    </row>
    <row r="121" spans="2:6" x14ac:dyDescent="0.3">
      <c r="B121" s="69" t="s">
        <v>34</v>
      </c>
      <c r="C121" t="s">
        <v>588</v>
      </c>
      <c r="D121"/>
      <c r="E121"/>
      <c r="F121"/>
    </row>
    <row r="122" spans="2:6" x14ac:dyDescent="0.3">
      <c r="B122" s="69" t="s">
        <v>26</v>
      </c>
      <c r="C122" t="s">
        <v>589</v>
      </c>
      <c r="D122"/>
      <c r="E122"/>
      <c r="F122"/>
    </row>
  </sheetData>
  <mergeCells count="7">
    <mergeCell ref="C114:F114"/>
    <mergeCell ref="C115:F115"/>
    <mergeCell ref="B88:H88"/>
    <mergeCell ref="B2:M2"/>
    <mergeCell ref="B26:M26"/>
    <mergeCell ref="B50:M50"/>
    <mergeCell ref="B75:G75"/>
  </mergeCells>
  <conditionalFormatting pivot="1" sqref="I29 I32:I46">
    <cfRule type="aboveAverage" dxfId="177" priority="5" aboveAverage="0"/>
  </conditionalFormatting>
  <conditionalFormatting pivot="1" sqref="J29 J32:J46">
    <cfRule type="aboveAverage" dxfId="176" priority="4" aboveAverage="0"/>
  </conditionalFormatting>
  <conditionalFormatting pivot="1" sqref="H29 H32:H46">
    <cfRule type="aboveAverage" dxfId="175" priority="3" aboveAverage="0"/>
  </conditionalFormatting>
  <conditionalFormatting pivot="1" sqref="F29 F32:F46">
    <cfRule type="aboveAverage" dxfId="174" priority="2" aboveAverage="0"/>
  </conditionalFormatting>
  <conditionalFormatting pivot="1" sqref="E29 E32:E46">
    <cfRule type="aboveAverage" dxfId="173" priority="1" aboveAverage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7C64-5BA2-4774-BE4B-59B66BC9B742}">
  <dimension ref="A1:AC43"/>
  <sheetViews>
    <sheetView workbookViewId="0">
      <selection activeCell="C4" sqref="C4"/>
    </sheetView>
  </sheetViews>
  <sheetFormatPr defaultColWidth="11.44140625" defaultRowHeight="14.4" x14ac:dyDescent="0.3"/>
  <cols>
    <col min="1" max="1" width="5" style="10" bestFit="1" customWidth="1"/>
    <col min="2" max="2" width="26" style="10" customWidth="1"/>
    <col min="3" max="13" width="13.6640625" style="10" customWidth="1"/>
    <col min="14" max="14" width="11.44140625" style="10"/>
    <col min="15" max="17" width="3.6640625" style="10" customWidth="1"/>
    <col min="18" max="18" width="42.33203125" style="10" bestFit="1" customWidth="1"/>
    <col min="19" max="22" width="3.6640625" style="10" customWidth="1"/>
    <col min="23" max="23" width="46.109375" style="10" bestFit="1" customWidth="1"/>
    <col min="24" max="24" width="3.5546875" style="10" customWidth="1"/>
    <col min="25" max="25" width="3.6640625" style="10" customWidth="1"/>
    <col min="26" max="26" width="11.44140625" style="10"/>
    <col min="27" max="27" width="20.33203125" style="10" bestFit="1" customWidth="1"/>
    <col min="28" max="28" width="33.6640625" style="10" bestFit="1" customWidth="1"/>
    <col min="29" max="29" width="10.6640625" style="10" bestFit="1" customWidth="1"/>
    <col min="30" max="16384" width="11.44140625" style="10"/>
  </cols>
  <sheetData>
    <row r="1" spans="1:29" x14ac:dyDescent="0.3">
      <c r="Q1" s="444" t="s">
        <v>514</v>
      </c>
      <c r="R1" s="444"/>
      <c r="S1" s="444"/>
      <c r="T1" s="444"/>
      <c r="U1" s="444"/>
      <c r="V1" s="444"/>
      <c r="W1" s="444"/>
    </row>
    <row r="2" spans="1:29" x14ac:dyDescent="0.3">
      <c r="A2" s="11"/>
      <c r="B2" s="12" t="s">
        <v>729</v>
      </c>
      <c r="Q2" s="444"/>
      <c r="R2" s="444"/>
      <c r="S2" s="444"/>
      <c r="T2" s="444"/>
      <c r="U2" s="444"/>
      <c r="V2" s="444"/>
      <c r="W2" s="444"/>
    </row>
    <row r="3" spans="1:29" ht="26.4" x14ac:dyDescent="0.3">
      <c r="B3" s="105" t="s">
        <v>513</v>
      </c>
      <c r="C3" s="101" t="s">
        <v>515</v>
      </c>
      <c r="D3" s="106" t="s">
        <v>516</v>
      </c>
      <c r="E3" s="13" t="s">
        <v>517</v>
      </c>
      <c r="F3" s="14" t="s">
        <v>518</v>
      </c>
      <c r="G3" s="14" t="s">
        <v>519</v>
      </c>
      <c r="H3" s="13" t="s">
        <v>520</v>
      </c>
      <c r="I3" s="13" t="s">
        <v>641</v>
      </c>
      <c r="J3" s="13" t="s">
        <v>522</v>
      </c>
      <c r="K3" s="14" t="s">
        <v>521</v>
      </c>
      <c r="L3" s="13" t="s">
        <v>523</v>
      </c>
      <c r="M3" s="107" t="s">
        <v>524</v>
      </c>
      <c r="P3" s="15"/>
      <c r="Q3" s="16"/>
      <c r="R3" s="17"/>
      <c r="S3" s="18"/>
      <c r="T3" s="19"/>
      <c r="U3" s="15"/>
      <c r="V3" s="17"/>
      <c r="W3" s="17"/>
      <c r="X3" s="18"/>
      <c r="AA3" s="102" t="s">
        <v>513</v>
      </c>
      <c r="AB3" s="102" t="s">
        <v>609</v>
      </c>
      <c r="AC3" s="102" t="s">
        <v>610</v>
      </c>
    </row>
    <row r="4" spans="1:29" ht="15.6" x14ac:dyDescent="0.3">
      <c r="A4" s="20" t="s">
        <v>525</v>
      </c>
      <c r="B4" s="144" t="s">
        <v>506</v>
      </c>
      <c r="C4" s="29">
        <v>2028</v>
      </c>
      <c r="D4" s="35" t="s">
        <v>533</v>
      </c>
      <c r="E4" s="30">
        <v>0.1</v>
      </c>
      <c r="F4" s="31"/>
      <c r="G4" s="180"/>
      <c r="H4" s="30">
        <v>0.02</v>
      </c>
      <c r="I4" s="22">
        <f t="shared" ref="I4:I8" si="0">20%-L4-H4</f>
        <v>0.08</v>
      </c>
      <c r="J4" s="36">
        <v>21</v>
      </c>
      <c r="K4" s="22" t="s">
        <v>527</v>
      </c>
      <c r="L4" s="22">
        <v>0.1</v>
      </c>
      <c r="M4" s="36" t="s">
        <v>528</v>
      </c>
      <c r="P4" s="24"/>
      <c r="Q4" s="445" t="s">
        <v>529</v>
      </c>
      <c r="R4" s="445"/>
      <c r="S4" s="25"/>
      <c r="T4" s="26"/>
      <c r="U4" s="27"/>
      <c r="V4" s="445" t="s">
        <v>530</v>
      </c>
      <c r="W4" s="445"/>
      <c r="X4" s="446"/>
      <c r="AA4" s="103" t="s">
        <v>623</v>
      </c>
      <c r="AB4" s="103" t="s">
        <v>624</v>
      </c>
      <c r="AC4" s="103" t="s">
        <v>625</v>
      </c>
    </row>
    <row r="5" spans="1:29" x14ac:dyDescent="0.3">
      <c r="A5" s="20" t="s">
        <v>525</v>
      </c>
      <c r="B5" s="144" t="s">
        <v>460</v>
      </c>
      <c r="C5" s="29">
        <v>2029</v>
      </c>
      <c r="D5" s="35" t="s">
        <v>533</v>
      </c>
      <c r="E5" s="30">
        <v>0.1</v>
      </c>
      <c r="F5" s="31"/>
      <c r="G5" s="180"/>
      <c r="H5" s="30">
        <v>0.02</v>
      </c>
      <c r="I5" s="22">
        <f t="shared" si="0"/>
        <v>0.08</v>
      </c>
      <c r="J5" s="36">
        <v>34</v>
      </c>
      <c r="K5" s="22" t="s">
        <v>527</v>
      </c>
      <c r="L5" s="22">
        <v>0.1</v>
      </c>
      <c r="M5" s="36" t="s">
        <v>528</v>
      </c>
      <c r="P5" s="24"/>
      <c r="Q5" s="32"/>
      <c r="S5" s="33"/>
      <c r="T5" s="19"/>
      <c r="U5" s="24"/>
      <c r="X5" s="34"/>
      <c r="AA5" s="103" t="s">
        <v>402</v>
      </c>
      <c r="AB5" s="103" t="s">
        <v>626</v>
      </c>
      <c r="AC5" s="103" t="s">
        <v>627</v>
      </c>
    </row>
    <row r="6" spans="1:29" x14ac:dyDescent="0.3">
      <c r="A6" s="20"/>
      <c r="B6" s="144" t="s">
        <v>277</v>
      </c>
      <c r="C6" s="29">
        <v>2028</v>
      </c>
      <c r="D6" s="35" t="s">
        <v>537</v>
      </c>
      <c r="E6" s="30">
        <v>0.1</v>
      </c>
      <c r="F6" s="38"/>
      <c r="G6" s="180"/>
      <c r="H6" s="22">
        <v>0.02</v>
      </c>
      <c r="I6" s="22">
        <f t="shared" si="0"/>
        <v>0.08</v>
      </c>
      <c r="J6" s="23">
        <v>21</v>
      </c>
      <c r="K6" s="22" t="s">
        <v>527</v>
      </c>
      <c r="L6" s="22">
        <v>0.1</v>
      </c>
      <c r="M6" s="23" t="s">
        <v>528</v>
      </c>
      <c r="P6" s="24"/>
      <c r="Q6" s="32">
        <v>1</v>
      </c>
      <c r="R6" s="10" t="s">
        <v>534</v>
      </c>
      <c r="S6" s="33"/>
      <c r="T6" s="19"/>
      <c r="U6" s="24"/>
      <c r="V6" s="32">
        <v>1</v>
      </c>
      <c r="W6" s="10" t="s">
        <v>534</v>
      </c>
      <c r="X6" s="34"/>
      <c r="AA6" s="103" t="s">
        <v>25</v>
      </c>
      <c r="AB6" s="103" t="s">
        <v>617</v>
      </c>
      <c r="AC6" s="103" t="s">
        <v>618</v>
      </c>
    </row>
    <row r="7" spans="1:29" x14ac:dyDescent="0.3">
      <c r="A7" s="20" t="s">
        <v>525</v>
      </c>
      <c r="B7" s="144" t="s">
        <v>276</v>
      </c>
      <c r="C7" s="29">
        <v>2029</v>
      </c>
      <c r="D7" s="35" t="s">
        <v>539</v>
      </c>
      <c r="E7" s="178">
        <v>0.15</v>
      </c>
      <c r="F7" s="38"/>
      <c r="G7" s="180">
        <v>500000</v>
      </c>
      <c r="H7" s="178">
        <v>0.01</v>
      </c>
      <c r="I7" s="22">
        <f t="shared" si="0"/>
        <v>9.0000000000000011E-2</v>
      </c>
      <c r="J7" s="36">
        <v>35</v>
      </c>
      <c r="K7" s="22" t="s">
        <v>527</v>
      </c>
      <c r="L7" s="22">
        <v>0.1</v>
      </c>
      <c r="M7" s="36" t="s">
        <v>528</v>
      </c>
      <c r="P7" s="24"/>
      <c r="Q7" s="32">
        <v>2</v>
      </c>
      <c r="R7" s="37" t="s">
        <v>535</v>
      </c>
      <c r="S7" s="33"/>
      <c r="T7" s="19"/>
      <c r="U7" s="24"/>
      <c r="V7" s="32">
        <v>2</v>
      </c>
      <c r="W7" s="10" t="s">
        <v>536</v>
      </c>
      <c r="X7" s="34"/>
      <c r="AA7" s="103" t="s">
        <v>233</v>
      </c>
      <c r="AB7" s="103" t="s">
        <v>619</v>
      </c>
      <c r="AC7" s="103" t="s">
        <v>620</v>
      </c>
    </row>
    <row r="8" spans="1:29" ht="15" thickBot="1" x14ac:dyDescent="0.35">
      <c r="A8" s="20" t="s">
        <v>525</v>
      </c>
      <c r="B8" s="185" t="s">
        <v>482</v>
      </c>
      <c r="C8" s="186">
        <v>2029</v>
      </c>
      <c r="D8" s="187" t="s">
        <v>542</v>
      </c>
      <c r="E8" s="188">
        <v>0.1</v>
      </c>
      <c r="F8" s="189" t="s">
        <v>730</v>
      </c>
      <c r="G8" s="190"/>
      <c r="H8" s="188">
        <v>0.02</v>
      </c>
      <c r="I8" s="188">
        <f t="shared" si="0"/>
        <v>0.08</v>
      </c>
      <c r="J8" s="191">
        <v>34</v>
      </c>
      <c r="K8" s="188" t="s">
        <v>527</v>
      </c>
      <c r="L8" s="188">
        <v>0.1</v>
      </c>
      <c r="M8" s="191" t="s">
        <v>528</v>
      </c>
      <c r="P8" s="24"/>
      <c r="Q8" s="32">
        <v>3</v>
      </c>
      <c r="R8" s="10" t="s">
        <v>538</v>
      </c>
      <c r="S8" s="33"/>
      <c r="T8" s="19"/>
      <c r="U8" s="24"/>
      <c r="V8" s="32">
        <v>3</v>
      </c>
      <c r="W8" s="37" t="s">
        <v>535</v>
      </c>
      <c r="X8" s="34"/>
      <c r="AA8" s="103" t="s">
        <v>276</v>
      </c>
      <c r="AB8" s="103" t="s">
        <v>632</v>
      </c>
      <c r="AC8" s="103" t="s">
        <v>633</v>
      </c>
    </row>
    <row r="9" spans="1:29" ht="15" thickTop="1" x14ac:dyDescent="0.3">
      <c r="A9" s="20"/>
      <c r="B9" s="145" t="s">
        <v>731</v>
      </c>
      <c r="C9" s="21">
        <v>2029</v>
      </c>
      <c r="D9" s="182" t="s">
        <v>732</v>
      </c>
      <c r="E9" s="183">
        <v>0.15</v>
      </c>
      <c r="F9" s="184"/>
      <c r="G9" s="180">
        <v>500000</v>
      </c>
      <c r="H9" s="183">
        <v>0.01</v>
      </c>
      <c r="I9" s="22">
        <f>20%-L9-H9</f>
        <v>9.0000000000000011E-2</v>
      </c>
      <c r="J9" s="23">
        <v>36</v>
      </c>
      <c r="K9" s="22" t="s">
        <v>527</v>
      </c>
      <c r="L9" s="22">
        <v>0.1</v>
      </c>
      <c r="M9" s="23" t="s">
        <v>528</v>
      </c>
      <c r="P9" s="24"/>
      <c r="Q9" s="32">
        <v>4</v>
      </c>
      <c r="R9" s="10" t="s">
        <v>540</v>
      </c>
      <c r="S9" s="33"/>
      <c r="T9" s="19"/>
      <c r="U9" s="24"/>
      <c r="V9" s="32">
        <v>4</v>
      </c>
      <c r="W9" s="10" t="s">
        <v>541</v>
      </c>
      <c r="X9" s="34"/>
      <c r="AA9" s="103" t="s">
        <v>30</v>
      </c>
      <c r="AB9" s="103" t="s">
        <v>615</v>
      </c>
      <c r="AC9" s="103" t="s">
        <v>616</v>
      </c>
    </row>
    <row r="10" spans="1:29" ht="15" thickBot="1" x14ac:dyDescent="0.35">
      <c r="A10" s="20"/>
      <c r="B10" s="120" t="s">
        <v>324</v>
      </c>
      <c r="C10" s="120" t="s">
        <v>684</v>
      </c>
      <c r="D10" s="109" t="s">
        <v>526</v>
      </c>
      <c r="E10" s="146">
        <v>0.13</v>
      </c>
      <c r="F10" s="110"/>
      <c r="G10" s="110" t="s">
        <v>704</v>
      </c>
      <c r="H10" s="111">
        <v>0.02</v>
      </c>
      <c r="I10" s="111">
        <f t="shared" ref="I10" si="1">20%-L10-H10</f>
        <v>3.0000000000000016E-2</v>
      </c>
      <c r="J10" s="112">
        <v>3</v>
      </c>
      <c r="K10" s="111" t="s">
        <v>527</v>
      </c>
      <c r="L10" s="113">
        <v>0.15</v>
      </c>
      <c r="M10" s="152" t="s">
        <v>717</v>
      </c>
      <c r="P10" s="24"/>
      <c r="Q10" s="32">
        <v>5</v>
      </c>
      <c r="R10" s="10" t="s">
        <v>543</v>
      </c>
      <c r="S10" s="39"/>
      <c r="T10" s="19"/>
      <c r="U10" s="24"/>
      <c r="V10" s="32">
        <v>5</v>
      </c>
      <c r="W10" s="10" t="s">
        <v>540</v>
      </c>
      <c r="X10" s="34"/>
      <c r="AA10" s="103" t="s">
        <v>196</v>
      </c>
      <c r="AB10" s="103" t="s">
        <v>619</v>
      </c>
      <c r="AC10" s="103" t="s">
        <v>620</v>
      </c>
    </row>
    <row r="11" spans="1:29" ht="15" thickTop="1" x14ac:dyDescent="0.3">
      <c r="A11" s="28"/>
      <c r="B11" s="119" t="s">
        <v>402</v>
      </c>
      <c r="C11" s="114" t="s">
        <v>544</v>
      </c>
      <c r="D11" s="114" t="s">
        <v>531</v>
      </c>
      <c r="E11" s="115">
        <v>0.1</v>
      </c>
      <c r="F11" s="116" t="s">
        <v>532</v>
      </c>
      <c r="G11" s="117" t="s">
        <v>704</v>
      </c>
      <c r="H11" s="115"/>
      <c r="I11" s="115">
        <v>0.1</v>
      </c>
      <c r="J11" s="118">
        <v>60</v>
      </c>
      <c r="K11" s="115"/>
      <c r="L11" s="115">
        <v>0.1</v>
      </c>
      <c r="M11" s="116" t="s">
        <v>717</v>
      </c>
      <c r="P11" s="24"/>
      <c r="Q11" s="32">
        <v>6</v>
      </c>
      <c r="R11" s="10" t="s">
        <v>547</v>
      </c>
      <c r="S11" s="39"/>
      <c r="T11" s="19"/>
      <c r="U11" s="24"/>
      <c r="V11" s="32">
        <v>6</v>
      </c>
      <c r="W11" s="10" t="s">
        <v>548</v>
      </c>
      <c r="X11" s="34"/>
      <c r="AA11" s="103" t="s">
        <v>324</v>
      </c>
      <c r="AB11" s="103" t="s">
        <v>630</v>
      </c>
      <c r="AC11" s="103" t="s">
        <v>631</v>
      </c>
    </row>
    <row r="12" spans="1:29" x14ac:dyDescent="0.3">
      <c r="A12" s="20" t="s">
        <v>525</v>
      </c>
      <c r="B12" s="144" t="s">
        <v>233</v>
      </c>
      <c r="C12" s="29" t="s">
        <v>544</v>
      </c>
      <c r="D12" s="35" t="s">
        <v>549</v>
      </c>
      <c r="E12" s="43">
        <v>0.1</v>
      </c>
      <c r="F12" s="44"/>
      <c r="G12" s="46" t="s">
        <v>704</v>
      </c>
      <c r="H12" s="45"/>
      <c r="I12" s="40">
        <v>0.1</v>
      </c>
      <c r="J12" s="45">
        <v>60</v>
      </c>
      <c r="K12" s="45"/>
      <c r="L12" s="40">
        <v>0.1</v>
      </c>
      <c r="M12" s="45" t="s">
        <v>546</v>
      </c>
      <c r="P12" s="24"/>
      <c r="Q12" s="32">
        <v>7</v>
      </c>
      <c r="R12" s="10" t="s">
        <v>550</v>
      </c>
      <c r="S12" s="39"/>
      <c r="T12" s="19"/>
      <c r="U12" s="24"/>
      <c r="V12" s="32">
        <v>7</v>
      </c>
      <c r="W12" s="37" t="s">
        <v>551</v>
      </c>
      <c r="X12" s="34"/>
      <c r="AA12" s="103" t="s">
        <v>194</v>
      </c>
      <c r="AB12" s="103" t="s">
        <v>619</v>
      </c>
      <c r="AC12" s="103" t="s">
        <v>620</v>
      </c>
    </row>
    <row r="13" spans="1:29" x14ac:dyDescent="0.3">
      <c r="A13" s="20"/>
      <c r="B13" s="144" t="s">
        <v>30</v>
      </c>
      <c r="C13" s="29" t="s">
        <v>544</v>
      </c>
      <c r="D13" s="29" t="s">
        <v>552</v>
      </c>
      <c r="E13" s="179">
        <v>0.13</v>
      </c>
      <c r="F13" s="46"/>
      <c r="G13" s="46" t="s">
        <v>704</v>
      </c>
      <c r="H13" s="45"/>
      <c r="I13" s="40">
        <v>0.1</v>
      </c>
      <c r="J13" s="45">
        <v>60</v>
      </c>
      <c r="K13" s="45"/>
      <c r="L13" s="40">
        <v>0.1</v>
      </c>
      <c r="M13" s="45" t="s">
        <v>546</v>
      </c>
      <c r="P13" s="24"/>
      <c r="Q13" s="32">
        <v>8</v>
      </c>
      <c r="R13" s="37" t="s">
        <v>553</v>
      </c>
      <c r="S13" s="33"/>
      <c r="T13" s="19"/>
      <c r="U13" s="24"/>
      <c r="V13" s="32">
        <v>8</v>
      </c>
      <c r="W13" s="37" t="s">
        <v>553</v>
      </c>
      <c r="X13" s="34"/>
      <c r="AA13" s="103" t="s">
        <v>169</v>
      </c>
      <c r="AB13" s="103" t="s">
        <v>624</v>
      </c>
      <c r="AC13" s="103" t="s">
        <v>625</v>
      </c>
    </row>
    <row r="14" spans="1:29" x14ac:dyDescent="0.3">
      <c r="A14" s="20" t="s">
        <v>525</v>
      </c>
      <c r="B14" s="144" t="s">
        <v>196</v>
      </c>
      <c r="C14" s="29" t="s">
        <v>544</v>
      </c>
      <c r="D14" s="29" t="s">
        <v>554</v>
      </c>
      <c r="E14" s="43">
        <v>0.1</v>
      </c>
      <c r="F14" s="44" t="s">
        <v>733</v>
      </c>
      <c r="G14" s="46" t="s">
        <v>704</v>
      </c>
      <c r="H14" s="45"/>
      <c r="I14" s="40">
        <v>0.1</v>
      </c>
      <c r="J14" s="45">
        <v>60</v>
      </c>
      <c r="K14" s="45"/>
      <c r="L14" s="40">
        <v>0.1</v>
      </c>
      <c r="M14" s="45" t="s">
        <v>546</v>
      </c>
      <c r="P14" s="24"/>
      <c r="Q14" s="32">
        <v>9</v>
      </c>
      <c r="R14" s="37" t="s">
        <v>555</v>
      </c>
      <c r="S14" s="33"/>
      <c r="T14" s="19"/>
      <c r="U14" s="24"/>
      <c r="V14" s="32">
        <v>9</v>
      </c>
      <c r="W14" s="37" t="s">
        <v>555</v>
      </c>
      <c r="X14" s="34"/>
      <c r="AA14" s="103" t="s">
        <v>170</v>
      </c>
      <c r="AB14" s="103" t="s">
        <v>624</v>
      </c>
      <c r="AC14" s="103" t="s">
        <v>625</v>
      </c>
    </row>
    <row r="15" spans="1:29" x14ac:dyDescent="0.3">
      <c r="A15" s="20" t="s">
        <v>525</v>
      </c>
      <c r="B15" s="144" t="s">
        <v>194</v>
      </c>
      <c r="C15" s="29" t="s">
        <v>544</v>
      </c>
      <c r="D15" s="29" t="s">
        <v>526</v>
      </c>
      <c r="E15" s="179">
        <v>0.13</v>
      </c>
      <c r="F15" s="46"/>
      <c r="G15" s="44" t="s">
        <v>704</v>
      </c>
      <c r="H15" s="45"/>
      <c r="I15" s="40">
        <v>0.1</v>
      </c>
      <c r="J15" s="45">
        <v>60</v>
      </c>
      <c r="K15" s="45"/>
      <c r="L15" s="40">
        <v>0.1</v>
      </c>
      <c r="M15" s="45" t="s">
        <v>546</v>
      </c>
      <c r="P15" s="24"/>
      <c r="Q15" s="32">
        <v>10</v>
      </c>
      <c r="R15" s="37" t="s">
        <v>556</v>
      </c>
      <c r="S15" s="33"/>
      <c r="T15" s="19"/>
      <c r="U15" s="24"/>
      <c r="V15" s="32">
        <v>10</v>
      </c>
      <c r="W15" s="37" t="s">
        <v>556</v>
      </c>
      <c r="X15" s="34"/>
      <c r="AA15" s="103" t="s">
        <v>180</v>
      </c>
      <c r="AB15" s="103" t="s">
        <v>619</v>
      </c>
      <c r="AC15" s="103" t="s">
        <v>620</v>
      </c>
    </row>
    <row r="16" spans="1:29" x14ac:dyDescent="0.3">
      <c r="A16" s="28"/>
      <c r="B16" s="144" t="s">
        <v>169</v>
      </c>
      <c r="C16" s="29" t="s">
        <v>544</v>
      </c>
      <c r="D16" s="29" t="s">
        <v>557</v>
      </c>
      <c r="E16" s="43">
        <v>0.1</v>
      </c>
      <c r="F16" s="44"/>
      <c r="G16" s="44" t="s">
        <v>704</v>
      </c>
      <c r="H16" s="45"/>
      <c r="I16" s="40">
        <v>0.1</v>
      </c>
      <c r="J16" s="45">
        <v>60</v>
      </c>
      <c r="K16" s="45"/>
      <c r="L16" s="40">
        <v>0.1</v>
      </c>
      <c r="M16" s="45" t="s">
        <v>546</v>
      </c>
      <c r="P16" s="24"/>
      <c r="Q16" s="32">
        <v>11</v>
      </c>
      <c r="R16" s="10" t="s">
        <v>558</v>
      </c>
      <c r="S16" s="33"/>
      <c r="T16" s="19"/>
      <c r="U16" s="24"/>
      <c r="V16" s="32">
        <v>11</v>
      </c>
      <c r="W16" s="10" t="s">
        <v>559</v>
      </c>
      <c r="X16" s="34"/>
      <c r="AA16" s="103" t="s">
        <v>277</v>
      </c>
      <c r="AB16" s="103" t="s">
        <v>611</v>
      </c>
      <c r="AC16" s="103" t="s">
        <v>612</v>
      </c>
    </row>
    <row r="17" spans="1:29" x14ac:dyDescent="0.3">
      <c r="A17" s="28"/>
      <c r="B17" s="145" t="s">
        <v>170</v>
      </c>
      <c r="C17" s="29" t="s">
        <v>544</v>
      </c>
      <c r="D17" s="29" t="s">
        <v>557</v>
      </c>
      <c r="E17" s="43">
        <v>0.1</v>
      </c>
      <c r="F17" s="44"/>
      <c r="G17" s="44" t="s">
        <v>704</v>
      </c>
      <c r="H17" s="45"/>
      <c r="I17" s="40">
        <v>0.1</v>
      </c>
      <c r="J17" s="45">
        <v>60</v>
      </c>
      <c r="K17" s="45"/>
      <c r="L17" s="40">
        <v>0.1</v>
      </c>
      <c r="M17" s="45" t="s">
        <v>546</v>
      </c>
      <c r="P17" s="24"/>
      <c r="Q17" s="32">
        <v>12</v>
      </c>
      <c r="R17" s="10" t="s">
        <v>559</v>
      </c>
      <c r="S17" s="33"/>
      <c r="T17" s="19"/>
      <c r="U17" s="24"/>
      <c r="V17" s="32">
        <v>12</v>
      </c>
      <c r="W17" s="10" t="s">
        <v>562</v>
      </c>
      <c r="X17" s="34"/>
      <c r="AA17" s="103" t="s">
        <v>12</v>
      </c>
      <c r="AB17" s="103" t="s">
        <v>619</v>
      </c>
      <c r="AC17" s="103" t="s">
        <v>620</v>
      </c>
    </row>
    <row r="18" spans="1:29" x14ac:dyDescent="0.3">
      <c r="A18" s="20" t="s">
        <v>525</v>
      </c>
      <c r="B18" s="145" t="s">
        <v>180</v>
      </c>
      <c r="C18" s="21" t="s">
        <v>544</v>
      </c>
      <c r="D18" s="21" t="s">
        <v>560</v>
      </c>
      <c r="E18" s="40">
        <v>0.1</v>
      </c>
      <c r="F18" s="47" t="s">
        <v>561</v>
      </c>
      <c r="G18" s="44" t="s">
        <v>704</v>
      </c>
      <c r="H18" s="42"/>
      <c r="I18" s="40">
        <v>0.1</v>
      </c>
      <c r="J18" s="45">
        <v>60</v>
      </c>
      <c r="K18" s="42"/>
      <c r="L18" s="40">
        <v>0.1</v>
      </c>
      <c r="M18" s="42" t="s">
        <v>546</v>
      </c>
      <c r="P18" s="48"/>
      <c r="Q18" s="49"/>
      <c r="R18" s="49"/>
      <c r="S18" s="50"/>
      <c r="U18" s="48"/>
      <c r="V18" s="49"/>
      <c r="W18" s="49"/>
      <c r="X18" s="51"/>
      <c r="AA18" s="103" t="s">
        <v>171</v>
      </c>
      <c r="AB18" s="103" t="s">
        <v>621</v>
      </c>
      <c r="AC18" s="103" t="s">
        <v>622</v>
      </c>
    </row>
    <row r="19" spans="1:29" x14ac:dyDescent="0.3">
      <c r="A19" s="28"/>
      <c r="B19" s="144" t="s">
        <v>12</v>
      </c>
      <c r="C19" s="29" t="s">
        <v>544</v>
      </c>
      <c r="D19" s="29" t="s">
        <v>557</v>
      </c>
      <c r="E19" s="43">
        <v>0.1</v>
      </c>
      <c r="F19" s="46"/>
      <c r="G19" s="44" t="s">
        <v>704</v>
      </c>
      <c r="H19" s="45"/>
      <c r="I19" s="40">
        <v>0.1</v>
      </c>
      <c r="J19" s="45">
        <v>60</v>
      </c>
      <c r="K19" s="45"/>
      <c r="L19" s="40">
        <v>0.1</v>
      </c>
      <c r="M19" s="45" t="s">
        <v>546</v>
      </c>
      <c r="X19" s="19"/>
      <c r="AA19" s="103" t="s">
        <v>460</v>
      </c>
      <c r="AB19" s="103" t="s">
        <v>632</v>
      </c>
      <c r="AC19" s="103" t="s">
        <v>633</v>
      </c>
    </row>
    <row r="20" spans="1:29" x14ac:dyDescent="0.3">
      <c r="A20" s="20"/>
      <c r="B20" s="144" t="s">
        <v>171</v>
      </c>
      <c r="C20" s="29" t="s">
        <v>544</v>
      </c>
      <c r="D20" s="29" t="s">
        <v>545</v>
      </c>
      <c r="E20" s="179">
        <v>0.12</v>
      </c>
      <c r="F20" s="41"/>
      <c r="G20" s="44" t="s">
        <v>704</v>
      </c>
      <c r="H20" s="42"/>
      <c r="I20" s="40">
        <v>0.1</v>
      </c>
      <c r="J20" s="45">
        <v>60</v>
      </c>
      <c r="K20" s="42"/>
      <c r="L20" s="40">
        <v>0.1</v>
      </c>
      <c r="M20" s="42" t="s">
        <v>546</v>
      </c>
      <c r="R20" s="52" t="s">
        <v>564</v>
      </c>
      <c r="AA20" s="103" t="s">
        <v>506</v>
      </c>
      <c r="AB20" s="103" t="s">
        <v>632</v>
      </c>
      <c r="AC20" s="103" t="s">
        <v>633</v>
      </c>
    </row>
    <row r="21" spans="1:29" ht="15" customHeight="1" x14ac:dyDescent="0.3">
      <c r="A21" s="20" t="s">
        <v>525</v>
      </c>
      <c r="B21" s="144" t="s">
        <v>245</v>
      </c>
      <c r="C21" s="29" t="s">
        <v>544</v>
      </c>
      <c r="D21" s="35" t="s">
        <v>537</v>
      </c>
      <c r="E21" s="43">
        <v>0.1</v>
      </c>
      <c r="F21" s="47" t="s">
        <v>563</v>
      </c>
      <c r="G21" s="44" t="s">
        <v>704</v>
      </c>
      <c r="H21" s="42"/>
      <c r="I21" s="40">
        <v>0.1</v>
      </c>
      <c r="J21" s="45">
        <v>60</v>
      </c>
      <c r="K21" s="42"/>
      <c r="L21" s="40">
        <v>0.1</v>
      </c>
      <c r="M21" s="45" t="s">
        <v>546</v>
      </c>
      <c r="R21" s="54" t="s">
        <v>565</v>
      </c>
      <c r="AA21" s="103" t="s">
        <v>245</v>
      </c>
      <c r="AB21" s="103" t="s">
        <v>613</v>
      </c>
      <c r="AC21" s="103" t="s">
        <v>614</v>
      </c>
    </row>
    <row r="22" spans="1:29" ht="15" customHeight="1" x14ac:dyDescent="0.3">
      <c r="N22" s="53"/>
      <c r="AA22" s="103" t="s">
        <v>482</v>
      </c>
      <c r="AB22" s="103" t="s">
        <v>628</v>
      </c>
      <c r="AC22" s="103" t="s">
        <v>629</v>
      </c>
    </row>
    <row r="23" spans="1:29" x14ac:dyDescent="0.3">
      <c r="B23" s="449" t="s">
        <v>708</v>
      </c>
      <c r="C23" s="449"/>
      <c r="D23" s="449"/>
      <c r="E23" s="449"/>
      <c r="F23" s="449"/>
      <c r="G23" s="449"/>
      <c r="H23" s="449"/>
      <c r="I23" s="449"/>
      <c r="J23" s="449"/>
      <c r="K23" s="449"/>
      <c r="L23" s="449"/>
      <c r="M23" s="449"/>
      <c r="N23" s="53"/>
      <c r="R23" s="52" t="s">
        <v>566</v>
      </c>
      <c r="V23" s="55" t="s">
        <v>567</v>
      </c>
    </row>
    <row r="24" spans="1:29" x14ac:dyDescent="0.3">
      <c r="B24" s="447" t="s">
        <v>707</v>
      </c>
      <c r="C24" s="447"/>
      <c r="D24" s="447"/>
      <c r="E24" s="447"/>
      <c r="F24" s="447"/>
      <c r="G24" s="447"/>
      <c r="H24" s="447"/>
      <c r="I24" s="447"/>
      <c r="J24" s="447"/>
      <c r="K24" s="447"/>
      <c r="L24" s="447"/>
      <c r="M24" s="447"/>
      <c r="R24" s="54" t="s">
        <v>568</v>
      </c>
      <c r="V24" s="54" t="s">
        <v>569</v>
      </c>
    </row>
    <row r="25" spans="1:29" x14ac:dyDescent="0.3">
      <c r="B25" s="447" t="s">
        <v>570</v>
      </c>
      <c r="C25" s="447"/>
      <c r="D25" s="447"/>
      <c r="E25" s="447"/>
      <c r="F25" s="447"/>
      <c r="G25" s="447"/>
      <c r="H25" s="447"/>
      <c r="I25" s="447"/>
      <c r="J25" s="447"/>
      <c r="K25" s="447"/>
      <c r="L25" s="447"/>
      <c r="M25" s="447"/>
      <c r="V25" s="448"/>
      <c r="W25" s="448"/>
    </row>
    <row r="26" spans="1:29" x14ac:dyDescent="0.3">
      <c r="B26" s="447" t="s">
        <v>656</v>
      </c>
      <c r="C26" s="447"/>
      <c r="D26" s="447"/>
      <c r="E26" s="447"/>
      <c r="F26" s="447"/>
      <c r="G26" s="447"/>
      <c r="H26" s="447"/>
      <c r="I26" s="447"/>
      <c r="J26" s="447"/>
      <c r="K26" s="447"/>
      <c r="L26" s="447"/>
      <c r="M26" s="447"/>
      <c r="N26" s="56"/>
      <c r="R26" s="52" t="s">
        <v>571</v>
      </c>
      <c r="V26" s="52" t="s">
        <v>634</v>
      </c>
    </row>
    <row r="27" spans="1:29" x14ac:dyDescent="0.3">
      <c r="B27" s="447" t="s">
        <v>705</v>
      </c>
      <c r="C27" s="447"/>
      <c r="D27" s="447"/>
      <c r="E27" s="447"/>
      <c r="F27" s="447"/>
      <c r="G27" s="447"/>
      <c r="H27" s="447"/>
      <c r="I27" s="447"/>
      <c r="J27" s="447"/>
      <c r="K27" s="447"/>
      <c r="L27" s="447"/>
      <c r="M27" s="447"/>
      <c r="N27" s="56"/>
      <c r="R27" s="10" t="s">
        <v>572</v>
      </c>
      <c r="V27" s="10" t="s">
        <v>635</v>
      </c>
    </row>
    <row r="28" spans="1:29" x14ac:dyDescent="0.3">
      <c r="B28" s="447" t="s">
        <v>706</v>
      </c>
      <c r="C28" s="447"/>
      <c r="D28" s="447"/>
      <c r="E28" s="447"/>
      <c r="F28" s="447"/>
      <c r="G28" s="447"/>
      <c r="H28" s="447"/>
      <c r="I28" s="447"/>
      <c r="J28" s="447"/>
      <c r="K28" s="447"/>
      <c r="L28" s="447"/>
      <c r="M28" s="447"/>
      <c r="N28" s="56"/>
      <c r="R28" s="10" t="s">
        <v>573</v>
      </c>
      <c r="V28" s="10" t="s">
        <v>636</v>
      </c>
    </row>
    <row r="29" spans="1:29" x14ac:dyDescent="0.3">
      <c r="B29" s="447" t="s">
        <v>724</v>
      </c>
      <c r="C29" s="447"/>
      <c r="D29" s="447"/>
      <c r="E29" s="447"/>
      <c r="F29" s="447"/>
      <c r="G29" s="447"/>
      <c r="H29" s="447"/>
      <c r="I29" s="447"/>
      <c r="J29" s="447"/>
      <c r="K29" s="447"/>
      <c r="L29" s="447"/>
      <c r="M29" s="447"/>
      <c r="R29" s="10" t="s">
        <v>574</v>
      </c>
      <c r="V29" s="10" t="s">
        <v>637</v>
      </c>
    </row>
    <row r="30" spans="1:29" x14ac:dyDescent="0.3">
      <c r="B30" s="451" t="s">
        <v>719</v>
      </c>
      <c r="C30" s="451"/>
      <c r="D30" s="451"/>
      <c r="E30" s="451"/>
      <c r="F30" s="451"/>
      <c r="G30" s="451"/>
      <c r="H30" s="451"/>
      <c r="I30" s="451"/>
      <c r="J30" s="451"/>
      <c r="K30" s="451"/>
      <c r="L30" s="451"/>
      <c r="M30" s="451"/>
      <c r="R30" s="10" t="s">
        <v>575</v>
      </c>
      <c r="W30" s="10" t="s">
        <v>638</v>
      </c>
    </row>
    <row r="31" spans="1:29" x14ac:dyDescent="0.3">
      <c r="B31" s="451" t="s">
        <v>734</v>
      </c>
      <c r="C31" s="451"/>
      <c r="D31" s="451"/>
      <c r="E31" s="451"/>
      <c r="F31" s="451"/>
      <c r="G31" s="451"/>
      <c r="H31" s="451"/>
      <c r="I31" s="451"/>
      <c r="J31" s="451"/>
      <c r="K31" s="451"/>
      <c r="L31" s="451"/>
      <c r="M31" s="451"/>
      <c r="R31" s="54" t="s">
        <v>576</v>
      </c>
      <c r="W31" s="10" t="s">
        <v>639</v>
      </c>
    </row>
    <row r="32" spans="1:29" x14ac:dyDescent="0.3">
      <c r="B32" s="451" t="s">
        <v>735</v>
      </c>
      <c r="C32" s="451"/>
      <c r="D32" s="451"/>
      <c r="E32" s="451"/>
      <c r="F32" s="451"/>
      <c r="G32" s="451"/>
      <c r="H32" s="451"/>
      <c r="I32" s="451"/>
      <c r="J32" s="451"/>
      <c r="K32" s="451"/>
      <c r="L32" s="451"/>
      <c r="M32" s="451"/>
    </row>
    <row r="33" spans="2:13" x14ac:dyDescent="0.3">
      <c r="B33" s="447" t="s">
        <v>725</v>
      </c>
      <c r="C33" s="447"/>
      <c r="D33" s="447"/>
      <c r="E33" s="447"/>
      <c r="F33" s="447"/>
      <c r="G33" s="447"/>
      <c r="H33" s="447"/>
      <c r="I33" s="447"/>
      <c r="J33" s="447"/>
      <c r="K33" s="447"/>
      <c r="L33" s="447"/>
      <c r="M33" s="447"/>
    </row>
    <row r="34" spans="2:13" x14ac:dyDescent="0.3"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</row>
    <row r="35" spans="2:13" x14ac:dyDescent="0.3">
      <c r="B35" s="57" t="s">
        <v>577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spans="2:13" x14ac:dyDescent="0.3">
      <c r="B36" s="10" t="s">
        <v>578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spans="2:13" x14ac:dyDescent="0.3"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</row>
    <row r="38" spans="2:13" x14ac:dyDescent="0.3">
      <c r="B38" s="452" t="s">
        <v>740</v>
      </c>
      <c r="C38" s="452"/>
      <c r="D38" s="452"/>
      <c r="E38" s="452"/>
      <c r="F38" s="452"/>
      <c r="G38" s="452"/>
      <c r="H38" s="452"/>
      <c r="I38" s="452"/>
      <c r="J38" s="452"/>
      <c r="K38" s="452"/>
      <c r="L38" s="452"/>
      <c r="M38" s="452"/>
    </row>
    <row r="39" spans="2:13" x14ac:dyDescent="0.3">
      <c r="B39" s="58"/>
    </row>
    <row r="42" spans="2:13" x14ac:dyDescent="0.3">
      <c r="B42" s="52"/>
    </row>
    <row r="43" spans="2:13" x14ac:dyDescent="0.3">
      <c r="B43" s="450"/>
      <c r="C43" s="450"/>
      <c r="D43" s="450"/>
    </row>
  </sheetData>
  <autoFilter ref="A3:M21" xr:uid="{27C47C64-5BA2-4774-BE4B-59B66BC9B742}"/>
  <sortState xmlns:xlrd2="http://schemas.microsoft.com/office/spreadsheetml/2017/richdata2" ref="AA4:AC22">
    <sortCondition ref="AA4:AA22"/>
  </sortState>
  <mergeCells count="17">
    <mergeCell ref="B28:M28"/>
    <mergeCell ref="B33:M33"/>
    <mergeCell ref="B24:M24"/>
    <mergeCell ref="B23:M23"/>
    <mergeCell ref="B43:D43"/>
    <mergeCell ref="B29:M29"/>
    <mergeCell ref="B30:M30"/>
    <mergeCell ref="B31:M31"/>
    <mergeCell ref="B32:M32"/>
    <mergeCell ref="B27:M27"/>
    <mergeCell ref="B38:M38"/>
    <mergeCell ref="Q1:W2"/>
    <mergeCell ref="Q4:R4"/>
    <mergeCell ref="V4:X4"/>
    <mergeCell ref="B26:M26"/>
    <mergeCell ref="B25:M25"/>
    <mergeCell ref="V25:W25"/>
  </mergeCells>
  <conditionalFormatting sqref="T4 X4 T6:T17 X6:X19">
    <cfRule type="containsText" dxfId="3" priority="1" operator="containsText" text="VB">
      <formula>NOT(ISERROR(SEARCH("VB",T4)))</formula>
    </cfRule>
  </conditionalFormatting>
  <hyperlinks>
    <hyperlink ref="R21" r:id="rId1" xr:uid="{BB91E2EC-32DE-45DF-8088-58DD6164C864}"/>
    <hyperlink ref="R24" r:id="rId2" xr:uid="{B5B0F27A-5BC5-454D-B7A5-0A03D3CE2AED}"/>
    <hyperlink ref="V24" r:id="rId3" xr:uid="{3B714D77-0679-46B6-8115-79D0CC72FFE3}"/>
    <hyperlink ref="R31" r:id="rId4" xr:uid="{1A4EC98B-55DE-45F4-B448-52A1681553B8}"/>
    <hyperlink ref="C3" r:id="rId5" xr:uid="{8A9F458B-6404-4C64-A611-D70C0361A234}"/>
    <hyperlink ref="B3" r:id="rId6" xr:uid="{86C32D2B-7079-48B8-8663-3E48B0C744DF}"/>
    <hyperlink ref="B38:M38" r:id="rId7" display="FECHA INGRESO CARPETA RECEPCIÓN MUNICIPAL" xr:uid="{06B58DE4-C1DC-4FC0-BB47-9387834D85A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0046-1744-4A54-AFD3-4843F601868B}">
  <sheetPr>
    <pageSetUpPr fitToPage="1"/>
  </sheetPr>
  <dimension ref="B2:L1213"/>
  <sheetViews>
    <sheetView topLeftCell="A24" zoomScaleNormal="100" workbookViewId="0">
      <selection activeCell="C31" sqref="C31"/>
    </sheetView>
  </sheetViews>
  <sheetFormatPr defaultColWidth="12.6640625" defaultRowHeight="15" customHeight="1" x14ac:dyDescent="0.3"/>
  <cols>
    <col min="1" max="1" width="2.88671875" style="10" customWidth="1"/>
    <col min="2" max="2" width="2.44140625" style="10" customWidth="1"/>
    <col min="3" max="3" width="31.77734375" style="10" bestFit="1" customWidth="1"/>
    <col min="4" max="4" width="16" style="10" bestFit="1" customWidth="1"/>
    <col min="5" max="5" width="6.88671875" style="10" bestFit="1" customWidth="1"/>
    <col min="6" max="6" width="28" style="10" bestFit="1" customWidth="1"/>
    <col min="7" max="7" width="7.33203125" style="10" bestFit="1" customWidth="1"/>
    <col min="8" max="8" width="13.33203125" style="10" bestFit="1" customWidth="1"/>
    <col min="9" max="9" width="2.88671875" style="10" customWidth="1"/>
    <col min="10" max="11" width="12.6640625" style="10"/>
    <col min="12" max="12" width="47" style="10" bestFit="1" customWidth="1"/>
    <col min="13" max="16384" width="12.6640625" style="10"/>
  </cols>
  <sheetData>
    <row r="2" spans="2:12" ht="15" customHeight="1" x14ac:dyDescent="0.3">
      <c r="C2" s="70" t="s">
        <v>590</v>
      </c>
      <c r="D2" s="71" t="s">
        <v>591</v>
      </c>
      <c r="K2" s="52" t="s">
        <v>608</v>
      </c>
    </row>
    <row r="4" spans="2:12" ht="15" customHeight="1" x14ac:dyDescent="0.3">
      <c r="C4" s="445" t="s">
        <v>721</v>
      </c>
      <c r="D4" s="445"/>
      <c r="E4" s="445"/>
      <c r="F4" s="445"/>
      <c r="G4" s="445"/>
      <c r="K4" s="52" t="s">
        <v>404</v>
      </c>
      <c r="L4" s="10" t="s">
        <v>581</v>
      </c>
    </row>
    <row r="5" spans="2:12" ht="15" customHeight="1" x14ac:dyDescent="0.35">
      <c r="C5" s="97"/>
      <c r="D5" s="97"/>
      <c r="L5" s="98"/>
    </row>
    <row r="6" spans="2:12" ht="15" customHeight="1" x14ac:dyDescent="0.3">
      <c r="B6" s="15"/>
      <c r="C6" s="17"/>
      <c r="D6" s="17"/>
      <c r="E6" s="17"/>
      <c r="F6" s="17"/>
      <c r="G6" s="17"/>
      <c r="H6" s="18"/>
      <c r="L6" s="99"/>
    </row>
    <row r="7" spans="2:12" ht="15" customHeight="1" x14ac:dyDescent="0.35">
      <c r="B7" s="24"/>
      <c r="C7" s="194" t="str">
        <f>+D51</f>
        <v>Alto Buzeta (MT)</v>
      </c>
      <c r="D7" s="165" t="str">
        <f>VLOOKUP(C7,'Condiciones Comerciales'!$B$3:$C$21,2,FALSE)</f>
        <v>Inmediata</v>
      </c>
      <c r="H7" s="33"/>
      <c r="L7" s="99"/>
    </row>
    <row r="8" spans="2:12" ht="15" customHeight="1" x14ac:dyDescent="0.3">
      <c r="B8" s="24"/>
      <c r="H8" s="33"/>
      <c r="L8" s="99"/>
    </row>
    <row r="9" spans="2:12" ht="15" customHeight="1" x14ac:dyDescent="0.3">
      <c r="B9" s="24"/>
      <c r="D9" s="52" t="s">
        <v>592</v>
      </c>
      <c r="F9"/>
      <c r="H9" s="33"/>
      <c r="L9" s="99"/>
    </row>
    <row r="10" spans="2:12" ht="15" customHeight="1" x14ac:dyDescent="0.3">
      <c r="B10" s="24"/>
      <c r="C10" s="78" t="s">
        <v>746</v>
      </c>
      <c r="D10" s="72">
        <v>3319</v>
      </c>
      <c r="H10" s="33"/>
      <c r="L10" s="99"/>
    </row>
    <row r="11" spans="2:12" ht="15" customHeight="1" x14ac:dyDescent="0.3">
      <c r="B11" s="24"/>
      <c r="C11" s="78" t="s">
        <v>594</v>
      </c>
      <c r="D11" s="72">
        <v>0</v>
      </c>
      <c r="F11" s="52"/>
      <c r="G11" s="79"/>
      <c r="H11" s="33"/>
      <c r="I11" s="73"/>
      <c r="L11" s="99"/>
    </row>
    <row r="12" spans="2:12" ht="15" customHeight="1" x14ac:dyDescent="0.3">
      <c r="B12" s="24"/>
      <c r="C12" s="78" t="s">
        <v>595</v>
      </c>
      <c r="D12" s="72">
        <v>0</v>
      </c>
      <c r="F12" s="80"/>
      <c r="G12" s="81"/>
      <c r="H12" s="82"/>
      <c r="L12" s="99"/>
    </row>
    <row r="13" spans="2:12" ht="15" customHeight="1" x14ac:dyDescent="0.3">
      <c r="B13" s="24"/>
      <c r="D13" s="83">
        <f>SUM(D10:D12)</f>
        <v>3319</v>
      </c>
      <c r="F13" s="80"/>
      <c r="G13" s="81"/>
      <c r="H13" s="82"/>
      <c r="L13" s="99"/>
    </row>
    <row r="14" spans="2:12" ht="15" customHeight="1" x14ac:dyDescent="0.3">
      <c r="B14" s="24"/>
      <c r="F14" s="80"/>
      <c r="G14" s="81"/>
      <c r="H14" s="82"/>
      <c r="L14" s="99"/>
    </row>
    <row r="15" spans="2:12" ht="15" customHeight="1" x14ac:dyDescent="0.3">
      <c r="B15" s="24"/>
      <c r="C15" s="74" t="s">
        <v>596</v>
      </c>
      <c r="D15" s="195">
        <v>0.13</v>
      </c>
      <c r="F15" s="80"/>
      <c r="G15" s="81"/>
      <c r="H15" s="82"/>
      <c r="L15" s="99"/>
    </row>
    <row r="16" spans="2:12" ht="15" customHeight="1" x14ac:dyDescent="0.3">
      <c r="B16" s="24"/>
      <c r="F16" s="80"/>
      <c r="G16" s="75"/>
      <c r="H16" s="82"/>
      <c r="L16" s="100"/>
    </row>
    <row r="17" spans="2:12" ht="15" customHeight="1" x14ac:dyDescent="0.3">
      <c r="B17" s="24"/>
      <c r="D17" s="52" t="s">
        <v>597</v>
      </c>
      <c r="G17" s="84"/>
      <c r="H17" s="33"/>
      <c r="K17" s="52" t="s">
        <v>412</v>
      </c>
      <c r="L17" s="10" t="s">
        <v>582</v>
      </c>
    </row>
    <row r="18" spans="2:12" ht="15" customHeight="1" x14ac:dyDescent="0.3">
      <c r="B18" s="24"/>
      <c r="C18" s="10" t="s">
        <v>593</v>
      </c>
      <c r="D18" s="75">
        <f>D10*(100%-D15)</f>
        <v>2887.53</v>
      </c>
      <c r="H18" s="33"/>
      <c r="L18" s="98"/>
    </row>
    <row r="19" spans="2:12" ht="15" customHeight="1" x14ac:dyDescent="0.3">
      <c r="B19" s="24"/>
      <c r="C19" s="10" t="s">
        <v>594</v>
      </c>
      <c r="D19" s="75">
        <f>D11</f>
        <v>0</v>
      </c>
      <c r="F19" s="52"/>
      <c r="G19" s="79"/>
      <c r="H19" s="33"/>
      <c r="I19" s="73"/>
      <c r="L19" s="99"/>
    </row>
    <row r="20" spans="2:12" ht="15" customHeight="1" x14ac:dyDescent="0.3">
      <c r="B20" s="24"/>
      <c r="C20" s="10" t="s">
        <v>595</v>
      </c>
      <c r="D20" s="75">
        <f>D12</f>
        <v>0</v>
      </c>
      <c r="F20" s="80"/>
      <c r="G20" s="75"/>
      <c r="H20" s="85"/>
      <c r="L20" s="99"/>
    </row>
    <row r="21" spans="2:12" ht="15" customHeight="1" x14ac:dyDescent="0.3">
      <c r="B21" s="24"/>
      <c r="C21" s="52" t="s">
        <v>598</v>
      </c>
      <c r="D21" s="79">
        <f>SUM(D18:D20)</f>
        <v>2887.53</v>
      </c>
      <c r="F21" s="80"/>
      <c r="G21" s="75"/>
      <c r="H21" s="85"/>
      <c r="L21" s="99"/>
    </row>
    <row r="22" spans="2:12" ht="15" customHeight="1" x14ac:dyDescent="0.3">
      <c r="B22" s="24"/>
      <c r="F22" s="104" t="s">
        <v>640</v>
      </c>
      <c r="G22" s="75"/>
      <c r="H22" s="85"/>
      <c r="L22" s="99"/>
    </row>
    <row r="23" spans="2:12" ht="15" customHeight="1" x14ac:dyDescent="0.3">
      <c r="B23" s="24"/>
      <c r="C23" s="74" t="s">
        <v>685</v>
      </c>
      <c r="D23" s="213">
        <v>0.05</v>
      </c>
      <c r="F23" s="80"/>
      <c r="G23" s="133" t="s">
        <v>689</v>
      </c>
      <c r="H23" s="121">
        <v>39841.72</v>
      </c>
      <c r="L23" s="99"/>
    </row>
    <row r="24" spans="2:12" ht="15" customHeight="1" x14ac:dyDescent="0.3">
      <c r="B24" s="24"/>
      <c r="F24" s="80"/>
      <c r="G24" s="75"/>
      <c r="H24" s="85"/>
      <c r="L24" s="99"/>
    </row>
    <row r="25" spans="2:12" ht="15" customHeight="1" x14ac:dyDescent="0.3">
      <c r="B25" s="24"/>
      <c r="C25" s="86" t="s">
        <v>599</v>
      </c>
      <c r="D25" s="87">
        <f>100000/H23</f>
        <v>2.5099318001331268</v>
      </c>
      <c r="E25" s="88">
        <f>D25/$D$21</f>
        <v>8.6923141928676984E-4</v>
      </c>
      <c r="F25" s="170"/>
      <c r="G25" s="170"/>
      <c r="H25" s="171"/>
      <c r="L25" s="99"/>
    </row>
    <row r="26" spans="2:12" ht="15" customHeight="1" x14ac:dyDescent="0.3">
      <c r="B26" s="24"/>
      <c r="C26" s="76" t="s">
        <v>600</v>
      </c>
      <c r="D26" s="195">
        <f>VLOOKUP(C7,'Condiciones Comerciales'!B3:M21,7,FALSE)</f>
        <v>0</v>
      </c>
      <c r="E26" s="88"/>
      <c r="F26" s="170"/>
      <c r="G26" s="170"/>
      <c r="H26" s="171"/>
      <c r="L26" s="99"/>
    </row>
    <row r="27" spans="2:12" ht="15" customHeight="1" x14ac:dyDescent="0.3">
      <c r="B27" s="24"/>
      <c r="C27" s="86" t="s">
        <v>601</v>
      </c>
      <c r="D27" s="89">
        <f>D21*D26</f>
        <v>0</v>
      </c>
      <c r="E27" s="88">
        <f>D27/$D$21</f>
        <v>0</v>
      </c>
      <c r="F27" s="193">
        <f>+D27*H23</f>
        <v>0</v>
      </c>
      <c r="G27" s="170"/>
      <c r="H27" s="171"/>
      <c r="L27" s="99"/>
    </row>
    <row r="28" spans="2:12" ht="15" customHeight="1" x14ac:dyDescent="0.3">
      <c r="B28" s="24"/>
      <c r="C28" s="90" t="s">
        <v>720</v>
      </c>
      <c r="D28" s="91">
        <f>IF(D23=0%,0,D21*D23-D25-D27)</f>
        <v>141.86656819986689</v>
      </c>
      <c r="E28" s="88">
        <f>D28/$D$21</f>
        <v>4.9130768580713233E-2</v>
      </c>
      <c r="F28" s="163" t="str">
        <f>IF(D7="Inmediata","* Mutuo Maestra 60 cuotas de:", "* Cuotas sin interés desde:")</f>
        <v>* Mutuo Maestra 60 cuotas de:</v>
      </c>
      <c r="G28" s="172">
        <f>IF(D7="Inmediata",-PMT(5%/12,60,D28),7)</f>
        <v>2.6771971547737001</v>
      </c>
      <c r="H28" s="173">
        <f>+G28*H23</f>
        <v>106664.13942529043</v>
      </c>
      <c r="L28" s="99"/>
    </row>
    <row r="29" spans="2:12" ht="15" customHeight="1" x14ac:dyDescent="0.3">
      <c r="B29" s="24"/>
      <c r="C29" s="10" t="s">
        <v>607</v>
      </c>
      <c r="D29" s="91">
        <f>+D21*(100%-D23)</f>
        <v>2743.1534999999999</v>
      </c>
      <c r="E29" s="88">
        <f>D29/$D$21</f>
        <v>0.94999999999999984</v>
      </c>
      <c r="F29" s="163" t="str">
        <f>IF(G28=7,"Cuotas de UF 7:","")</f>
        <v/>
      </c>
      <c r="G29" s="164" t="str">
        <f>IF(G28=7,ROUNDDOWN(D28/7,0),"")</f>
        <v/>
      </c>
      <c r="H29" s="174"/>
      <c r="L29" s="100"/>
    </row>
    <row r="30" spans="2:12" ht="15" customHeight="1" x14ac:dyDescent="0.3">
      <c r="B30" s="24"/>
      <c r="D30" s="91"/>
      <c r="E30" s="94"/>
      <c r="F30" s="163" t="str">
        <f>IF(G28=7,"Diferencia cuota adicional:","")</f>
        <v/>
      </c>
      <c r="G30" s="172" t="str">
        <f>IF(G28=7,D28-(G28*G29),"")</f>
        <v/>
      </c>
      <c r="H30" s="171"/>
      <c r="K30" s="52" t="s">
        <v>70</v>
      </c>
      <c r="L30" s="10" t="s">
        <v>583</v>
      </c>
    </row>
    <row r="31" spans="2:12" ht="15" customHeight="1" x14ac:dyDescent="0.3">
      <c r="B31" s="24"/>
      <c r="C31" s="74" t="s">
        <v>603</v>
      </c>
      <c r="D31" s="213">
        <v>0</v>
      </c>
      <c r="F31" s="175" t="str">
        <f>IF(G28=7,"Máximo de cuotas Proyecto:","")</f>
        <v/>
      </c>
      <c r="G31" s="176" t="str">
        <f>IF(G28=7,VLOOKUP(C7,'Condiciones Comerciales'!B3:J21,9,FALSE),"")</f>
        <v/>
      </c>
      <c r="H31" s="177" t="str">
        <f>IF(G28=7,IF(G31&gt;=(G29+1),"OK","No Cumple"),"")</f>
        <v/>
      </c>
      <c r="L31" s="98"/>
    </row>
    <row r="32" spans="2:12" ht="15" customHeight="1" x14ac:dyDescent="0.3">
      <c r="B32" s="24"/>
      <c r="C32" s="95"/>
      <c r="D32" s="96"/>
      <c r="F32" s="163" t="str">
        <f>IF(H31="No Cumple","Debe pagar cuotas de:","")</f>
        <v/>
      </c>
      <c r="G32" s="172" t="str">
        <f>IF(H31="No Cumple",D28/G31,"")</f>
        <v/>
      </c>
      <c r="H32" s="173" t="str">
        <f>IF(F32&lt;&gt;"",G32*H23,"")</f>
        <v/>
      </c>
      <c r="L32" s="99"/>
    </row>
    <row r="33" spans="2:12" ht="15" customHeight="1" x14ac:dyDescent="0.3">
      <c r="B33" s="24"/>
      <c r="C33" s="74" t="s">
        <v>602</v>
      </c>
      <c r="D33" s="195">
        <f>100%-D23-D31</f>
        <v>0.95</v>
      </c>
      <c r="H33" s="33"/>
      <c r="L33" s="99"/>
    </row>
    <row r="34" spans="2:12" ht="15" customHeight="1" thickBot="1" x14ac:dyDescent="0.35">
      <c r="B34" s="24"/>
      <c r="C34" s="95"/>
      <c r="D34" s="96"/>
      <c r="H34" s="33"/>
      <c r="L34" s="99"/>
    </row>
    <row r="35" spans="2:12" ht="15" customHeight="1" thickBot="1" x14ac:dyDescent="0.35">
      <c r="B35" s="24"/>
      <c r="C35" s="314" t="s">
        <v>604</v>
      </c>
      <c r="D35" s="209">
        <f>D29/D33</f>
        <v>2887.53</v>
      </c>
      <c r="E35" s="210"/>
      <c r="H35" s="33"/>
      <c r="L35" s="99"/>
    </row>
    <row r="36" spans="2:12" ht="15" customHeight="1" x14ac:dyDescent="0.3">
      <c r="B36" s="24"/>
      <c r="C36" s="315" t="s">
        <v>605</v>
      </c>
      <c r="D36" s="211">
        <f>D35-D37-D38</f>
        <v>0</v>
      </c>
      <c r="E36" s="214">
        <f>D36/$D$35</f>
        <v>0</v>
      </c>
      <c r="H36" s="33"/>
      <c r="L36" s="99"/>
    </row>
    <row r="37" spans="2:12" ht="15" customHeight="1" x14ac:dyDescent="0.3">
      <c r="B37" s="24"/>
      <c r="C37" s="315" t="s">
        <v>606</v>
      </c>
      <c r="D37" s="212">
        <f>D25+D27+D28</f>
        <v>144.37650000000002</v>
      </c>
      <c r="E37" s="214">
        <f t="shared" ref="E37:E38" si="0">D37/$D$35</f>
        <v>0.05</v>
      </c>
      <c r="H37" s="33"/>
      <c r="L37" s="99"/>
    </row>
    <row r="38" spans="2:12" ht="15" customHeight="1" x14ac:dyDescent="0.3">
      <c r="B38" s="24"/>
      <c r="C38" s="315" t="s">
        <v>799</v>
      </c>
      <c r="D38" s="211">
        <f>D35*D33</f>
        <v>2743.1534999999999</v>
      </c>
      <c r="E38" s="214">
        <f t="shared" si="0"/>
        <v>0.94999999999999984</v>
      </c>
      <c r="F38" s="92" t="s">
        <v>702</v>
      </c>
      <c r="G38" s="93">
        <f>PMT(4%/12,300,-D38)</f>
        <v>14.479374758917888</v>
      </c>
      <c r="H38" s="122">
        <f>+G38*H23</f>
        <v>576883.19491987408</v>
      </c>
      <c r="L38" s="99"/>
    </row>
    <row r="39" spans="2:12" ht="15" customHeight="1" x14ac:dyDescent="0.3">
      <c r="B39" s="48"/>
      <c r="C39" s="128"/>
      <c r="D39" s="129"/>
      <c r="E39" s="130"/>
      <c r="F39" s="131"/>
      <c r="G39" s="132"/>
      <c r="H39" s="50"/>
      <c r="L39" s="99"/>
    </row>
    <row r="40" spans="2:12" ht="15" customHeight="1" x14ac:dyDescent="0.3">
      <c r="B40" s="24"/>
      <c r="C40" s="95"/>
      <c r="D40" s="79"/>
      <c r="E40" s="88"/>
      <c r="F40" s="92"/>
      <c r="G40" s="93"/>
      <c r="H40" s="33"/>
      <c r="L40" s="99"/>
    </row>
    <row r="41" spans="2:12" ht="15" customHeight="1" x14ac:dyDescent="0.3">
      <c r="B41" s="24"/>
      <c r="C41" s="74" t="s">
        <v>687</v>
      </c>
      <c r="D41" s="77"/>
      <c r="E41" s="88"/>
      <c r="F41" s="92"/>
      <c r="G41" s="93"/>
      <c r="H41" s="33"/>
      <c r="L41" s="99"/>
    </row>
    <row r="42" spans="2:12" ht="15" customHeight="1" x14ac:dyDescent="0.3">
      <c r="B42" s="24"/>
      <c r="C42" s="95"/>
      <c r="D42" s="79"/>
      <c r="E42" s="88"/>
      <c r="F42" s="92"/>
      <c r="G42" s="93"/>
      <c r="H42" s="33"/>
      <c r="L42" s="100"/>
    </row>
    <row r="43" spans="2:12" ht="15" customHeight="1" x14ac:dyDescent="0.3">
      <c r="B43" s="24"/>
      <c r="C43" s="123" t="s">
        <v>742</v>
      </c>
      <c r="D43" s="126">
        <f>800000/H23</f>
        <v>20.079454401065014</v>
      </c>
      <c r="E43" s="124"/>
      <c r="F43" s="125" t="s">
        <v>741</v>
      </c>
      <c r="G43" s="93"/>
      <c r="H43" s="34"/>
      <c r="K43" s="52" t="s">
        <v>33</v>
      </c>
      <c r="L43" s="10" t="s">
        <v>584</v>
      </c>
    </row>
    <row r="44" spans="2:12" ht="15" customHeight="1" x14ac:dyDescent="0.3">
      <c r="B44" s="24"/>
      <c r="C44" s="196" t="s">
        <v>743</v>
      </c>
      <c r="D44" s="126"/>
      <c r="E44" s="124"/>
      <c r="F44" s="125"/>
      <c r="G44" s="93"/>
      <c r="H44" s="34"/>
      <c r="L44" s="98"/>
    </row>
    <row r="45" spans="2:12" ht="15" customHeight="1" x14ac:dyDescent="0.3">
      <c r="B45" s="24"/>
      <c r="C45" s="123" t="s">
        <v>688</v>
      </c>
      <c r="D45" s="126">
        <f>340000/H23</f>
        <v>8.5337681204526312</v>
      </c>
      <c r="E45" s="124"/>
      <c r="F45" s="125" t="s">
        <v>744</v>
      </c>
      <c r="G45" s="125" t="s">
        <v>745</v>
      </c>
      <c r="H45" s="197"/>
      <c r="L45" s="99"/>
    </row>
    <row r="46" spans="2:12" ht="15" customHeight="1" x14ac:dyDescent="0.3">
      <c r="B46" s="48"/>
      <c r="C46" s="49"/>
      <c r="D46" s="49"/>
      <c r="E46" s="49"/>
      <c r="F46" s="49"/>
      <c r="G46" s="49"/>
      <c r="H46" s="127"/>
      <c r="L46" s="99"/>
    </row>
    <row r="47" spans="2:12" ht="15" customHeight="1" x14ac:dyDescent="0.3">
      <c r="D47" s="75"/>
      <c r="L47" s="99"/>
    </row>
    <row r="48" spans="2:12" ht="15" customHeight="1" x14ac:dyDescent="0.3">
      <c r="L48" s="99"/>
    </row>
    <row r="49" spans="3:12" ht="15" customHeight="1" x14ac:dyDescent="0.3">
      <c r="L49" s="99"/>
    </row>
    <row r="50" spans="3:12" ht="15" customHeight="1" x14ac:dyDescent="0.3">
      <c r="L50" s="99"/>
    </row>
    <row r="51" spans="3:12" ht="15" customHeight="1" x14ac:dyDescent="0.3">
      <c r="C51" s="2" t="s">
        <v>513</v>
      </c>
      <c r="D51" t="s">
        <v>402</v>
      </c>
      <c r="L51" s="99"/>
    </row>
    <row r="52" spans="3:12" ht="15" customHeight="1" x14ac:dyDescent="0.3">
      <c r="L52" s="99"/>
    </row>
    <row r="53" spans="3:12" ht="15" customHeight="1" x14ac:dyDescent="0.3">
      <c r="C53" s="2" t="s">
        <v>686</v>
      </c>
      <c r="D53" s="5" t="s">
        <v>592</v>
      </c>
      <c r="L53" s="99"/>
    </row>
    <row r="54" spans="3:12" ht="15" customHeight="1" x14ac:dyDescent="0.3">
      <c r="C54" s="3">
        <v>11</v>
      </c>
      <c r="D54" s="5">
        <v>80</v>
      </c>
      <c r="L54" s="99"/>
    </row>
    <row r="55" spans="3:12" ht="15" customHeight="1" x14ac:dyDescent="0.3">
      <c r="C55" s="166" t="s">
        <v>753</v>
      </c>
      <c r="D55" s="5">
        <v>80</v>
      </c>
      <c r="L55" s="100"/>
    </row>
    <row r="56" spans="3:12" ht="15" customHeight="1" x14ac:dyDescent="0.3">
      <c r="C56" s="167" t="s">
        <v>14</v>
      </c>
      <c r="D56" s="5">
        <v>80</v>
      </c>
      <c r="K56" s="52" t="s">
        <v>22</v>
      </c>
      <c r="L56" s="10" t="s">
        <v>585</v>
      </c>
    </row>
    <row r="57" spans="3:12" ht="15" customHeight="1" x14ac:dyDescent="0.3">
      <c r="C57" s="192" t="s">
        <v>13</v>
      </c>
      <c r="D57" s="5">
        <v>80</v>
      </c>
      <c r="L57" s="98"/>
    </row>
    <row r="58" spans="3:12" ht="15" customHeight="1" x14ac:dyDescent="0.3">
      <c r="C58" s="192" t="s">
        <v>16</v>
      </c>
      <c r="D58" s="5">
        <v>350</v>
      </c>
      <c r="L58" s="99"/>
    </row>
    <row r="59" spans="3:12" ht="15" customHeight="1" x14ac:dyDescent="0.3">
      <c r="C59" s="3">
        <v>117</v>
      </c>
      <c r="D59" s="5">
        <v>350</v>
      </c>
      <c r="L59" s="99"/>
    </row>
    <row r="60" spans="3:12" ht="15" customHeight="1" x14ac:dyDescent="0.3">
      <c r="C60" s="166" t="s">
        <v>753</v>
      </c>
      <c r="D60" s="5">
        <v>350</v>
      </c>
      <c r="L60" s="99"/>
    </row>
    <row r="61" spans="3:12" ht="15" customHeight="1" x14ac:dyDescent="0.3">
      <c r="C61" s="167" t="s">
        <v>14</v>
      </c>
      <c r="D61" s="5">
        <v>350</v>
      </c>
      <c r="L61" s="99"/>
    </row>
    <row r="62" spans="3:12" ht="15" customHeight="1" x14ac:dyDescent="0.3">
      <c r="C62" s="192" t="s">
        <v>16</v>
      </c>
      <c r="D62" s="5">
        <v>350</v>
      </c>
      <c r="L62" s="99"/>
    </row>
    <row r="63" spans="3:12" ht="15" customHeight="1" x14ac:dyDescent="0.3">
      <c r="C63" s="3">
        <v>118</v>
      </c>
      <c r="D63" s="5">
        <v>350</v>
      </c>
      <c r="L63" s="99"/>
    </row>
    <row r="64" spans="3:12" ht="15" customHeight="1" x14ac:dyDescent="0.3">
      <c r="C64" s="166" t="s">
        <v>753</v>
      </c>
      <c r="D64" s="5">
        <v>350</v>
      </c>
      <c r="L64" s="99"/>
    </row>
    <row r="65" spans="3:12" ht="15" customHeight="1" x14ac:dyDescent="0.3">
      <c r="C65" s="167" t="s">
        <v>14</v>
      </c>
      <c r="D65" s="5">
        <v>350</v>
      </c>
      <c r="L65" s="99"/>
    </row>
    <row r="66" spans="3:12" ht="15" customHeight="1" x14ac:dyDescent="0.3">
      <c r="C66" s="192" t="s">
        <v>16</v>
      </c>
      <c r="D66" s="5">
        <v>350</v>
      </c>
      <c r="L66" s="99"/>
    </row>
    <row r="67" spans="3:12" ht="15" customHeight="1" x14ac:dyDescent="0.3">
      <c r="C67" s="3">
        <v>111</v>
      </c>
      <c r="D67" s="5">
        <v>350</v>
      </c>
      <c r="L67" s="99"/>
    </row>
    <row r="68" spans="3:12" ht="15" customHeight="1" x14ac:dyDescent="0.3">
      <c r="C68" s="166" t="s">
        <v>753</v>
      </c>
      <c r="D68" s="5">
        <v>350</v>
      </c>
      <c r="L68" s="100"/>
    </row>
    <row r="69" spans="3:12" ht="15" customHeight="1" x14ac:dyDescent="0.3">
      <c r="C69" s="167" t="s">
        <v>14</v>
      </c>
      <c r="D69" s="5">
        <v>350</v>
      </c>
      <c r="K69" s="52" t="s">
        <v>19</v>
      </c>
      <c r="L69" s="10" t="s">
        <v>586</v>
      </c>
    </row>
    <row r="70" spans="3:12" ht="15" customHeight="1" x14ac:dyDescent="0.3">
      <c r="C70" s="192" t="s">
        <v>16</v>
      </c>
      <c r="D70" s="5">
        <v>350</v>
      </c>
      <c r="L70" s="98"/>
    </row>
    <row r="71" spans="3:12" ht="15" customHeight="1" x14ac:dyDescent="0.3">
      <c r="C71" s="3">
        <v>119</v>
      </c>
      <c r="D71" s="5">
        <v>350</v>
      </c>
      <c r="L71" s="99"/>
    </row>
    <row r="72" spans="3:12" ht="15" customHeight="1" x14ac:dyDescent="0.3">
      <c r="C72" s="166" t="s">
        <v>753</v>
      </c>
      <c r="D72" s="5">
        <v>350</v>
      </c>
      <c r="L72" s="99"/>
    </row>
    <row r="73" spans="3:12" ht="15" customHeight="1" x14ac:dyDescent="0.3">
      <c r="C73" s="167" t="s">
        <v>14</v>
      </c>
      <c r="D73" s="5">
        <v>350</v>
      </c>
      <c r="L73" s="99"/>
    </row>
    <row r="74" spans="3:12" ht="15" customHeight="1" x14ac:dyDescent="0.3">
      <c r="C74" s="192" t="s">
        <v>16</v>
      </c>
      <c r="D74" s="5">
        <v>350</v>
      </c>
      <c r="L74" s="99"/>
    </row>
    <row r="75" spans="3:12" ht="15" customHeight="1" x14ac:dyDescent="0.3">
      <c r="C75" s="3">
        <v>113</v>
      </c>
      <c r="D75" s="5">
        <v>350</v>
      </c>
      <c r="L75" s="99"/>
    </row>
    <row r="76" spans="3:12" ht="15" customHeight="1" x14ac:dyDescent="0.3">
      <c r="C76" s="166" t="s">
        <v>753</v>
      </c>
      <c r="D76" s="5">
        <v>350</v>
      </c>
      <c r="L76" s="99"/>
    </row>
    <row r="77" spans="3:12" ht="15" customHeight="1" x14ac:dyDescent="0.3">
      <c r="C77" s="167" t="s">
        <v>14</v>
      </c>
      <c r="D77" s="5">
        <v>350</v>
      </c>
      <c r="L77" s="99"/>
    </row>
    <row r="78" spans="3:12" ht="15" customHeight="1" x14ac:dyDescent="0.3">
      <c r="C78" s="192" t="s">
        <v>16</v>
      </c>
      <c r="D78" s="5">
        <v>350</v>
      </c>
      <c r="L78" s="99"/>
    </row>
    <row r="79" spans="3:12" ht="15" customHeight="1" x14ac:dyDescent="0.3">
      <c r="C79" s="3">
        <v>114</v>
      </c>
      <c r="D79" s="5">
        <v>350</v>
      </c>
      <c r="L79" s="99"/>
    </row>
    <row r="80" spans="3:12" ht="15" customHeight="1" x14ac:dyDescent="0.3">
      <c r="C80" s="166" t="s">
        <v>753</v>
      </c>
      <c r="D80" s="5">
        <v>350</v>
      </c>
      <c r="L80" s="99"/>
    </row>
    <row r="81" spans="3:12" ht="15" customHeight="1" x14ac:dyDescent="0.3">
      <c r="C81" s="167" t="s">
        <v>14</v>
      </c>
      <c r="D81" s="5">
        <v>350</v>
      </c>
      <c r="L81" s="100"/>
    </row>
    <row r="82" spans="3:12" ht="15" customHeight="1" x14ac:dyDescent="0.3">
      <c r="C82" s="192" t="s">
        <v>16</v>
      </c>
      <c r="D82" s="5">
        <v>350</v>
      </c>
      <c r="K82" s="52" t="s">
        <v>37</v>
      </c>
      <c r="L82" s="10" t="s">
        <v>587</v>
      </c>
    </row>
    <row r="83" spans="3:12" ht="15" customHeight="1" x14ac:dyDescent="0.3">
      <c r="C83" s="3">
        <v>110</v>
      </c>
      <c r="D83" s="5">
        <v>350</v>
      </c>
      <c r="L83" s="98"/>
    </row>
    <row r="84" spans="3:12" ht="15" customHeight="1" x14ac:dyDescent="0.3">
      <c r="C84" s="166" t="s">
        <v>753</v>
      </c>
      <c r="D84" s="5">
        <v>350</v>
      </c>
      <c r="L84" s="99"/>
    </row>
    <row r="85" spans="3:12" ht="15" customHeight="1" x14ac:dyDescent="0.3">
      <c r="C85" s="167" t="s">
        <v>14</v>
      </c>
      <c r="D85" s="5">
        <v>350</v>
      </c>
      <c r="L85" s="99"/>
    </row>
    <row r="86" spans="3:12" ht="15" customHeight="1" x14ac:dyDescent="0.3">
      <c r="C86" s="192" t="s">
        <v>16</v>
      </c>
      <c r="D86" s="5">
        <v>350</v>
      </c>
      <c r="L86" s="99"/>
    </row>
    <row r="87" spans="3:12" ht="15" customHeight="1" x14ac:dyDescent="0.3">
      <c r="C87" s="3">
        <v>112</v>
      </c>
      <c r="D87" s="5">
        <v>350</v>
      </c>
      <c r="L87" s="99"/>
    </row>
    <row r="88" spans="3:12" ht="15" customHeight="1" x14ac:dyDescent="0.3">
      <c r="C88" s="166" t="s">
        <v>753</v>
      </c>
      <c r="D88" s="5">
        <v>350</v>
      </c>
      <c r="L88" s="99"/>
    </row>
    <row r="89" spans="3:12" ht="15" customHeight="1" x14ac:dyDescent="0.3">
      <c r="C89" s="167" t="s">
        <v>14</v>
      </c>
      <c r="D89" s="5">
        <v>350</v>
      </c>
      <c r="L89" s="99"/>
    </row>
    <row r="90" spans="3:12" ht="15" customHeight="1" x14ac:dyDescent="0.3">
      <c r="C90" s="192" t="s">
        <v>16</v>
      </c>
      <c r="D90" s="5">
        <v>350</v>
      </c>
      <c r="L90" s="99"/>
    </row>
    <row r="91" spans="3:12" ht="15" customHeight="1" x14ac:dyDescent="0.3">
      <c r="C91" s="3">
        <v>115</v>
      </c>
      <c r="D91" s="5">
        <v>350</v>
      </c>
      <c r="L91" s="99"/>
    </row>
    <row r="92" spans="3:12" ht="15" customHeight="1" x14ac:dyDescent="0.3">
      <c r="C92" s="166" t="s">
        <v>753</v>
      </c>
      <c r="D92" s="5">
        <v>350</v>
      </c>
      <c r="L92" s="99"/>
    </row>
    <row r="93" spans="3:12" ht="15" customHeight="1" x14ac:dyDescent="0.3">
      <c r="C93" s="167" t="s">
        <v>14</v>
      </c>
      <c r="D93" s="5">
        <v>350</v>
      </c>
      <c r="L93" s="99"/>
    </row>
    <row r="94" spans="3:12" ht="15" customHeight="1" x14ac:dyDescent="0.3">
      <c r="C94" s="192" t="s">
        <v>16</v>
      </c>
      <c r="D94" s="5">
        <v>350</v>
      </c>
      <c r="L94" s="100"/>
    </row>
    <row r="95" spans="3:12" ht="15" customHeight="1" x14ac:dyDescent="0.3">
      <c r="C95" s="3">
        <v>116</v>
      </c>
      <c r="D95" s="5">
        <v>350</v>
      </c>
      <c r="K95" s="52" t="s">
        <v>34</v>
      </c>
      <c r="L95" s="10" t="s">
        <v>588</v>
      </c>
    </row>
    <row r="96" spans="3:12" ht="15" customHeight="1" x14ac:dyDescent="0.3">
      <c r="C96" s="166" t="s">
        <v>753</v>
      </c>
      <c r="D96" s="5">
        <v>350</v>
      </c>
      <c r="L96" s="98"/>
    </row>
    <row r="97" spans="3:12" ht="15" customHeight="1" x14ac:dyDescent="0.3">
      <c r="C97" s="167" t="s">
        <v>14</v>
      </c>
      <c r="D97" s="5">
        <v>350</v>
      </c>
      <c r="L97" s="99"/>
    </row>
    <row r="98" spans="3:12" ht="15" customHeight="1" x14ac:dyDescent="0.3">
      <c r="C98" s="192" t="s">
        <v>16</v>
      </c>
      <c r="D98" s="5">
        <v>350</v>
      </c>
      <c r="L98" s="99"/>
    </row>
    <row r="99" spans="3:12" ht="15" customHeight="1" x14ac:dyDescent="0.3">
      <c r="C99" s="3">
        <v>1118</v>
      </c>
      <c r="D99" s="5">
        <v>3084</v>
      </c>
      <c r="L99" s="99"/>
    </row>
    <row r="100" spans="3:12" ht="15" customHeight="1" x14ac:dyDescent="0.3">
      <c r="C100" s="166" t="s">
        <v>17</v>
      </c>
      <c r="D100" s="5">
        <v>3084</v>
      </c>
      <c r="L100" s="99"/>
    </row>
    <row r="101" spans="3:12" ht="15" customHeight="1" x14ac:dyDescent="0.3">
      <c r="C101" s="167" t="s">
        <v>181</v>
      </c>
      <c r="D101" s="5">
        <v>3084</v>
      </c>
      <c r="L101" s="99"/>
    </row>
    <row r="102" spans="3:12" ht="15" customHeight="1" x14ac:dyDescent="0.3">
      <c r="C102" s="192" t="s">
        <v>37</v>
      </c>
      <c r="D102" s="5">
        <v>3084</v>
      </c>
      <c r="L102" s="99"/>
    </row>
    <row r="103" spans="3:12" ht="15" customHeight="1" x14ac:dyDescent="0.3">
      <c r="C103" s="3">
        <v>1109</v>
      </c>
      <c r="D103" s="5">
        <v>3120</v>
      </c>
      <c r="L103" s="99"/>
    </row>
    <row r="104" spans="3:12" ht="15" customHeight="1" x14ac:dyDescent="0.3">
      <c r="C104" s="166" t="s">
        <v>17</v>
      </c>
      <c r="D104" s="5">
        <v>3120</v>
      </c>
      <c r="L104" s="99"/>
    </row>
    <row r="105" spans="3:12" ht="15" customHeight="1" x14ac:dyDescent="0.3">
      <c r="C105" s="167" t="s">
        <v>182</v>
      </c>
      <c r="D105" s="5">
        <v>3120</v>
      </c>
      <c r="L105" s="99"/>
    </row>
    <row r="106" spans="3:12" ht="15" customHeight="1" x14ac:dyDescent="0.3">
      <c r="C106" s="192" t="s">
        <v>37</v>
      </c>
      <c r="D106" s="5">
        <v>3120</v>
      </c>
      <c r="L106" s="99"/>
    </row>
    <row r="107" spans="3:12" ht="15" customHeight="1" x14ac:dyDescent="0.3">
      <c r="C107" s="3">
        <v>1108</v>
      </c>
      <c r="D107" s="5">
        <v>3120</v>
      </c>
      <c r="L107" s="100"/>
    </row>
    <row r="108" spans="3:12" ht="15" customHeight="1" x14ac:dyDescent="0.3">
      <c r="C108" s="166" t="s">
        <v>17</v>
      </c>
      <c r="D108" s="5">
        <v>3120</v>
      </c>
      <c r="K108" s="52" t="s">
        <v>26</v>
      </c>
      <c r="L108" s="10" t="s">
        <v>589</v>
      </c>
    </row>
    <row r="109" spans="3:12" ht="15" customHeight="1" x14ac:dyDescent="0.3">
      <c r="C109" s="167" t="s">
        <v>182</v>
      </c>
      <c r="D109" s="5">
        <v>3120</v>
      </c>
      <c r="L109" s="98"/>
    </row>
    <row r="110" spans="3:12" ht="15" customHeight="1" x14ac:dyDescent="0.3">
      <c r="C110" s="192" t="s">
        <v>37</v>
      </c>
      <c r="D110" s="5">
        <v>3120</v>
      </c>
      <c r="L110" s="99"/>
    </row>
    <row r="111" spans="3:12" ht="15" customHeight="1" x14ac:dyDescent="0.3">
      <c r="C111" s="3">
        <v>1113</v>
      </c>
      <c r="D111" s="5">
        <v>3144</v>
      </c>
      <c r="L111" s="99"/>
    </row>
    <row r="112" spans="3:12" ht="15" customHeight="1" x14ac:dyDescent="0.3">
      <c r="C112" s="166" t="s">
        <v>17</v>
      </c>
      <c r="D112" s="5">
        <v>3144</v>
      </c>
      <c r="L112" s="99"/>
    </row>
    <row r="113" spans="3:12" ht="15" customHeight="1" x14ac:dyDescent="0.3">
      <c r="C113" s="167" t="s">
        <v>188</v>
      </c>
      <c r="D113" s="5">
        <v>3144</v>
      </c>
      <c r="L113" s="99"/>
    </row>
    <row r="114" spans="3:12" ht="15" customHeight="1" x14ac:dyDescent="0.3">
      <c r="C114" s="192" t="s">
        <v>37</v>
      </c>
      <c r="D114" s="5">
        <v>3144</v>
      </c>
      <c r="L114" s="99"/>
    </row>
    <row r="115" spans="3:12" ht="15" customHeight="1" x14ac:dyDescent="0.3">
      <c r="C115" s="3">
        <v>1101</v>
      </c>
      <c r="D115" s="5">
        <v>3288</v>
      </c>
      <c r="L115" s="99"/>
    </row>
    <row r="116" spans="3:12" ht="15" customHeight="1" x14ac:dyDescent="0.3">
      <c r="C116" s="166" t="s">
        <v>17</v>
      </c>
      <c r="D116" s="5">
        <v>3288</v>
      </c>
      <c r="L116" s="99"/>
    </row>
    <row r="117" spans="3:12" ht="15" customHeight="1" x14ac:dyDescent="0.3">
      <c r="C117" s="167" t="s">
        <v>183</v>
      </c>
      <c r="D117" s="5">
        <v>3288</v>
      </c>
      <c r="L117" s="99"/>
    </row>
    <row r="118" spans="3:12" ht="15" customHeight="1" x14ac:dyDescent="0.3">
      <c r="C118" s="192" t="s">
        <v>34</v>
      </c>
      <c r="D118" s="5">
        <v>3288</v>
      </c>
      <c r="L118" s="99"/>
    </row>
    <row r="119" spans="3:12" ht="15" customHeight="1" x14ac:dyDescent="0.3">
      <c r="C119" s="3">
        <v>1102</v>
      </c>
      <c r="D119" s="5">
        <v>3288</v>
      </c>
      <c r="L119" s="99"/>
    </row>
    <row r="120" spans="3:12" ht="15" customHeight="1" x14ac:dyDescent="0.3">
      <c r="C120" s="166" t="s">
        <v>17</v>
      </c>
      <c r="D120" s="5">
        <v>3288</v>
      </c>
      <c r="L120" s="100"/>
    </row>
    <row r="121" spans="3:12" ht="15" customHeight="1" x14ac:dyDescent="0.3">
      <c r="C121" s="167" t="s">
        <v>183</v>
      </c>
      <c r="D121" s="5">
        <v>3288</v>
      </c>
    </row>
    <row r="122" spans="3:12" ht="15" customHeight="1" x14ac:dyDescent="0.3">
      <c r="C122" s="192" t="s">
        <v>34</v>
      </c>
      <c r="D122" s="5">
        <v>3288</v>
      </c>
    </row>
    <row r="123" spans="3:12" ht="15" customHeight="1" x14ac:dyDescent="0.3">
      <c r="C123" s="3" t="s">
        <v>754</v>
      </c>
      <c r="D123" s="5">
        <v>80</v>
      </c>
    </row>
    <row r="124" spans="3:12" ht="15" customHeight="1" x14ac:dyDescent="0.3">
      <c r="C124"/>
      <c r="D124"/>
    </row>
    <row r="125" spans="3:12" ht="15" customHeight="1" x14ac:dyDescent="0.3">
      <c r="C125"/>
      <c r="D125"/>
    </row>
    <row r="126" spans="3:12" ht="15" customHeight="1" x14ac:dyDescent="0.3">
      <c r="C126"/>
      <c r="D126"/>
    </row>
    <row r="127" spans="3:12" ht="15" customHeight="1" x14ac:dyDescent="0.3">
      <c r="C127"/>
      <c r="D127"/>
    </row>
    <row r="128" spans="3:12" ht="15" customHeight="1" x14ac:dyDescent="0.3">
      <c r="C128"/>
      <c r="D128"/>
    </row>
    <row r="129" spans="3:4" ht="15" customHeight="1" x14ac:dyDescent="0.3">
      <c r="C129"/>
      <c r="D129"/>
    </row>
    <row r="130" spans="3:4" ht="15" customHeight="1" x14ac:dyDescent="0.3">
      <c r="C130"/>
      <c r="D130"/>
    </row>
    <row r="131" spans="3:4" ht="15" customHeight="1" x14ac:dyDescent="0.3">
      <c r="C131"/>
      <c r="D131"/>
    </row>
    <row r="132" spans="3:4" ht="15" customHeight="1" x14ac:dyDescent="0.3">
      <c r="C132"/>
      <c r="D132"/>
    </row>
    <row r="133" spans="3:4" ht="15" customHeight="1" x14ac:dyDescent="0.3">
      <c r="C133"/>
      <c r="D133"/>
    </row>
    <row r="134" spans="3:4" ht="15" customHeight="1" x14ac:dyDescent="0.3">
      <c r="C134"/>
      <c r="D134"/>
    </row>
    <row r="135" spans="3:4" ht="15" customHeight="1" x14ac:dyDescent="0.3">
      <c r="C135"/>
      <c r="D135"/>
    </row>
    <row r="136" spans="3:4" ht="15" customHeight="1" x14ac:dyDescent="0.3">
      <c r="C136"/>
      <c r="D136"/>
    </row>
    <row r="137" spans="3:4" ht="15" customHeight="1" x14ac:dyDescent="0.3">
      <c r="C137"/>
      <c r="D137"/>
    </row>
    <row r="138" spans="3:4" ht="15" customHeight="1" x14ac:dyDescent="0.3">
      <c r="C138"/>
      <c r="D138"/>
    </row>
    <row r="139" spans="3:4" ht="15" customHeight="1" x14ac:dyDescent="0.3">
      <c r="C139"/>
      <c r="D139"/>
    </row>
    <row r="140" spans="3:4" ht="15" customHeight="1" x14ac:dyDescent="0.3">
      <c r="C140"/>
      <c r="D140"/>
    </row>
    <row r="141" spans="3:4" ht="15" customHeight="1" x14ac:dyDescent="0.3">
      <c r="C141"/>
      <c r="D141"/>
    </row>
    <row r="142" spans="3:4" ht="15" customHeight="1" x14ac:dyDescent="0.3">
      <c r="C142"/>
      <c r="D142"/>
    </row>
    <row r="143" spans="3:4" ht="15" customHeight="1" x14ac:dyDescent="0.3">
      <c r="C143"/>
      <c r="D143"/>
    </row>
    <row r="144" spans="3:4" ht="15" customHeight="1" x14ac:dyDescent="0.3">
      <c r="C144"/>
      <c r="D144"/>
    </row>
    <row r="145" spans="3:4" ht="15" customHeight="1" x14ac:dyDescent="0.3">
      <c r="C145"/>
      <c r="D145"/>
    </row>
    <row r="146" spans="3:4" ht="15" customHeight="1" x14ac:dyDescent="0.3">
      <c r="C146"/>
      <c r="D146"/>
    </row>
    <row r="147" spans="3:4" ht="15" customHeight="1" x14ac:dyDescent="0.3">
      <c r="C147"/>
      <c r="D147"/>
    </row>
    <row r="148" spans="3:4" ht="15" customHeight="1" x14ac:dyDescent="0.3">
      <c r="C148"/>
      <c r="D148"/>
    </row>
    <row r="149" spans="3:4" ht="15" customHeight="1" x14ac:dyDescent="0.3">
      <c r="C149"/>
      <c r="D149"/>
    </row>
    <row r="150" spans="3:4" ht="15" customHeight="1" x14ac:dyDescent="0.3">
      <c r="C150"/>
      <c r="D150"/>
    </row>
    <row r="151" spans="3:4" ht="15" customHeight="1" x14ac:dyDescent="0.3">
      <c r="C151"/>
      <c r="D151"/>
    </row>
    <row r="152" spans="3:4" ht="15" customHeight="1" x14ac:dyDescent="0.3">
      <c r="C152"/>
      <c r="D152"/>
    </row>
    <row r="153" spans="3:4" ht="15" customHeight="1" x14ac:dyDescent="0.3">
      <c r="C153"/>
      <c r="D153"/>
    </row>
    <row r="154" spans="3:4" ht="15" customHeight="1" x14ac:dyDescent="0.3">
      <c r="C154"/>
      <c r="D154"/>
    </row>
    <row r="155" spans="3:4" ht="15" customHeight="1" x14ac:dyDescent="0.3">
      <c r="C155"/>
      <c r="D155"/>
    </row>
    <row r="156" spans="3:4" ht="15" customHeight="1" x14ac:dyDescent="0.3">
      <c r="C156"/>
      <c r="D156"/>
    </row>
    <row r="157" spans="3:4" ht="15" customHeight="1" x14ac:dyDescent="0.3">
      <c r="C157"/>
      <c r="D157"/>
    </row>
    <row r="158" spans="3:4" ht="15" customHeight="1" x14ac:dyDescent="0.3">
      <c r="C158"/>
      <c r="D158"/>
    </row>
    <row r="159" spans="3:4" ht="15" customHeight="1" x14ac:dyDescent="0.3">
      <c r="C159"/>
      <c r="D159"/>
    </row>
    <row r="160" spans="3:4" ht="15" customHeight="1" x14ac:dyDescent="0.3">
      <c r="C160"/>
      <c r="D160"/>
    </row>
    <row r="161" spans="3:4" ht="15" customHeight="1" x14ac:dyDescent="0.3">
      <c r="C161"/>
      <c r="D161"/>
    </row>
    <row r="162" spans="3:4" ht="15" customHeight="1" x14ac:dyDescent="0.3">
      <c r="C162"/>
      <c r="D162"/>
    </row>
    <row r="163" spans="3:4" ht="15" customHeight="1" x14ac:dyDescent="0.3">
      <c r="C163"/>
      <c r="D163"/>
    </row>
    <row r="164" spans="3:4" ht="15" customHeight="1" x14ac:dyDescent="0.3">
      <c r="C164"/>
      <c r="D164"/>
    </row>
    <row r="165" spans="3:4" ht="15" customHeight="1" x14ac:dyDescent="0.3">
      <c r="C165"/>
      <c r="D165"/>
    </row>
    <row r="166" spans="3:4" ht="15" customHeight="1" x14ac:dyDescent="0.3">
      <c r="C166"/>
      <c r="D166"/>
    </row>
    <row r="167" spans="3:4" ht="15" customHeight="1" x14ac:dyDescent="0.3">
      <c r="C167"/>
      <c r="D167"/>
    </row>
    <row r="168" spans="3:4" ht="15" customHeight="1" x14ac:dyDescent="0.3">
      <c r="C168"/>
      <c r="D168"/>
    </row>
    <row r="169" spans="3:4" ht="15" customHeight="1" x14ac:dyDescent="0.3">
      <c r="C169"/>
      <c r="D169"/>
    </row>
    <row r="170" spans="3:4" ht="15" customHeight="1" x14ac:dyDescent="0.3">
      <c r="C170"/>
      <c r="D170"/>
    </row>
    <row r="171" spans="3:4" ht="15" customHeight="1" x14ac:dyDescent="0.3">
      <c r="C171"/>
      <c r="D171"/>
    </row>
    <row r="172" spans="3:4" ht="15" customHeight="1" x14ac:dyDescent="0.3">
      <c r="C172"/>
      <c r="D172"/>
    </row>
    <row r="173" spans="3:4" ht="15" customHeight="1" x14ac:dyDescent="0.3">
      <c r="C173"/>
      <c r="D173"/>
    </row>
    <row r="174" spans="3:4" ht="15" customHeight="1" x14ac:dyDescent="0.3">
      <c r="C174"/>
      <c r="D174"/>
    </row>
    <row r="175" spans="3:4" ht="15" customHeight="1" x14ac:dyDescent="0.3">
      <c r="C175"/>
      <c r="D175"/>
    </row>
    <row r="176" spans="3:4" ht="15" customHeight="1" x14ac:dyDescent="0.3">
      <c r="C176"/>
      <c r="D176"/>
    </row>
    <row r="177" spans="3:4" ht="15" customHeight="1" x14ac:dyDescent="0.3">
      <c r="C177"/>
      <c r="D177"/>
    </row>
    <row r="178" spans="3:4" ht="15" customHeight="1" x14ac:dyDescent="0.3">
      <c r="C178"/>
      <c r="D178"/>
    </row>
    <row r="179" spans="3:4" ht="15" customHeight="1" x14ac:dyDescent="0.3">
      <c r="C179"/>
      <c r="D179"/>
    </row>
    <row r="180" spans="3:4" ht="15" customHeight="1" x14ac:dyDescent="0.3">
      <c r="C180"/>
      <c r="D180"/>
    </row>
    <row r="181" spans="3:4" ht="15" customHeight="1" x14ac:dyDescent="0.3">
      <c r="C181"/>
      <c r="D181"/>
    </row>
    <row r="182" spans="3:4" ht="15" customHeight="1" x14ac:dyDescent="0.3">
      <c r="C182"/>
      <c r="D182"/>
    </row>
    <row r="183" spans="3:4" ht="15" customHeight="1" x14ac:dyDescent="0.3">
      <c r="C183"/>
      <c r="D183"/>
    </row>
    <row r="184" spans="3:4" ht="15" customHeight="1" x14ac:dyDescent="0.3">
      <c r="C184"/>
      <c r="D184"/>
    </row>
    <row r="185" spans="3:4" ht="15" customHeight="1" x14ac:dyDescent="0.3">
      <c r="C185"/>
      <c r="D185"/>
    </row>
    <row r="186" spans="3:4" ht="15" customHeight="1" x14ac:dyDescent="0.3">
      <c r="C186"/>
      <c r="D186"/>
    </row>
    <row r="187" spans="3:4" ht="15" customHeight="1" x14ac:dyDescent="0.3">
      <c r="C187"/>
      <c r="D187"/>
    </row>
    <row r="188" spans="3:4" ht="15" customHeight="1" x14ac:dyDescent="0.3">
      <c r="C188"/>
      <c r="D188"/>
    </row>
    <row r="189" spans="3:4" ht="15" customHeight="1" x14ac:dyDescent="0.3">
      <c r="C189"/>
      <c r="D189"/>
    </row>
    <row r="190" spans="3:4" ht="15" customHeight="1" x14ac:dyDescent="0.3">
      <c r="C190"/>
      <c r="D190"/>
    </row>
    <row r="191" spans="3:4" ht="15" customHeight="1" x14ac:dyDescent="0.3">
      <c r="C191"/>
      <c r="D191"/>
    </row>
    <row r="192" spans="3:4" ht="15" customHeight="1" x14ac:dyDescent="0.3">
      <c r="C192"/>
      <c r="D192"/>
    </row>
    <row r="193" spans="3:4" ht="15" customHeight="1" x14ac:dyDescent="0.3">
      <c r="C193"/>
      <c r="D193"/>
    </row>
    <row r="194" spans="3:4" ht="15" customHeight="1" x14ac:dyDescent="0.3">
      <c r="C194"/>
      <c r="D194"/>
    </row>
    <row r="195" spans="3:4" ht="15" customHeight="1" x14ac:dyDescent="0.3">
      <c r="C195"/>
      <c r="D195"/>
    </row>
    <row r="196" spans="3:4" ht="15" customHeight="1" x14ac:dyDescent="0.3">
      <c r="C196"/>
      <c r="D196"/>
    </row>
    <row r="197" spans="3:4" ht="15" customHeight="1" x14ac:dyDescent="0.3">
      <c r="C197"/>
      <c r="D197"/>
    </row>
    <row r="198" spans="3:4" ht="15" customHeight="1" x14ac:dyDescent="0.3">
      <c r="C198"/>
      <c r="D198"/>
    </row>
    <row r="199" spans="3:4" ht="15" customHeight="1" x14ac:dyDescent="0.3">
      <c r="C199"/>
      <c r="D199"/>
    </row>
    <row r="200" spans="3:4" ht="15" customHeight="1" x14ac:dyDescent="0.3">
      <c r="C200"/>
      <c r="D200"/>
    </row>
    <row r="201" spans="3:4" ht="15" customHeight="1" x14ac:dyDescent="0.3">
      <c r="C201"/>
      <c r="D201"/>
    </row>
    <row r="202" spans="3:4" ht="15" customHeight="1" x14ac:dyDescent="0.3">
      <c r="C202"/>
      <c r="D202"/>
    </row>
    <row r="203" spans="3:4" ht="15" customHeight="1" x14ac:dyDescent="0.3">
      <c r="C203"/>
      <c r="D203"/>
    </row>
    <row r="204" spans="3:4" ht="15" customHeight="1" x14ac:dyDescent="0.3">
      <c r="C204"/>
      <c r="D204"/>
    </row>
    <row r="205" spans="3:4" ht="15" customHeight="1" x14ac:dyDescent="0.3">
      <c r="C205"/>
      <c r="D205"/>
    </row>
    <row r="206" spans="3:4" ht="15" customHeight="1" x14ac:dyDescent="0.3">
      <c r="C206"/>
      <c r="D206"/>
    </row>
    <row r="207" spans="3:4" ht="15" customHeight="1" x14ac:dyDescent="0.3">
      <c r="C207"/>
      <c r="D207"/>
    </row>
    <row r="208" spans="3:4" ht="15" customHeight="1" x14ac:dyDescent="0.3">
      <c r="C208"/>
      <c r="D208"/>
    </row>
    <row r="209" spans="3:4" ht="15" customHeight="1" x14ac:dyDescent="0.3">
      <c r="C209"/>
      <c r="D209"/>
    </row>
    <row r="210" spans="3:4" ht="15" customHeight="1" x14ac:dyDescent="0.3">
      <c r="C210"/>
      <c r="D210"/>
    </row>
    <row r="211" spans="3:4" ht="15" customHeight="1" x14ac:dyDescent="0.3">
      <c r="C211"/>
      <c r="D211"/>
    </row>
    <row r="212" spans="3:4" ht="15" customHeight="1" x14ac:dyDescent="0.3">
      <c r="C212"/>
      <c r="D212"/>
    </row>
    <row r="213" spans="3:4" ht="15" customHeight="1" x14ac:dyDescent="0.3">
      <c r="C213"/>
      <c r="D213"/>
    </row>
    <row r="214" spans="3:4" ht="15" customHeight="1" x14ac:dyDescent="0.3">
      <c r="C214"/>
      <c r="D214"/>
    </row>
    <row r="215" spans="3:4" ht="15" customHeight="1" x14ac:dyDescent="0.3">
      <c r="C215"/>
      <c r="D215"/>
    </row>
    <row r="216" spans="3:4" ht="15" customHeight="1" x14ac:dyDescent="0.3">
      <c r="C216"/>
      <c r="D216"/>
    </row>
    <row r="217" spans="3:4" ht="15" customHeight="1" x14ac:dyDescent="0.3">
      <c r="C217"/>
      <c r="D217"/>
    </row>
    <row r="218" spans="3:4" ht="15" customHeight="1" x14ac:dyDescent="0.3">
      <c r="C218"/>
      <c r="D218"/>
    </row>
    <row r="219" spans="3:4" ht="15" customHeight="1" x14ac:dyDescent="0.3">
      <c r="C219"/>
      <c r="D219"/>
    </row>
    <row r="220" spans="3:4" ht="15" customHeight="1" x14ac:dyDescent="0.3">
      <c r="C220"/>
      <c r="D220"/>
    </row>
    <row r="221" spans="3:4" ht="15" customHeight="1" x14ac:dyDescent="0.3">
      <c r="C221"/>
      <c r="D221"/>
    </row>
    <row r="222" spans="3:4" ht="15" customHeight="1" x14ac:dyDescent="0.3">
      <c r="C222"/>
      <c r="D222"/>
    </row>
    <row r="223" spans="3:4" ht="15" customHeight="1" x14ac:dyDescent="0.3">
      <c r="C223"/>
      <c r="D223"/>
    </row>
    <row r="224" spans="3:4" ht="15" customHeight="1" x14ac:dyDescent="0.3">
      <c r="C224"/>
      <c r="D224"/>
    </row>
    <row r="225" spans="3:4" ht="15" customHeight="1" x14ac:dyDescent="0.3">
      <c r="C225"/>
      <c r="D225"/>
    </row>
    <row r="226" spans="3:4" ht="15" customHeight="1" x14ac:dyDescent="0.3">
      <c r="C226"/>
      <c r="D226"/>
    </row>
    <row r="227" spans="3:4" ht="15" customHeight="1" x14ac:dyDescent="0.3">
      <c r="C227"/>
      <c r="D227"/>
    </row>
    <row r="228" spans="3:4" ht="15" customHeight="1" x14ac:dyDescent="0.3">
      <c r="C228"/>
      <c r="D228"/>
    </row>
    <row r="229" spans="3:4" ht="15" customHeight="1" x14ac:dyDescent="0.3">
      <c r="C229"/>
      <c r="D229"/>
    </row>
    <row r="230" spans="3:4" ht="15" customHeight="1" x14ac:dyDescent="0.3">
      <c r="C230"/>
      <c r="D230"/>
    </row>
    <row r="231" spans="3:4" ht="15" customHeight="1" x14ac:dyDescent="0.3">
      <c r="C231"/>
      <c r="D231"/>
    </row>
    <row r="232" spans="3:4" ht="15" customHeight="1" x14ac:dyDescent="0.3">
      <c r="C232"/>
      <c r="D232"/>
    </row>
    <row r="233" spans="3:4" ht="15" customHeight="1" x14ac:dyDescent="0.3">
      <c r="C233"/>
      <c r="D233"/>
    </row>
    <row r="234" spans="3:4" ht="15" customHeight="1" x14ac:dyDescent="0.3">
      <c r="C234"/>
      <c r="D234"/>
    </row>
    <row r="235" spans="3:4" ht="15" customHeight="1" x14ac:dyDescent="0.3">
      <c r="C235"/>
      <c r="D235"/>
    </row>
    <row r="236" spans="3:4" ht="15" customHeight="1" x14ac:dyDescent="0.3">
      <c r="C236"/>
      <c r="D236"/>
    </row>
    <row r="237" spans="3:4" ht="15" customHeight="1" x14ac:dyDescent="0.3">
      <c r="C237"/>
      <c r="D237"/>
    </row>
    <row r="238" spans="3:4" ht="15" customHeight="1" x14ac:dyDescent="0.3">
      <c r="C238"/>
      <c r="D238"/>
    </row>
    <row r="239" spans="3:4" ht="15" customHeight="1" x14ac:dyDescent="0.3">
      <c r="C239"/>
      <c r="D239"/>
    </row>
    <row r="240" spans="3:4" ht="15" customHeight="1" x14ac:dyDescent="0.3">
      <c r="C240"/>
      <c r="D240"/>
    </row>
    <row r="241" spans="3:4" ht="15" customHeight="1" x14ac:dyDescent="0.3">
      <c r="C241"/>
      <c r="D241"/>
    </row>
    <row r="242" spans="3:4" ht="15" customHeight="1" x14ac:dyDescent="0.3">
      <c r="C242"/>
      <c r="D242"/>
    </row>
    <row r="243" spans="3:4" ht="15" customHeight="1" x14ac:dyDescent="0.3">
      <c r="C243"/>
      <c r="D243"/>
    </row>
    <row r="244" spans="3:4" ht="15" customHeight="1" x14ac:dyDescent="0.3">
      <c r="C244"/>
      <c r="D244"/>
    </row>
    <row r="245" spans="3:4" ht="15" customHeight="1" x14ac:dyDescent="0.3">
      <c r="C245"/>
      <c r="D245"/>
    </row>
    <row r="246" spans="3:4" ht="15" customHeight="1" x14ac:dyDescent="0.3">
      <c r="C246"/>
      <c r="D246"/>
    </row>
    <row r="247" spans="3:4" ht="15" customHeight="1" x14ac:dyDescent="0.3">
      <c r="C247"/>
      <c r="D247"/>
    </row>
    <row r="248" spans="3:4" ht="15" customHeight="1" x14ac:dyDescent="0.3">
      <c r="C248"/>
      <c r="D248"/>
    </row>
    <row r="249" spans="3:4" ht="15" customHeight="1" x14ac:dyDescent="0.3">
      <c r="C249"/>
      <c r="D249"/>
    </row>
    <row r="250" spans="3:4" ht="15" customHeight="1" x14ac:dyDescent="0.3">
      <c r="C250"/>
      <c r="D250"/>
    </row>
    <row r="251" spans="3:4" ht="15" customHeight="1" x14ac:dyDescent="0.3">
      <c r="C251"/>
      <c r="D251"/>
    </row>
    <row r="252" spans="3:4" ht="15" customHeight="1" x14ac:dyDescent="0.3">
      <c r="C252"/>
      <c r="D252"/>
    </row>
    <row r="253" spans="3:4" ht="15" customHeight="1" x14ac:dyDescent="0.3">
      <c r="C253"/>
      <c r="D253"/>
    </row>
    <row r="254" spans="3:4" ht="15" customHeight="1" x14ac:dyDescent="0.3">
      <c r="C254"/>
      <c r="D254"/>
    </row>
    <row r="255" spans="3:4" ht="15" customHeight="1" x14ac:dyDescent="0.3">
      <c r="C255"/>
      <c r="D255"/>
    </row>
    <row r="256" spans="3:4" ht="15" customHeight="1" x14ac:dyDescent="0.3">
      <c r="C256"/>
      <c r="D256"/>
    </row>
    <row r="257" spans="3:4" ht="15" customHeight="1" x14ac:dyDescent="0.3">
      <c r="C257"/>
      <c r="D257"/>
    </row>
    <row r="258" spans="3:4" ht="15" customHeight="1" x14ac:dyDescent="0.3">
      <c r="C258"/>
      <c r="D258"/>
    </row>
    <row r="259" spans="3:4" ht="15" customHeight="1" x14ac:dyDescent="0.3">
      <c r="C259"/>
      <c r="D259"/>
    </row>
    <row r="260" spans="3:4" ht="15" customHeight="1" x14ac:dyDescent="0.3">
      <c r="C260"/>
      <c r="D260"/>
    </row>
    <row r="261" spans="3:4" ht="15" customHeight="1" x14ac:dyDescent="0.3">
      <c r="C261"/>
      <c r="D261"/>
    </row>
    <row r="262" spans="3:4" ht="15" customHeight="1" x14ac:dyDescent="0.3">
      <c r="C262"/>
      <c r="D262"/>
    </row>
    <row r="263" spans="3:4" ht="15" customHeight="1" x14ac:dyDescent="0.3">
      <c r="C263"/>
      <c r="D263"/>
    </row>
    <row r="264" spans="3:4" ht="15" customHeight="1" x14ac:dyDescent="0.3">
      <c r="C264"/>
      <c r="D264"/>
    </row>
    <row r="265" spans="3:4" ht="15" customHeight="1" x14ac:dyDescent="0.3">
      <c r="C265"/>
      <c r="D265"/>
    </row>
    <row r="266" spans="3:4" ht="15" customHeight="1" x14ac:dyDescent="0.3">
      <c r="C266"/>
      <c r="D266"/>
    </row>
    <row r="267" spans="3:4" ht="15" customHeight="1" x14ac:dyDescent="0.3">
      <c r="C267"/>
      <c r="D267"/>
    </row>
    <row r="268" spans="3:4" ht="15" customHeight="1" x14ac:dyDescent="0.3">
      <c r="C268"/>
      <c r="D268"/>
    </row>
    <row r="269" spans="3:4" ht="15" customHeight="1" x14ac:dyDescent="0.3">
      <c r="C269"/>
      <c r="D269"/>
    </row>
    <row r="270" spans="3:4" ht="15" customHeight="1" x14ac:dyDescent="0.3">
      <c r="C270"/>
      <c r="D270"/>
    </row>
    <row r="271" spans="3:4" ht="15" customHeight="1" x14ac:dyDescent="0.3">
      <c r="C271"/>
      <c r="D271"/>
    </row>
    <row r="272" spans="3:4" ht="15" customHeight="1" x14ac:dyDescent="0.3">
      <c r="C272"/>
      <c r="D272"/>
    </row>
    <row r="273" spans="3:4" ht="15" customHeight="1" x14ac:dyDescent="0.3">
      <c r="C273"/>
      <c r="D273"/>
    </row>
    <row r="274" spans="3:4" ht="15" customHeight="1" x14ac:dyDescent="0.3">
      <c r="C274"/>
      <c r="D274"/>
    </row>
    <row r="275" spans="3:4" ht="15" customHeight="1" x14ac:dyDescent="0.3">
      <c r="C275"/>
      <c r="D275"/>
    </row>
    <row r="276" spans="3:4" ht="15" customHeight="1" x14ac:dyDescent="0.3">
      <c r="C276"/>
      <c r="D276"/>
    </row>
    <row r="277" spans="3:4" ht="15" customHeight="1" x14ac:dyDescent="0.3">
      <c r="C277"/>
      <c r="D277"/>
    </row>
    <row r="278" spans="3:4" ht="15" customHeight="1" x14ac:dyDescent="0.3">
      <c r="C278"/>
      <c r="D278"/>
    </row>
    <row r="279" spans="3:4" ht="15" customHeight="1" x14ac:dyDescent="0.3">
      <c r="C279"/>
      <c r="D279"/>
    </row>
    <row r="280" spans="3:4" ht="15" customHeight="1" x14ac:dyDescent="0.3">
      <c r="C280"/>
      <c r="D280"/>
    </row>
    <row r="281" spans="3:4" ht="15" customHeight="1" x14ac:dyDescent="0.3">
      <c r="C281"/>
      <c r="D281"/>
    </row>
    <row r="282" spans="3:4" ht="15" customHeight="1" x14ac:dyDescent="0.3">
      <c r="C282"/>
      <c r="D282"/>
    </row>
    <row r="283" spans="3:4" ht="15" customHeight="1" x14ac:dyDescent="0.3">
      <c r="C283"/>
      <c r="D283"/>
    </row>
    <row r="284" spans="3:4" ht="15" customHeight="1" x14ac:dyDescent="0.3">
      <c r="C284"/>
      <c r="D284"/>
    </row>
    <row r="285" spans="3:4" ht="15" customHeight="1" x14ac:dyDescent="0.3">
      <c r="C285"/>
      <c r="D285"/>
    </row>
    <row r="286" spans="3:4" ht="15" customHeight="1" x14ac:dyDescent="0.3">
      <c r="C286"/>
      <c r="D286"/>
    </row>
    <row r="287" spans="3:4" ht="15" customHeight="1" x14ac:dyDescent="0.3">
      <c r="C287"/>
      <c r="D287"/>
    </row>
    <row r="288" spans="3:4" ht="15" customHeight="1" x14ac:dyDescent="0.3">
      <c r="C288"/>
      <c r="D288"/>
    </row>
    <row r="289" spans="3:4" ht="15" customHeight="1" x14ac:dyDescent="0.3">
      <c r="C289"/>
      <c r="D289"/>
    </row>
    <row r="290" spans="3:4" ht="15" customHeight="1" x14ac:dyDescent="0.3">
      <c r="C290"/>
      <c r="D290"/>
    </row>
    <row r="291" spans="3:4" ht="15" customHeight="1" x14ac:dyDescent="0.3">
      <c r="C291"/>
      <c r="D291"/>
    </row>
    <row r="292" spans="3:4" ht="15" customHeight="1" x14ac:dyDescent="0.3">
      <c r="C292"/>
      <c r="D292"/>
    </row>
    <row r="293" spans="3:4" ht="15" customHeight="1" x14ac:dyDescent="0.3">
      <c r="C293"/>
      <c r="D293"/>
    </row>
    <row r="294" spans="3:4" ht="15" customHeight="1" x14ac:dyDescent="0.3">
      <c r="C294"/>
      <c r="D294"/>
    </row>
    <row r="295" spans="3:4" ht="15" customHeight="1" x14ac:dyDescent="0.3">
      <c r="C295"/>
      <c r="D295"/>
    </row>
    <row r="296" spans="3:4" ht="15" customHeight="1" x14ac:dyDescent="0.3">
      <c r="C296"/>
      <c r="D296"/>
    </row>
    <row r="297" spans="3:4" ht="15" customHeight="1" x14ac:dyDescent="0.3">
      <c r="C297"/>
      <c r="D297"/>
    </row>
    <row r="298" spans="3:4" ht="15" customHeight="1" x14ac:dyDescent="0.3">
      <c r="C298"/>
      <c r="D298"/>
    </row>
    <row r="299" spans="3:4" ht="15" customHeight="1" x14ac:dyDescent="0.3">
      <c r="C299"/>
      <c r="D299"/>
    </row>
    <row r="300" spans="3:4" ht="15" customHeight="1" x14ac:dyDescent="0.3">
      <c r="C300"/>
      <c r="D300"/>
    </row>
    <row r="301" spans="3:4" ht="15" customHeight="1" x14ac:dyDescent="0.3">
      <c r="C301"/>
      <c r="D301"/>
    </row>
    <row r="302" spans="3:4" ht="15" customHeight="1" x14ac:dyDescent="0.3">
      <c r="C302"/>
      <c r="D302"/>
    </row>
    <row r="303" spans="3:4" ht="15" customHeight="1" x14ac:dyDescent="0.3">
      <c r="C303"/>
      <c r="D303"/>
    </row>
    <row r="304" spans="3:4" ht="15" customHeight="1" x14ac:dyDescent="0.3">
      <c r="C304"/>
      <c r="D304"/>
    </row>
    <row r="305" spans="3:4" ht="15" customHeight="1" x14ac:dyDescent="0.3">
      <c r="C305"/>
      <c r="D305"/>
    </row>
    <row r="306" spans="3:4" ht="15" customHeight="1" x14ac:dyDescent="0.3">
      <c r="C306"/>
      <c r="D306"/>
    </row>
    <row r="307" spans="3:4" ht="15" customHeight="1" x14ac:dyDescent="0.3">
      <c r="C307"/>
      <c r="D307"/>
    </row>
    <row r="308" spans="3:4" ht="15" customHeight="1" x14ac:dyDescent="0.3">
      <c r="C308"/>
      <c r="D308"/>
    </row>
    <row r="309" spans="3:4" ht="15" customHeight="1" x14ac:dyDescent="0.3">
      <c r="C309"/>
      <c r="D309"/>
    </row>
    <row r="310" spans="3:4" ht="15" customHeight="1" x14ac:dyDescent="0.3">
      <c r="C310"/>
      <c r="D310"/>
    </row>
    <row r="311" spans="3:4" ht="15" customHeight="1" x14ac:dyDescent="0.3">
      <c r="C311"/>
      <c r="D311"/>
    </row>
    <row r="312" spans="3:4" ht="15" customHeight="1" x14ac:dyDescent="0.3">
      <c r="C312"/>
      <c r="D312"/>
    </row>
    <row r="313" spans="3:4" ht="15" customHeight="1" x14ac:dyDescent="0.3">
      <c r="C313"/>
      <c r="D313"/>
    </row>
    <row r="314" spans="3:4" ht="15" customHeight="1" x14ac:dyDescent="0.3">
      <c r="C314"/>
      <c r="D314"/>
    </row>
    <row r="315" spans="3:4" ht="15" customHeight="1" x14ac:dyDescent="0.3">
      <c r="C315"/>
      <c r="D315"/>
    </row>
    <row r="316" spans="3:4" ht="15" customHeight="1" x14ac:dyDescent="0.3">
      <c r="C316"/>
      <c r="D316"/>
    </row>
    <row r="317" spans="3:4" ht="15" customHeight="1" x14ac:dyDescent="0.3">
      <c r="C317"/>
      <c r="D317"/>
    </row>
    <row r="318" spans="3:4" ht="15" customHeight="1" x14ac:dyDescent="0.3">
      <c r="C318"/>
      <c r="D318"/>
    </row>
    <row r="319" spans="3:4" ht="15" customHeight="1" x14ac:dyDescent="0.3">
      <c r="C319"/>
      <c r="D319"/>
    </row>
    <row r="320" spans="3:4" ht="15" customHeight="1" x14ac:dyDescent="0.3">
      <c r="C320"/>
      <c r="D320"/>
    </row>
    <row r="321" spans="3:4" ht="15" customHeight="1" x14ac:dyDescent="0.3">
      <c r="C321"/>
      <c r="D321"/>
    </row>
    <row r="322" spans="3:4" ht="15" customHeight="1" x14ac:dyDescent="0.3">
      <c r="C322"/>
      <c r="D322"/>
    </row>
    <row r="323" spans="3:4" ht="15" customHeight="1" x14ac:dyDescent="0.3">
      <c r="C323"/>
      <c r="D323"/>
    </row>
    <row r="324" spans="3:4" ht="15" customHeight="1" x14ac:dyDescent="0.3">
      <c r="C324"/>
      <c r="D324"/>
    </row>
    <row r="325" spans="3:4" ht="15" customHeight="1" x14ac:dyDescent="0.3">
      <c r="C325"/>
      <c r="D325"/>
    </row>
    <row r="326" spans="3:4" ht="15" customHeight="1" x14ac:dyDescent="0.3">
      <c r="C326"/>
      <c r="D326"/>
    </row>
    <row r="327" spans="3:4" ht="15" customHeight="1" x14ac:dyDescent="0.3">
      <c r="C327"/>
      <c r="D327"/>
    </row>
    <row r="328" spans="3:4" ht="15" customHeight="1" x14ac:dyDescent="0.3">
      <c r="C328"/>
      <c r="D328"/>
    </row>
    <row r="329" spans="3:4" ht="15" customHeight="1" x14ac:dyDescent="0.3">
      <c r="C329"/>
      <c r="D329"/>
    </row>
    <row r="330" spans="3:4" ht="15" customHeight="1" x14ac:dyDescent="0.3">
      <c r="C330"/>
      <c r="D330"/>
    </row>
    <row r="331" spans="3:4" ht="15" customHeight="1" x14ac:dyDescent="0.3">
      <c r="C331"/>
      <c r="D331"/>
    </row>
    <row r="332" spans="3:4" ht="15" customHeight="1" x14ac:dyDescent="0.3">
      <c r="C332"/>
      <c r="D332"/>
    </row>
    <row r="333" spans="3:4" ht="15" customHeight="1" x14ac:dyDescent="0.3">
      <c r="C333"/>
      <c r="D333"/>
    </row>
    <row r="334" spans="3:4" ht="15" customHeight="1" x14ac:dyDescent="0.3">
      <c r="C334"/>
      <c r="D334"/>
    </row>
    <row r="335" spans="3:4" ht="15" customHeight="1" x14ac:dyDescent="0.3">
      <c r="C335"/>
      <c r="D335"/>
    </row>
    <row r="336" spans="3:4" ht="15" customHeight="1" x14ac:dyDescent="0.3">
      <c r="C336"/>
      <c r="D336"/>
    </row>
    <row r="337" spans="3:4" ht="15" customHeight="1" x14ac:dyDescent="0.3">
      <c r="C337"/>
      <c r="D337"/>
    </row>
    <row r="338" spans="3:4" ht="15" customHeight="1" x14ac:dyDescent="0.3">
      <c r="C338"/>
      <c r="D338"/>
    </row>
    <row r="339" spans="3:4" ht="15" customHeight="1" x14ac:dyDescent="0.3">
      <c r="C339"/>
      <c r="D339"/>
    </row>
    <row r="340" spans="3:4" ht="15" customHeight="1" x14ac:dyDescent="0.3">
      <c r="C340"/>
      <c r="D340"/>
    </row>
    <row r="341" spans="3:4" ht="15" customHeight="1" x14ac:dyDescent="0.3">
      <c r="C341"/>
      <c r="D341"/>
    </row>
    <row r="342" spans="3:4" ht="15" customHeight="1" x14ac:dyDescent="0.3">
      <c r="C342"/>
      <c r="D342"/>
    </row>
    <row r="343" spans="3:4" ht="15" customHeight="1" x14ac:dyDescent="0.3">
      <c r="C343"/>
      <c r="D343"/>
    </row>
    <row r="344" spans="3:4" ht="15" customHeight="1" x14ac:dyDescent="0.3">
      <c r="C344"/>
      <c r="D344"/>
    </row>
    <row r="345" spans="3:4" ht="15" customHeight="1" x14ac:dyDescent="0.3">
      <c r="C345"/>
      <c r="D345"/>
    </row>
    <row r="346" spans="3:4" ht="15" customHeight="1" x14ac:dyDescent="0.3">
      <c r="C346"/>
      <c r="D346"/>
    </row>
    <row r="347" spans="3:4" ht="15" customHeight="1" x14ac:dyDescent="0.3">
      <c r="C347"/>
      <c r="D347"/>
    </row>
    <row r="348" spans="3:4" ht="15" customHeight="1" x14ac:dyDescent="0.3">
      <c r="C348"/>
      <c r="D348"/>
    </row>
    <row r="349" spans="3:4" ht="15" customHeight="1" x14ac:dyDescent="0.3">
      <c r="C349"/>
      <c r="D349"/>
    </row>
    <row r="350" spans="3:4" ht="15" customHeight="1" x14ac:dyDescent="0.3">
      <c r="C350"/>
      <c r="D350"/>
    </row>
    <row r="351" spans="3:4" ht="15" customHeight="1" x14ac:dyDescent="0.3">
      <c r="C351"/>
      <c r="D351"/>
    </row>
    <row r="352" spans="3:4" ht="15" customHeight="1" x14ac:dyDescent="0.3">
      <c r="C352"/>
      <c r="D352"/>
    </row>
    <row r="353" spans="3:4" ht="15" customHeight="1" x14ac:dyDescent="0.3">
      <c r="C353"/>
      <c r="D353"/>
    </row>
    <row r="354" spans="3:4" ht="15" customHeight="1" x14ac:dyDescent="0.3">
      <c r="C354"/>
      <c r="D354"/>
    </row>
    <row r="355" spans="3:4" ht="15" customHeight="1" x14ac:dyDescent="0.3">
      <c r="C355"/>
      <c r="D355"/>
    </row>
    <row r="356" spans="3:4" ht="15" customHeight="1" x14ac:dyDescent="0.3">
      <c r="C356"/>
      <c r="D356"/>
    </row>
    <row r="357" spans="3:4" ht="15" customHeight="1" x14ac:dyDescent="0.3">
      <c r="C357"/>
      <c r="D357"/>
    </row>
    <row r="358" spans="3:4" ht="15" customHeight="1" x14ac:dyDescent="0.3">
      <c r="C358"/>
      <c r="D358"/>
    </row>
    <row r="359" spans="3:4" ht="15" customHeight="1" x14ac:dyDescent="0.3">
      <c r="C359"/>
      <c r="D359"/>
    </row>
    <row r="360" spans="3:4" ht="15" customHeight="1" x14ac:dyDescent="0.3">
      <c r="C360"/>
      <c r="D360"/>
    </row>
    <row r="361" spans="3:4" ht="15" customHeight="1" x14ac:dyDescent="0.3">
      <c r="C361"/>
      <c r="D361"/>
    </row>
    <row r="362" spans="3:4" ht="15" customHeight="1" x14ac:dyDescent="0.3">
      <c r="C362"/>
      <c r="D362"/>
    </row>
    <row r="363" spans="3:4" ht="15" customHeight="1" x14ac:dyDescent="0.3">
      <c r="C363"/>
      <c r="D363"/>
    </row>
    <row r="364" spans="3:4" ht="15" customHeight="1" x14ac:dyDescent="0.3">
      <c r="C364"/>
      <c r="D364"/>
    </row>
    <row r="365" spans="3:4" ht="15" customHeight="1" x14ac:dyDescent="0.3">
      <c r="C365"/>
      <c r="D365"/>
    </row>
    <row r="366" spans="3:4" ht="15" customHeight="1" x14ac:dyDescent="0.3">
      <c r="C366"/>
      <c r="D366"/>
    </row>
    <row r="367" spans="3:4" ht="15" customHeight="1" x14ac:dyDescent="0.3">
      <c r="C367"/>
      <c r="D367"/>
    </row>
    <row r="368" spans="3:4" ht="15" customHeight="1" x14ac:dyDescent="0.3">
      <c r="C368"/>
      <c r="D368"/>
    </row>
    <row r="369" spans="3:4" ht="15" customHeight="1" x14ac:dyDescent="0.3">
      <c r="C369"/>
      <c r="D369"/>
    </row>
    <row r="370" spans="3:4" ht="15" customHeight="1" x14ac:dyDescent="0.3">
      <c r="C370"/>
      <c r="D370"/>
    </row>
    <row r="371" spans="3:4" ht="15" customHeight="1" x14ac:dyDescent="0.3">
      <c r="C371"/>
      <c r="D371"/>
    </row>
    <row r="372" spans="3:4" ht="15" customHeight="1" x14ac:dyDescent="0.3">
      <c r="C372"/>
      <c r="D372"/>
    </row>
    <row r="373" spans="3:4" ht="15" customHeight="1" x14ac:dyDescent="0.3">
      <c r="C373"/>
      <c r="D373"/>
    </row>
    <row r="374" spans="3:4" ht="15" customHeight="1" x14ac:dyDescent="0.3">
      <c r="C374"/>
      <c r="D374"/>
    </row>
    <row r="375" spans="3:4" ht="15" customHeight="1" x14ac:dyDescent="0.3">
      <c r="C375"/>
      <c r="D375"/>
    </row>
    <row r="376" spans="3:4" ht="15" customHeight="1" x14ac:dyDescent="0.3">
      <c r="C376"/>
      <c r="D376"/>
    </row>
    <row r="377" spans="3:4" ht="15" customHeight="1" x14ac:dyDescent="0.3">
      <c r="C377"/>
      <c r="D377"/>
    </row>
    <row r="378" spans="3:4" ht="15" customHeight="1" x14ac:dyDescent="0.3">
      <c r="C378"/>
      <c r="D378"/>
    </row>
    <row r="379" spans="3:4" ht="15" customHeight="1" x14ac:dyDescent="0.3">
      <c r="C379"/>
      <c r="D379"/>
    </row>
    <row r="380" spans="3:4" ht="15" customHeight="1" x14ac:dyDescent="0.3">
      <c r="C380"/>
      <c r="D380"/>
    </row>
    <row r="381" spans="3:4" ht="15" customHeight="1" x14ac:dyDescent="0.3">
      <c r="C381"/>
      <c r="D381"/>
    </row>
    <row r="382" spans="3:4" ht="15" customHeight="1" x14ac:dyDescent="0.3">
      <c r="C382"/>
      <c r="D382"/>
    </row>
    <row r="383" spans="3:4" ht="15" customHeight="1" x14ac:dyDescent="0.3">
      <c r="C383"/>
      <c r="D383"/>
    </row>
    <row r="384" spans="3:4" ht="15" customHeight="1" x14ac:dyDescent="0.3">
      <c r="C384"/>
      <c r="D384"/>
    </row>
    <row r="385" spans="3:4" ht="15" customHeight="1" x14ac:dyDescent="0.3">
      <c r="C385"/>
      <c r="D385"/>
    </row>
    <row r="386" spans="3:4" ht="15" customHeight="1" x14ac:dyDescent="0.3">
      <c r="C386"/>
      <c r="D386"/>
    </row>
    <row r="387" spans="3:4" ht="15" customHeight="1" x14ac:dyDescent="0.3">
      <c r="C387"/>
      <c r="D387"/>
    </row>
    <row r="388" spans="3:4" ht="15" customHeight="1" x14ac:dyDescent="0.3">
      <c r="C388"/>
      <c r="D388"/>
    </row>
    <row r="389" spans="3:4" ht="15" customHeight="1" x14ac:dyDescent="0.3">
      <c r="C389"/>
      <c r="D389"/>
    </row>
    <row r="390" spans="3:4" ht="15" customHeight="1" x14ac:dyDescent="0.3">
      <c r="C390"/>
      <c r="D390"/>
    </row>
    <row r="391" spans="3:4" ht="15" customHeight="1" x14ac:dyDescent="0.3">
      <c r="C391"/>
      <c r="D391"/>
    </row>
    <row r="392" spans="3:4" ht="15" customHeight="1" x14ac:dyDescent="0.3">
      <c r="C392"/>
      <c r="D392"/>
    </row>
    <row r="393" spans="3:4" ht="15" customHeight="1" x14ac:dyDescent="0.3">
      <c r="C393"/>
      <c r="D393"/>
    </row>
    <row r="394" spans="3:4" ht="15" customHeight="1" x14ac:dyDescent="0.3">
      <c r="C394"/>
      <c r="D394"/>
    </row>
    <row r="395" spans="3:4" ht="15" customHeight="1" x14ac:dyDescent="0.3">
      <c r="C395"/>
      <c r="D395"/>
    </row>
    <row r="396" spans="3:4" ht="15" customHeight="1" x14ac:dyDescent="0.3">
      <c r="C396"/>
      <c r="D396"/>
    </row>
    <row r="397" spans="3:4" ht="15" customHeight="1" x14ac:dyDescent="0.3">
      <c r="C397"/>
      <c r="D397"/>
    </row>
    <row r="398" spans="3:4" ht="15" customHeight="1" x14ac:dyDescent="0.3">
      <c r="C398"/>
      <c r="D398"/>
    </row>
    <row r="399" spans="3:4" ht="15" customHeight="1" x14ac:dyDescent="0.3">
      <c r="C399"/>
      <c r="D399"/>
    </row>
    <row r="400" spans="3:4" ht="15" customHeight="1" x14ac:dyDescent="0.3">
      <c r="C400"/>
      <c r="D400"/>
    </row>
    <row r="401" spans="3:4" ht="15" customHeight="1" x14ac:dyDescent="0.3">
      <c r="C401"/>
      <c r="D401"/>
    </row>
    <row r="402" spans="3:4" ht="15" customHeight="1" x14ac:dyDescent="0.3">
      <c r="C402"/>
      <c r="D402"/>
    </row>
    <row r="403" spans="3:4" ht="15" customHeight="1" x14ac:dyDescent="0.3">
      <c r="C403"/>
      <c r="D403"/>
    </row>
    <row r="404" spans="3:4" ht="15" customHeight="1" x14ac:dyDescent="0.3">
      <c r="C404"/>
      <c r="D404"/>
    </row>
    <row r="405" spans="3:4" ht="15" customHeight="1" x14ac:dyDescent="0.3">
      <c r="C405"/>
      <c r="D405"/>
    </row>
    <row r="406" spans="3:4" ht="15" customHeight="1" x14ac:dyDescent="0.3">
      <c r="C406"/>
      <c r="D406"/>
    </row>
    <row r="407" spans="3:4" ht="15" customHeight="1" x14ac:dyDescent="0.3">
      <c r="C407"/>
      <c r="D407"/>
    </row>
    <row r="408" spans="3:4" ht="15" customHeight="1" x14ac:dyDescent="0.3">
      <c r="C408"/>
      <c r="D408"/>
    </row>
    <row r="409" spans="3:4" ht="15" customHeight="1" x14ac:dyDescent="0.3">
      <c r="C409"/>
      <c r="D409"/>
    </row>
    <row r="410" spans="3:4" ht="15" customHeight="1" x14ac:dyDescent="0.3">
      <c r="C410"/>
      <c r="D410"/>
    </row>
    <row r="411" spans="3:4" ht="15" customHeight="1" x14ac:dyDescent="0.3">
      <c r="C411"/>
      <c r="D411"/>
    </row>
    <row r="412" spans="3:4" ht="15" customHeight="1" x14ac:dyDescent="0.3">
      <c r="C412"/>
      <c r="D412"/>
    </row>
    <row r="413" spans="3:4" ht="15" customHeight="1" x14ac:dyDescent="0.3">
      <c r="C413"/>
      <c r="D413"/>
    </row>
    <row r="414" spans="3:4" ht="15" customHeight="1" x14ac:dyDescent="0.3">
      <c r="C414"/>
      <c r="D414"/>
    </row>
    <row r="415" spans="3:4" ht="15" customHeight="1" x14ac:dyDescent="0.3">
      <c r="C415"/>
      <c r="D415"/>
    </row>
    <row r="416" spans="3:4" ht="15" customHeight="1" x14ac:dyDescent="0.3">
      <c r="C416"/>
      <c r="D416"/>
    </row>
    <row r="417" spans="3:4" ht="15" customHeight="1" x14ac:dyDescent="0.3">
      <c r="C417"/>
      <c r="D417"/>
    </row>
    <row r="418" spans="3:4" ht="15" customHeight="1" x14ac:dyDescent="0.3">
      <c r="C418"/>
      <c r="D418"/>
    </row>
    <row r="419" spans="3:4" ht="15" customHeight="1" x14ac:dyDescent="0.3">
      <c r="C419"/>
      <c r="D419"/>
    </row>
    <row r="420" spans="3:4" ht="15" customHeight="1" x14ac:dyDescent="0.3">
      <c r="C420"/>
      <c r="D420"/>
    </row>
    <row r="421" spans="3:4" ht="15" customHeight="1" x14ac:dyDescent="0.3">
      <c r="C421"/>
      <c r="D421"/>
    </row>
    <row r="422" spans="3:4" ht="15" customHeight="1" x14ac:dyDescent="0.3">
      <c r="C422"/>
      <c r="D422"/>
    </row>
    <row r="423" spans="3:4" ht="15" customHeight="1" x14ac:dyDescent="0.3">
      <c r="C423"/>
      <c r="D423"/>
    </row>
    <row r="424" spans="3:4" ht="15" customHeight="1" x14ac:dyDescent="0.3">
      <c r="C424"/>
      <c r="D424"/>
    </row>
    <row r="425" spans="3:4" ht="15" customHeight="1" x14ac:dyDescent="0.3">
      <c r="C425"/>
      <c r="D425"/>
    </row>
    <row r="426" spans="3:4" ht="15" customHeight="1" x14ac:dyDescent="0.3">
      <c r="C426"/>
      <c r="D426"/>
    </row>
    <row r="427" spans="3:4" ht="15" customHeight="1" x14ac:dyDescent="0.3">
      <c r="C427"/>
      <c r="D427"/>
    </row>
    <row r="428" spans="3:4" ht="15" customHeight="1" x14ac:dyDescent="0.3">
      <c r="C428"/>
      <c r="D428"/>
    </row>
    <row r="429" spans="3:4" ht="15" customHeight="1" x14ac:dyDescent="0.3">
      <c r="C429"/>
      <c r="D429"/>
    </row>
    <row r="430" spans="3:4" ht="15" customHeight="1" x14ac:dyDescent="0.3">
      <c r="C430"/>
      <c r="D430"/>
    </row>
    <row r="431" spans="3:4" ht="15" customHeight="1" x14ac:dyDescent="0.3">
      <c r="C431"/>
      <c r="D431"/>
    </row>
    <row r="432" spans="3:4" ht="15" customHeight="1" x14ac:dyDescent="0.3">
      <c r="C432"/>
      <c r="D432"/>
    </row>
    <row r="433" spans="3:4" ht="15" customHeight="1" x14ac:dyDescent="0.3">
      <c r="C433"/>
      <c r="D433"/>
    </row>
    <row r="434" spans="3:4" ht="15" customHeight="1" x14ac:dyDescent="0.3">
      <c r="C434"/>
      <c r="D434"/>
    </row>
    <row r="435" spans="3:4" ht="15" customHeight="1" x14ac:dyDescent="0.3">
      <c r="C435"/>
      <c r="D435"/>
    </row>
    <row r="436" spans="3:4" ht="15" customHeight="1" x14ac:dyDescent="0.3">
      <c r="C436"/>
      <c r="D436"/>
    </row>
    <row r="437" spans="3:4" ht="15" customHeight="1" x14ac:dyDescent="0.3">
      <c r="C437"/>
      <c r="D437"/>
    </row>
    <row r="438" spans="3:4" ht="15" customHeight="1" x14ac:dyDescent="0.3">
      <c r="C438"/>
      <c r="D438"/>
    </row>
    <row r="439" spans="3:4" ht="15" customHeight="1" x14ac:dyDescent="0.3">
      <c r="C439"/>
      <c r="D439"/>
    </row>
    <row r="440" spans="3:4" ht="15" customHeight="1" x14ac:dyDescent="0.3">
      <c r="C440"/>
      <c r="D440"/>
    </row>
    <row r="441" spans="3:4" ht="15" customHeight="1" x14ac:dyDescent="0.3">
      <c r="C441"/>
      <c r="D441"/>
    </row>
    <row r="442" spans="3:4" ht="15" customHeight="1" x14ac:dyDescent="0.3">
      <c r="C442"/>
      <c r="D442"/>
    </row>
    <row r="443" spans="3:4" ht="15" customHeight="1" x14ac:dyDescent="0.3">
      <c r="C443"/>
      <c r="D443"/>
    </row>
    <row r="444" spans="3:4" ht="15" customHeight="1" x14ac:dyDescent="0.3">
      <c r="C444"/>
      <c r="D444"/>
    </row>
    <row r="445" spans="3:4" ht="15" customHeight="1" x14ac:dyDescent="0.3">
      <c r="C445"/>
      <c r="D445"/>
    </row>
    <row r="446" spans="3:4" ht="15" customHeight="1" x14ac:dyDescent="0.3">
      <c r="C446"/>
      <c r="D446"/>
    </row>
    <row r="447" spans="3:4" ht="15" customHeight="1" x14ac:dyDescent="0.3">
      <c r="C447"/>
      <c r="D447"/>
    </row>
    <row r="448" spans="3:4" ht="15" customHeight="1" x14ac:dyDescent="0.3">
      <c r="C448"/>
      <c r="D448"/>
    </row>
    <row r="449" spans="3:4" ht="15" customHeight="1" x14ac:dyDescent="0.3">
      <c r="C449"/>
      <c r="D449"/>
    </row>
    <row r="450" spans="3:4" ht="15" customHeight="1" x14ac:dyDescent="0.3">
      <c r="C450"/>
      <c r="D450"/>
    </row>
    <row r="451" spans="3:4" ht="15" customHeight="1" x14ac:dyDescent="0.3">
      <c r="C451"/>
      <c r="D451"/>
    </row>
    <row r="452" spans="3:4" ht="15" customHeight="1" x14ac:dyDescent="0.3">
      <c r="C452"/>
      <c r="D452"/>
    </row>
    <row r="453" spans="3:4" ht="15" customHeight="1" x14ac:dyDescent="0.3">
      <c r="C453"/>
      <c r="D453"/>
    </row>
    <row r="454" spans="3:4" ht="15" customHeight="1" x14ac:dyDescent="0.3">
      <c r="C454"/>
      <c r="D454"/>
    </row>
    <row r="455" spans="3:4" ht="15" customHeight="1" x14ac:dyDescent="0.3">
      <c r="C455"/>
      <c r="D455"/>
    </row>
    <row r="456" spans="3:4" ht="15" customHeight="1" x14ac:dyDescent="0.3">
      <c r="C456"/>
      <c r="D456"/>
    </row>
    <row r="457" spans="3:4" ht="15" customHeight="1" x14ac:dyDescent="0.3">
      <c r="C457"/>
      <c r="D457"/>
    </row>
    <row r="458" spans="3:4" ht="15" customHeight="1" x14ac:dyDescent="0.3">
      <c r="C458"/>
      <c r="D458"/>
    </row>
    <row r="459" spans="3:4" ht="15" customHeight="1" x14ac:dyDescent="0.3">
      <c r="C459"/>
      <c r="D459"/>
    </row>
    <row r="460" spans="3:4" ht="15" customHeight="1" x14ac:dyDescent="0.3">
      <c r="C460"/>
      <c r="D460"/>
    </row>
    <row r="461" spans="3:4" ht="15" customHeight="1" x14ac:dyDescent="0.3">
      <c r="C461"/>
      <c r="D461"/>
    </row>
    <row r="462" spans="3:4" ht="15" customHeight="1" x14ac:dyDescent="0.3">
      <c r="C462"/>
      <c r="D462"/>
    </row>
    <row r="463" spans="3:4" ht="15" customHeight="1" x14ac:dyDescent="0.3">
      <c r="C463"/>
      <c r="D463"/>
    </row>
    <row r="464" spans="3:4" ht="15" customHeight="1" x14ac:dyDescent="0.3">
      <c r="C464"/>
      <c r="D464"/>
    </row>
    <row r="465" spans="3:4" ht="15" customHeight="1" x14ac:dyDescent="0.3">
      <c r="C465"/>
      <c r="D465"/>
    </row>
    <row r="466" spans="3:4" ht="15" customHeight="1" x14ac:dyDescent="0.3">
      <c r="C466"/>
      <c r="D466"/>
    </row>
    <row r="467" spans="3:4" ht="15" customHeight="1" x14ac:dyDescent="0.3">
      <c r="C467"/>
      <c r="D467"/>
    </row>
    <row r="468" spans="3:4" ht="15" customHeight="1" x14ac:dyDescent="0.3">
      <c r="C468"/>
      <c r="D468"/>
    </row>
    <row r="469" spans="3:4" ht="15" customHeight="1" x14ac:dyDescent="0.3">
      <c r="C469"/>
      <c r="D469"/>
    </row>
    <row r="470" spans="3:4" ht="15" customHeight="1" x14ac:dyDescent="0.3">
      <c r="C470"/>
      <c r="D470"/>
    </row>
    <row r="471" spans="3:4" ht="15" customHeight="1" x14ac:dyDescent="0.3">
      <c r="C471"/>
      <c r="D471"/>
    </row>
    <row r="472" spans="3:4" ht="15" customHeight="1" x14ac:dyDescent="0.3">
      <c r="C472"/>
      <c r="D472"/>
    </row>
    <row r="473" spans="3:4" ht="15" customHeight="1" x14ac:dyDescent="0.3">
      <c r="C473"/>
      <c r="D473"/>
    </row>
    <row r="474" spans="3:4" ht="15" customHeight="1" x14ac:dyDescent="0.3">
      <c r="C474"/>
      <c r="D474"/>
    </row>
    <row r="475" spans="3:4" ht="15" customHeight="1" x14ac:dyDescent="0.3">
      <c r="C475"/>
      <c r="D475"/>
    </row>
    <row r="476" spans="3:4" ht="15" customHeight="1" x14ac:dyDescent="0.3">
      <c r="C476"/>
      <c r="D476"/>
    </row>
    <row r="477" spans="3:4" ht="15" customHeight="1" x14ac:dyDescent="0.3">
      <c r="C477"/>
      <c r="D477"/>
    </row>
    <row r="478" spans="3:4" ht="15" customHeight="1" x14ac:dyDescent="0.3">
      <c r="C478"/>
      <c r="D478"/>
    </row>
    <row r="479" spans="3:4" ht="15" customHeight="1" x14ac:dyDescent="0.3">
      <c r="C479"/>
      <c r="D479"/>
    </row>
    <row r="480" spans="3:4" ht="15" customHeight="1" x14ac:dyDescent="0.3">
      <c r="C480"/>
      <c r="D480"/>
    </row>
    <row r="481" spans="3:4" ht="15" customHeight="1" x14ac:dyDescent="0.3">
      <c r="C481"/>
      <c r="D481"/>
    </row>
    <row r="482" spans="3:4" ht="15" customHeight="1" x14ac:dyDescent="0.3">
      <c r="C482"/>
      <c r="D482"/>
    </row>
    <row r="483" spans="3:4" ht="15" customHeight="1" x14ac:dyDescent="0.3">
      <c r="C483"/>
      <c r="D483"/>
    </row>
    <row r="484" spans="3:4" ht="15" customHeight="1" x14ac:dyDescent="0.3">
      <c r="C484"/>
      <c r="D484"/>
    </row>
    <row r="485" spans="3:4" ht="15" customHeight="1" x14ac:dyDescent="0.3">
      <c r="C485"/>
      <c r="D485"/>
    </row>
    <row r="486" spans="3:4" ht="15" customHeight="1" x14ac:dyDescent="0.3">
      <c r="C486"/>
      <c r="D486"/>
    </row>
    <row r="487" spans="3:4" ht="15" customHeight="1" x14ac:dyDescent="0.3">
      <c r="C487"/>
      <c r="D487"/>
    </row>
    <row r="488" spans="3:4" ht="15" customHeight="1" x14ac:dyDescent="0.3">
      <c r="C488"/>
      <c r="D488"/>
    </row>
    <row r="489" spans="3:4" ht="15" customHeight="1" x14ac:dyDescent="0.3">
      <c r="C489"/>
      <c r="D489"/>
    </row>
    <row r="490" spans="3:4" ht="15" customHeight="1" x14ac:dyDescent="0.3">
      <c r="C490"/>
      <c r="D490"/>
    </row>
    <row r="491" spans="3:4" ht="15" customHeight="1" x14ac:dyDescent="0.3">
      <c r="C491"/>
      <c r="D491"/>
    </row>
    <row r="492" spans="3:4" ht="15" customHeight="1" x14ac:dyDescent="0.3">
      <c r="C492"/>
      <c r="D492"/>
    </row>
    <row r="493" spans="3:4" ht="15" customHeight="1" x14ac:dyDescent="0.3">
      <c r="C493"/>
      <c r="D493"/>
    </row>
    <row r="494" spans="3:4" ht="15" customHeight="1" x14ac:dyDescent="0.3">
      <c r="C494"/>
      <c r="D494"/>
    </row>
    <row r="495" spans="3:4" ht="15" customHeight="1" x14ac:dyDescent="0.3">
      <c r="C495"/>
      <c r="D495"/>
    </row>
    <row r="496" spans="3:4" ht="15" customHeight="1" x14ac:dyDescent="0.3">
      <c r="C496"/>
      <c r="D496"/>
    </row>
    <row r="497" spans="3:4" ht="15" customHeight="1" x14ac:dyDescent="0.3">
      <c r="C497"/>
      <c r="D497"/>
    </row>
    <row r="498" spans="3:4" ht="15" customHeight="1" x14ac:dyDescent="0.3">
      <c r="C498"/>
      <c r="D498"/>
    </row>
    <row r="499" spans="3:4" ht="15" customHeight="1" x14ac:dyDescent="0.3">
      <c r="C499"/>
      <c r="D499"/>
    </row>
    <row r="500" spans="3:4" ht="15" customHeight="1" x14ac:dyDescent="0.3">
      <c r="C500"/>
      <c r="D500"/>
    </row>
    <row r="501" spans="3:4" ht="15" customHeight="1" x14ac:dyDescent="0.3">
      <c r="C501"/>
      <c r="D501"/>
    </row>
    <row r="502" spans="3:4" ht="15" customHeight="1" x14ac:dyDescent="0.3">
      <c r="C502"/>
      <c r="D502"/>
    </row>
    <row r="503" spans="3:4" ht="15" customHeight="1" x14ac:dyDescent="0.3">
      <c r="C503"/>
      <c r="D503"/>
    </row>
    <row r="504" spans="3:4" ht="15" customHeight="1" x14ac:dyDescent="0.3">
      <c r="C504"/>
      <c r="D504"/>
    </row>
    <row r="505" spans="3:4" ht="15" customHeight="1" x14ac:dyDescent="0.3">
      <c r="C505"/>
      <c r="D505"/>
    </row>
    <row r="506" spans="3:4" ht="15" customHeight="1" x14ac:dyDescent="0.3">
      <c r="C506"/>
      <c r="D506"/>
    </row>
    <row r="507" spans="3:4" ht="15" customHeight="1" x14ac:dyDescent="0.3">
      <c r="C507"/>
      <c r="D507"/>
    </row>
    <row r="508" spans="3:4" ht="15" customHeight="1" x14ac:dyDescent="0.3">
      <c r="C508"/>
      <c r="D508"/>
    </row>
    <row r="509" spans="3:4" ht="15" customHeight="1" x14ac:dyDescent="0.3">
      <c r="C509"/>
      <c r="D509"/>
    </row>
    <row r="510" spans="3:4" ht="15" customHeight="1" x14ac:dyDescent="0.3">
      <c r="C510"/>
      <c r="D510"/>
    </row>
    <row r="511" spans="3:4" ht="15" customHeight="1" x14ac:dyDescent="0.3">
      <c r="C511"/>
      <c r="D511"/>
    </row>
    <row r="512" spans="3:4" ht="15" customHeight="1" x14ac:dyDescent="0.3">
      <c r="C512"/>
      <c r="D512"/>
    </row>
    <row r="513" spans="3:4" ht="15" customHeight="1" x14ac:dyDescent="0.3">
      <c r="C513"/>
      <c r="D513"/>
    </row>
    <row r="514" spans="3:4" ht="15" customHeight="1" x14ac:dyDescent="0.3">
      <c r="C514"/>
      <c r="D514"/>
    </row>
    <row r="515" spans="3:4" ht="15" customHeight="1" x14ac:dyDescent="0.3">
      <c r="C515"/>
      <c r="D515"/>
    </row>
    <row r="516" spans="3:4" ht="15" customHeight="1" x14ac:dyDescent="0.3">
      <c r="C516"/>
      <c r="D516"/>
    </row>
    <row r="517" spans="3:4" ht="15" customHeight="1" x14ac:dyDescent="0.3">
      <c r="C517"/>
      <c r="D517"/>
    </row>
    <row r="518" spans="3:4" ht="15" customHeight="1" x14ac:dyDescent="0.3">
      <c r="C518"/>
      <c r="D518"/>
    </row>
    <row r="519" spans="3:4" ht="15" customHeight="1" x14ac:dyDescent="0.3">
      <c r="C519"/>
      <c r="D519"/>
    </row>
    <row r="520" spans="3:4" ht="15" customHeight="1" x14ac:dyDescent="0.3">
      <c r="C520"/>
      <c r="D520"/>
    </row>
    <row r="521" spans="3:4" ht="15" customHeight="1" x14ac:dyDescent="0.3">
      <c r="C521"/>
      <c r="D521"/>
    </row>
    <row r="522" spans="3:4" ht="15" customHeight="1" x14ac:dyDescent="0.3">
      <c r="C522"/>
      <c r="D522"/>
    </row>
    <row r="523" spans="3:4" ht="15" customHeight="1" x14ac:dyDescent="0.3">
      <c r="C523"/>
      <c r="D523"/>
    </row>
    <row r="524" spans="3:4" ht="15" customHeight="1" x14ac:dyDescent="0.3">
      <c r="C524"/>
      <c r="D524"/>
    </row>
    <row r="525" spans="3:4" ht="15" customHeight="1" x14ac:dyDescent="0.3">
      <c r="C525"/>
      <c r="D525"/>
    </row>
    <row r="526" spans="3:4" ht="15" customHeight="1" x14ac:dyDescent="0.3">
      <c r="C526"/>
      <c r="D526"/>
    </row>
    <row r="527" spans="3:4" ht="15" customHeight="1" x14ac:dyDescent="0.3">
      <c r="C527"/>
      <c r="D527"/>
    </row>
    <row r="528" spans="3:4" ht="15" customHeight="1" x14ac:dyDescent="0.3">
      <c r="C528"/>
      <c r="D528"/>
    </row>
    <row r="529" spans="3:4" ht="15" customHeight="1" x14ac:dyDescent="0.3">
      <c r="C529"/>
      <c r="D529"/>
    </row>
    <row r="530" spans="3:4" ht="15" customHeight="1" x14ac:dyDescent="0.3">
      <c r="C530"/>
      <c r="D530"/>
    </row>
    <row r="531" spans="3:4" ht="15" customHeight="1" x14ac:dyDescent="0.3">
      <c r="C531"/>
      <c r="D531"/>
    </row>
    <row r="532" spans="3:4" ht="15" customHeight="1" x14ac:dyDescent="0.3">
      <c r="C532"/>
      <c r="D532"/>
    </row>
    <row r="533" spans="3:4" ht="15" customHeight="1" x14ac:dyDescent="0.3">
      <c r="C533"/>
      <c r="D533"/>
    </row>
    <row r="534" spans="3:4" ht="15" customHeight="1" x14ac:dyDescent="0.3">
      <c r="C534"/>
      <c r="D534"/>
    </row>
    <row r="535" spans="3:4" ht="15" customHeight="1" x14ac:dyDescent="0.3">
      <c r="C535"/>
      <c r="D535"/>
    </row>
    <row r="536" spans="3:4" ht="15" customHeight="1" x14ac:dyDescent="0.3">
      <c r="C536"/>
      <c r="D536"/>
    </row>
    <row r="537" spans="3:4" ht="15" customHeight="1" x14ac:dyDescent="0.3">
      <c r="C537"/>
      <c r="D537"/>
    </row>
    <row r="538" spans="3:4" ht="15" customHeight="1" x14ac:dyDescent="0.3">
      <c r="C538"/>
      <c r="D538"/>
    </row>
    <row r="539" spans="3:4" ht="15" customHeight="1" x14ac:dyDescent="0.3">
      <c r="C539"/>
      <c r="D539"/>
    </row>
    <row r="540" spans="3:4" ht="15" customHeight="1" x14ac:dyDescent="0.3">
      <c r="C540"/>
      <c r="D540"/>
    </row>
    <row r="541" spans="3:4" ht="15" customHeight="1" x14ac:dyDescent="0.3">
      <c r="C541"/>
      <c r="D541"/>
    </row>
    <row r="542" spans="3:4" ht="15" customHeight="1" x14ac:dyDescent="0.3">
      <c r="C542"/>
      <c r="D542"/>
    </row>
    <row r="543" spans="3:4" ht="15" customHeight="1" x14ac:dyDescent="0.3">
      <c r="C543"/>
      <c r="D543"/>
    </row>
    <row r="544" spans="3:4" ht="15" customHeight="1" x14ac:dyDescent="0.3">
      <c r="C544"/>
      <c r="D544"/>
    </row>
    <row r="545" spans="3:4" ht="15" customHeight="1" x14ac:dyDescent="0.3">
      <c r="C545"/>
      <c r="D545"/>
    </row>
    <row r="546" spans="3:4" ht="15" customHeight="1" x14ac:dyDescent="0.3">
      <c r="C546"/>
      <c r="D546"/>
    </row>
    <row r="547" spans="3:4" ht="15" customHeight="1" x14ac:dyDescent="0.3">
      <c r="C547"/>
      <c r="D547"/>
    </row>
    <row r="548" spans="3:4" ht="15" customHeight="1" x14ac:dyDescent="0.3">
      <c r="C548"/>
      <c r="D548"/>
    </row>
    <row r="549" spans="3:4" ht="15" customHeight="1" x14ac:dyDescent="0.3">
      <c r="C549"/>
      <c r="D549"/>
    </row>
    <row r="550" spans="3:4" ht="15" customHeight="1" x14ac:dyDescent="0.3">
      <c r="C550"/>
      <c r="D550"/>
    </row>
    <row r="551" spans="3:4" ht="15" customHeight="1" x14ac:dyDescent="0.3">
      <c r="C551"/>
      <c r="D551"/>
    </row>
    <row r="552" spans="3:4" ht="15" customHeight="1" x14ac:dyDescent="0.3">
      <c r="C552"/>
      <c r="D552"/>
    </row>
    <row r="553" spans="3:4" ht="15" customHeight="1" x14ac:dyDescent="0.3">
      <c r="C553"/>
      <c r="D553"/>
    </row>
    <row r="554" spans="3:4" ht="15" customHeight="1" x14ac:dyDescent="0.3">
      <c r="C554"/>
      <c r="D554"/>
    </row>
    <row r="555" spans="3:4" ht="15" customHeight="1" x14ac:dyDescent="0.3">
      <c r="C555"/>
      <c r="D555"/>
    </row>
    <row r="556" spans="3:4" ht="15" customHeight="1" x14ac:dyDescent="0.3">
      <c r="C556"/>
      <c r="D556"/>
    </row>
    <row r="557" spans="3:4" ht="15" customHeight="1" x14ac:dyDescent="0.3">
      <c r="C557"/>
      <c r="D557"/>
    </row>
    <row r="558" spans="3:4" ht="15" customHeight="1" x14ac:dyDescent="0.3">
      <c r="C558"/>
      <c r="D558"/>
    </row>
    <row r="559" spans="3:4" ht="15" customHeight="1" x14ac:dyDescent="0.3">
      <c r="C559"/>
      <c r="D559"/>
    </row>
    <row r="560" spans="3:4" ht="15" customHeight="1" x14ac:dyDescent="0.3">
      <c r="C560"/>
      <c r="D560"/>
    </row>
    <row r="561" spans="3:4" ht="15" customHeight="1" x14ac:dyDescent="0.3">
      <c r="C561"/>
      <c r="D561"/>
    </row>
    <row r="562" spans="3:4" ht="15" customHeight="1" x14ac:dyDescent="0.3">
      <c r="C562"/>
      <c r="D562"/>
    </row>
    <row r="563" spans="3:4" ht="15" customHeight="1" x14ac:dyDescent="0.3">
      <c r="C563"/>
      <c r="D563"/>
    </row>
    <row r="564" spans="3:4" ht="15" customHeight="1" x14ac:dyDescent="0.3">
      <c r="C564"/>
      <c r="D564"/>
    </row>
    <row r="565" spans="3:4" ht="15" customHeight="1" x14ac:dyDescent="0.3">
      <c r="C565"/>
      <c r="D565"/>
    </row>
    <row r="566" spans="3:4" ht="15" customHeight="1" x14ac:dyDescent="0.3">
      <c r="C566"/>
      <c r="D566"/>
    </row>
    <row r="567" spans="3:4" ht="15" customHeight="1" x14ac:dyDescent="0.3">
      <c r="C567"/>
      <c r="D567"/>
    </row>
    <row r="568" spans="3:4" ht="15" customHeight="1" x14ac:dyDescent="0.3">
      <c r="C568"/>
      <c r="D568"/>
    </row>
    <row r="569" spans="3:4" ht="15" customHeight="1" x14ac:dyDescent="0.3">
      <c r="C569"/>
      <c r="D569"/>
    </row>
    <row r="570" spans="3:4" ht="15" customHeight="1" x14ac:dyDescent="0.3">
      <c r="C570"/>
      <c r="D570"/>
    </row>
    <row r="571" spans="3:4" ht="15" customHeight="1" x14ac:dyDescent="0.3">
      <c r="C571"/>
      <c r="D571"/>
    </row>
    <row r="572" spans="3:4" ht="15" customHeight="1" x14ac:dyDescent="0.3">
      <c r="C572"/>
      <c r="D572"/>
    </row>
    <row r="573" spans="3:4" ht="15" customHeight="1" x14ac:dyDescent="0.3">
      <c r="C573"/>
      <c r="D573"/>
    </row>
    <row r="574" spans="3:4" ht="15" customHeight="1" x14ac:dyDescent="0.3">
      <c r="C574"/>
      <c r="D574"/>
    </row>
    <row r="575" spans="3:4" ht="15" customHeight="1" x14ac:dyDescent="0.3">
      <c r="C575"/>
      <c r="D575"/>
    </row>
    <row r="576" spans="3:4" ht="15" customHeight="1" x14ac:dyDescent="0.3">
      <c r="C576"/>
      <c r="D576"/>
    </row>
    <row r="577" spans="3:4" ht="15" customHeight="1" x14ac:dyDescent="0.3">
      <c r="C577"/>
      <c r="D577"/>
    </row>
    <row r="578" spans="3:4" ht="15" customHeight="1" x14ac:dyDescent="0.3">
      <c r="C578"/>
      <c r="D578"/>
    </row>
    <row r="579" spans="3:4" ht="15" customHeight="1" x14ac:dyDescent="0.3">
      <c r="C579"/>
      <c r="D579"/>
    </row>
    <row r="580" spans="3:4" ht="15" customHeight="1" x14ac:dyDescent="0.3">
      <c r="C580"/>
      <c r="D580"/>
    </row>
    <row r="581" spans="3:4" ht="15" customHeight="1" x14ac:dyDescent="0.3">
      <c r="C581"/>
      <c r="D581"/>
    </row>
    <row r="582" spans="3:4" ht="15" customHeight="1" x14ac:dyDescent="0.3">
      <c r="C582"/>
      <c r="D582"/>
    </row>
    <row r="583" spans="3:4" ht="15" customHeight="1" x14ac:dyDescent="0.3">
      <c r="C583"/>
      <c r="D583"/>
    </row>
    <row r="584" spans="3:4" ht="15" customHeight="1" x14ac:dyDescent="0.3">
      <c r="C584"/>
      <c r="D584"/>
    </row>
    <row r="585" spans="3:4" ht="15" customHeight="1" x14ac:dyDescent="0.3">
      <c r="C585"/>
      <c r="D585"/>
    </row>
    <row r="586" spans="3:4" ht="15" customHeight="1" x14ac:dyDescent="0.3">
      <c r="C586"/>
      <c r="D586"/>
    </row>
    <row r="587" spans="3:4" ht="15" customHeight="1" x14ac:dyDescent="0.3">
      <c r="C587"/>
      <c r="D587"/>
    </row>
    <row r="588" spans="3:4" ht="15" customHeight="1" x14ac:dyDescent="0.3">
      <c r="C588"/>
      <c r="D588"/>
    </row>
    <row r="589" spans="3:4" ht="15" customHeight="1" x14ac:dyDescent="0.3">
      <c r="C589"/>
      <c r="D589"/>
    </row>
    <row r="590" spans="3:4" ht="15" customHeight="1" x14ac:dyDescent="0.3">
      <c r="C590"/>
      <c r="D590"/>
    </row>
    <row r="591" spans="3:4" ht="15" customHeight="1" x14ac:dyDescent="0.3">
      <c r="C591"/>
      <c r="D591"/>
    </row>
    <row r="592" spans="3:4" ht="15" customHeight="1" x14ac:dyDescent="0.3">
      <c r="C592"/>
      <c r="D592"/>
    </row>
    <row r="593" spans="3:4" ht="15" customHeight="1" x14ac:dyDescent="0.3">
      <c r="C593"/>
      <c r="D593"/>
    </row>
    <row r="594" spans="3:4" ht="15" customHeight="1" x14ac:dyDescent="0.3">
      <c r="C594"/>
      <c r="D594"/>
    </row>
    <row r="595" spans="3:4" ht="15" customHeight="1" x14ac:dyDescent="0.3">
      <c r="C595"/>
      <c r="D595"/>
    </row>
    <row r="596" spans="3:4" ht="15" customHeight="1" x14ac:dyDescent="0.3">
      <c r="C596"/>
      <c r="D596"/>
    </row>
    <row r="597" spans="3:4" ht="15" customHeight="1" x14ac:dyDescent="0.3">
      <c r="C597"/>
      <c r="D597"/>
    </row>
    <row r="598" spans="3:4" ht="15" customHeight="1" x14ac:dyDescent="0.3">
      <c r="C598"/>
      <c r="D598"/>
    </row>
    <row r="599" spans="3:4" ht="15" customHeight="1" x14ac:dyDescent="0.3">
      <c r="C599"/>
      <c r="D599"/>
    </row>
    <row r="600" spans="3:4" ht="15" customHeight="1" x14ac:dyDescent="0.3">
      <c r="C600"/>
      <c r="D600"/>
    </row>
    <row r="601" spans="3:4" ht="15" customHeight="1" x14ac:dyDescent="0.3">
      <c r="C601"/>
      <c r="D601"/>
    </row>
    <row r="602" spans="3:4" ht="15" customHeight="1" x14ac:dyDescent="0.3">
      <c r="C602"/>
      <c r="D602"/>
    </row>
    <row r="603" spans="3:4" ht="15" customHeight="1" x14ac:dyDescent="0.3">
      <c r="C603"/>
      <c r="D603"/>
    </row>
    <row r="604" spans="3:4" ht="15" customHeight="1" x14ac:dyDescent="0.3">
      <c r="C604"/>
      <c r="D604"/>
    </row>
    <row r="605" spans="3:4" ht="15" customHeight="1" x14ac:dyDescent="0.3">
      <c r="C605"/>
      <c r="D605"/>
    </row>
    <row r="606" spans="3:4" ht="15" customHeight="1" x14ac:dyDescent="0.3">
      <c r="C606"/>
      <c r="D606"/>
    </row>
    <row r="607" spans="3:4" ht="15" customHeight="1" x14ac:dyDescent="0.3">
      <c r="C607"/>
      <c r="D607"/>
    </row>
    <row r="608" spans="3:4" ht="15" customHeight="1" x14ac:dyDescent="0.3">
      <c r="C608"/>
      <c r="D608"/>
    </row>
    <row r="609" spans="3:4" ht="15" customHeight="1" x14ac:dyDescent="0.3">
      <c r="C609"/>
      <c r="D609"/>
    </row>
    <row r="610" spans="3:4" ht="15" customHeight="1" x14ac:dyDescent="0.3">
      <c r="C610"/>
      <c r="D610"/>
    </row>
    <row r="611" spans="3:4" ht="15" customHeight="1" x14ac:dyDescent="0.3">
      <c r="C611"/>
      <c r="D611"/>
    </row>
    <row r="612" spans="3:4" ht="15" customHeight="1" x14ac:dyDescent="0.3">
      <c r="C612"/>
      <c r="D612"/>
    </row>
    <row r="613" spans="3:4" ht="15" customHeight="1" x14ac:dyDescent="0.3">
      <c r="C613"/>
      <c r="D613"/>
    </row>
    <row r="614" spans="3:4" ht="15" customHeight="1" x14ac:dyDescent="0.3">
      <c r="C614"/>
      <c r="D614"/>
    </row>
    <row r="615" spans="3:4" ht="15" customHeight="1" x14ac:dyDescent="0.3">
      <c r="C615"/>
      <c r="D615"/>
    </row>
    <row r="616" spans="3:4" ht="15" customHeight="1" x14ac:dyDescent="0.3">
      <c r="C616"/>
      <c r="D616"/>
    </row>
    <row r="617" spans="3:4" ht="15" customHeight="1" x14ac:dyDescent="0.3">
      <c r="C617"/>
      <c r="D617"/>
    </row>
    <row r="618" spans="3:4" ht="15" customHeight="1" x14ac:dyDescent="0.3">
      <c r="C618"/>
      <c r="D618"/>
    </row>
    <row r="619" spans="3:4" ht="15" customHeight="1" x14ac:dyDescent="0.3">
      <c r="C619"/>
      <c r="D619"/>
    </row>
    <row r="620" spans="3:4" ht="15" customHeight="1" x14ac:dyDescent="0.3">
      <c r="C620"/>
      <c r="D620"/>
    </row>
    <row r="621" spans="3:4" ht="15" customHeight="1" x14ac:dyDescent="0.3">
      <c r="C621"/>
      <c r="D621"/>
    </row>
    <row r="622" spans="3:4" ht="15" customHeight="1" x14ac:dyDescent="0.3">
      <c r="C622"/>
      <c r="D622"/>
    </row>
    <row r="623" spans="3:4" ht="15" customHeight="1" x14ac:dyDescent="0.3">
      <c r="C623"/>
      <c r="D623"/>
    </row>
    <row r="624" spans="3:4" ht="15" customHeight="1" x14ac:dyDescent="0.3">
      <c r="C624"/>
      <c r="D624"/>
    </row>
    <row r="625" spans="3:4" ht="15" customHeight="1" x14ac:dyDescent="0.3">
      <c r="C625"/>
      <c r="D625"/>
    </row>
    <row r="626" spans="3:4" ht="15" customHeight="1" x14ac:dyDescent="0.3">
      <c r="C626"/>
      <c r="D626"/>
    </row>
    <row r="627" spans="3:4" ht="15" customHeight="1" x14ac:dyDescent="0.3">
      <c r="C627"/>
      <c r="D627"/>
    </row>
    <row r="628" spans="3:4" ht="15" customHeight="1" x14ac:dyDescent="0.3">
      <c r="C628"/>
      <c r="D628"/>
    </row>
    <row r="629" spans="3:4" ht="15" customHeight="1" x14ac:dyDescent="0.3">
      <c r="C629"/>
      <c r="D629"/>
    </row>
    <row r="630" spans="3:4" ht="15" customHeight="1" x14ac:dyDescent="0.3">
      <c r="C630"/>
      <c r="D630"/>
    </row>
    <row r="631" spans="3:4" ht="15" customHeight="1" x14ac:dyDescent="0.3">
      <c r="C631"/>
      <c r="D631"/>
    </row>
    <row r="632" spans="3:4" ht="15" customHeight="1" x14ac:dyDescent="0.3">
      <c r="C632"/>
      <c r="D632"/>
    </row>
    <row r="633" spans="3:4" ht="15" customHeight="1" x14ac:dyDescent="0.3">
      <c r="C633"/>
      <c r="D633"/>
    </row>
    <row r="634" spans="3:4" ht="15" customHeight="1" x14ac:dyDescent="0.3">
      <c r="C634"/>
      <c r="D634"/>
    </row>
    <row r="635" spans="3:4" ht="15" customHeight="1" x14ac:dyDescent="0.3">
      <c r="C635"/>
      <c r="D635"/>
    </row>
    <row r="636" spans="3:4" ht="15" customHeight="1" x14ac:dyDescent="0.3">
      <c r="C636"/>
      <c r="D636"/>
    </row>
    <row r="637" spans="3:4" ht="15" customHeight="1" x14ac:dyDescent="0.3">
      <c r="C637"/>
      <c r="D637"/>
    </row>
    <row r="638" spans="3:4" ht="15" customHeight="1" x14ac:dyDescent="0.3">
      <c r="C638"/>
      <c r="D638"/>
    </row>
    <row r="639" spans="3:4" ht="15" customHeight="1" x14ac:dyDescent="0.3">
      <c r="C639"/>
      <c r="D639"/>
    </row>
    <row r="640" spans="3:4" ht="15" customHeight="1" x14ac:dyDescent="0.3">
      <c r="C640"/>
      <c r="D640"/>
    </row>
    <row r="641" spans="3:4" ht="15" customHeight="1" x14ac:dyDescent="0.3">
      <c r="C641"/>
      <c r="D641"/>
    </row>
    <row r="642" spans="3:4" ht="15" customHeight="1" x14ac:dyDescent="0.3">
      <c r="C642"/>
      <c r="D642"/>
    </row>
    <row r="643" spans="3:4" ht="15" customHeight="1" x14ac:dyDescent="0.3">
      <c r="C643"/>
      <c r="D643"/>
    </row>
    <row r="644" spans="3:4" ht="15" customHeight="1" x14ac:dyDescent="0.3">
      <c r="C644"/>
      <c r="D644"/>
    </row>
    <row r="645" spans="3:4" ht="15" customHeight="1" x14ac:dyDescent="0.3">
      <c r="C645"/>
      <c r="D645"/>
    </row>
    <row r="646" spans="3:4" ht="15" customHeight="1" x14ac:dyDescent="0.3">
      <c r="C646"/>
      <c r="D646"/>
    </row>
    <row r="647" spans="3:4" ht="15" customHeight="1" x14ac:dyDescent="0.3">
      <c r="C647"/>
      <c r="D647"/>
    </row>
    <row r="648" spans="3:4" ht="15" customHeight="1" x14ac:dyDescent="0.3">
      <c r="C648"/>
      <c r="D648"/>
    </row>
    <row r="649" spans="3:4" ht="15" customHeight="1" x14ac:dyDescent="0.3">
      <c r="C649"/>
      <c r="D649"/>
    </row>
    <row r="650" spans="3:4" ht="15" customHeight="1" x14ac:dyDescent="0.3">
      <c r="C650"/>
      <c r="D650"/>
    </row>
    <row r="651" spans="3:4" ht="15" customHeight="1" x14ac:dyDescent="0.3">
      <c r="C651"/>
      <c r="D651"/>
    </row>
    <row r="652" spans="3:4" ht="15" customHeight="1" x14ac:dyDescent="0.3">
      <c r="C652"/>
      <c r="D652"/>
    </row>
    <row r="653" spans="3:4" ht="15" customHeight="1" x14ac:dyDescent="0.3">
      <c r="C653"/>
      <c r="D653"/>
    </row>
    <row r="654" spans="3:4" ht="15" customHeight="1" x14ac:dyDescent="0.3">
      <c r="C654"/>
      <c r="D654"/>
    </row>
    <row r="655" spans="3:4" ht="15" customHeight="1" x14ac:dyDescent="0.3">
      <c r="C655"/>
      <c r="D655"/>
    </row>
    <row r="656" spans="3:4" ht="15" customHeight="1" x14ac:dyDescent="0.3">
      <c r="C656"/>
      <c r="D656"/>
    </row>
    <row r="657" spans="3:4" ht="15" customHeight="1" x14ac:dyDescent="0.3">
      <c r="C657"/>
      <c r="D657"/>
    </row>
    <row r="658" spans="3:4" ht="15" customHeight="1" x14ac:dyDescent="0.3">
      <c r="C658"/>
      <c r="D658"/>
    </row>
    <row r="659" spans="3:4" ht="15" customHeight="1" x14ac:dyDescent="0.3">
      <c r="C659"/>
      <c r="D659"/>
    </row>
    <row r="660" spans="3:4" ht="15" customHeight="1" x14ac:dyDescent="0.3">
      <c r="C660"/>
      <c r="D660"/>
    </row>
    <row r="661" spans="3:4" ht="15" customHeight="1" x14ac:dyDescent="0.3">
      <c r="C661"/>
      <c r="D661"/>
    </row>
    <row r="662" spans="3:4" ht="15" customHeight="1" x14ac:dyDescent="0.3">
      <c r="C662"/>
      <c r="D662"/>
    </row>
    <row r="663" spans="3:4" ht="15" customHeight="1" x14ac:dyDescent="0.3">
      <c r="C663"/>
      <c r="D663"/>
    </row>
    <row r="664" spans="3:4" ht="15" customHeight="1" x14ac:dyDescent="0.3">
      <c r="C664"/>
      <c r="D664"/>
    </row>
    <row r="665" spans="3:4" ht="15" customHeight="1" x14ac:dyDescent="0.3">
      <c r="C665"/>
      <c r="D665"/>
    </row>
    <row r="666" spans="3:4" ht="15" customHeight="1" x14ac:dyDescent="0.3">
      <c r="C666"/>
      <c r="D666"/>
    </row>
    <row r="667" spans="3:4" ht="15" customHeight="1" x14ac:dyDescent="0.3">
      <c r="C667"/>
      <c r="D667"/>
    </row>
    <row r="668" spans="3:4" ht="15" customHeight="1" x14ac:dyDescent="0.3">
      <c r="C668"/>
      <c r="D668"/>
    </row>
    <row r="669" spans="3:4" ht="15" customHeight="1" x14ac:dyDescent="0.3">
      <c r="C669"/>
      <c r="D669"/>
    </row>
    <row r="670" spans="3:4" ht="15" customHeight="1" x14ac:dyDescent="0.3">
      <c r="C670"/>
      <c r="D670"/>
    </row>
    <row r="671" spans="3:4" ht="15" customHeight="1" x14ac:dyDescent="0.3">
      <c r="C671"/>
      <c r="D671"/>
    </row>
    <row r="672" spans="3:4" ht="15" customHeight="1" x14ac:dyDescent="0.3">
      <c r="C672"/>
      <c r="D672"/>
    </row>
    <row r="673" spans="3:4" ht="15" customHeight="1" x14ac:dyDescent="0.3">
      <c r="C673"/>
      <c r="D673"/>
    </row>
    <row r="674" spans="3:4" ht="15" customHeight="1" x14ac:dyDescent="0.3">
      <c r="C674"/>
      <c r="D674"/>
    </row>
    <row r="675" spans="3:4" ht="15" customHeight="1" x14ac:dyDescent="0.3">
      <c r="C675"/>
      <c r="D675"/>
    </row>
    <row r="676" spans="3:4" ht="15" customHeight="1" x14ac:dyDescent="0.3">
      <c r="C676"/>
      <c r="D676"/>
    </row>
    <row r="677" spans="3:4" ht="15" customHeight="1" x14ac:dyDescent="0.3">
      <c r="C677"/>
      <c r="D677"/>
    </row>
    <row r="678" spans="3:4" ht="15" customHeight="1" x14ac:dyDescent="0.3">
      <c r="C678"/>
      <c r="D678"/>
    </row>
    <row r="679" spans="3:4" ht="15" customHeight="1" x14ac:dyDescent="0.3">
      <c r="C679"/>
      <c r="D679"/>
    </row>
    <row r="680" spans="3:4" ht="15" customHeight="1" x14ac:dyDescent="0.3">
      <c r="C680"/>
      <c r="D680"/>
    </row>
    <row r="681" spans="3:4" ht="15" customHeight="1" x14ac:dyDescent="0.3">
      <c r="C681"/>
      <c r="D681"/>
    </row>
    <row r="682" spans="3:4" ht="15" customHeight="1" x14ac:dyDescent="0.3">
      <c r="C682"/>
      <c r="D682"/>
    </row>
    <row r="683" spans="3:4" ht="15" customHeight="1" x14ac:dyDescent="0.3">
      <c r="C683"/>
      <c r="D683"/>
    </row>
    <row r="684" spans="3:4" ht="15" customHeight="1" x14ac:dyDescent="0.3">
      <c r="C684"/>
      <c r="D684"/>
    </row>
    <row r="685" spans="3:4" ht="15" customHeight="1" x14ac:dyDescent="0.3">
      <c r="C685"/>
      <c r="D685"/>
    </row>
    <row r="686" spans="3:4" ht="15" customHeight="1" x14ac:dyDescent="0.3">
      <c r="C686"/>
      <c r="D686"/>
    </row>
    <row r="687" spans="3:4" ht="15" customHeight="1" x14ac:dyDescent="0.3">
      <c r="C687"/>
      <c r="D687"/>
    </row>
    <row r="688" spans="3:4" ht="15" customHeight="1" x14ac:dyDescent="0.3">
      <c r="C688"/>
      <c r="D688"/>
    </row>
    <row r="689" spans="3:4" ht="15" customHeight="1" x14ac:dyDescent="0.3">
      <c r="C689"/>
      <c r="D689"/>
    </row>
    <row r="690" spans="3:4" ht="15" customHeight="1" x14ac:dyDescent="0.3">
      <c r="C690"/>
      <c r="D690"/>
    </row>
    <row r="691" spans="3:4" ht="15" customHeight="1" x14ac:dyDescent="0.3">
      <c r="C691"/>
      <c r="D691"/>
    </row>
    <row r="692" spans="3:4" ht="15" customHeight="1" x14ac:dyDescent="0.3">
      <c r="C692"/>
      <c r="D692"/>
    </row>
    <row r="693" spans="3:4" ht="15" customHeight="1" x14ac:dyDescent="0.3">
      <c r="C693"/>
      <c r="D693"/>
    </row>
    <row r="694" spans="3:4" ht="15" customHeight="1" x14ac:dyDescent="0.3">
      <c r="C694"/>
      <c r="D694"/>
    </row>
    <row r="695" spans="3:4" ht="15" customHeight="1" x14ac:dyDescent="0.3">
      <c r="C695"/>
      <c r="D695"/>
    </row>
    <row r="696" spans="3:4" ht="15" customHeight="1" x14ac:dyDescent="0.3">
      <c r="C696"/>
      <c r="D696"/>
    </row>
    <row r="697" spans="3:4" ht="15" customHeight="1" x14ac:dyDescent="0.3">
      <c r="C697"/>
      <c r="D697"/>
    </row>
    <row r="698" spans="3:4" ht="15" customHeight="1" x14ac:dyDescent="0.3">
      <c r="C698"/>
      <c r="D698"/>
    </row>
    <row r="699" spans="3:4" ht="15" customHeight="1" x14ac:dyDescent="0.3">
      <c r="C699"/>
      <c r="D699"/>
    </row>
    <row r="700" spans="3:4" ht="15" customHeight="1" x14ac:dyDescent="0.3">
      <c r="C700"/>
      <c r="D700"/>
    </row>
    <row r="701" spans="3:4" ht="15" customHeight="1" x14ac:dyDescent="0.3">
      <c r="C701"/>
      <c r="D701"/>
    </row>
    <row r="702" spans="3:4" ht="15" customHeight="1" x14ac:dyDescent="0.3">
      <c r="C702"/>
      <c r="D702"/>
    </row>
    <row r="703" spans="3:4" ht="15" customHeight="1" x14ac:dyDescent="0.3">
      <c r="C703"/>
      <c r="D703"/>
    </row>
    <row r="704" spans="3:4" ht="15" customHeight="1" x14ac:dyDescent="0.3">
      <c r="C704"/>
      <c r="D704"/>
    </row>
    <row r="705" spans="3:4" ht="15" customHeight="1" x14ac:dyDescent="0.3">
      <c r="C705"/>
      <c r="D705"/>
    </row>
    <row r="706" spans="3:4" ht="15" customHeight="1" x14ac:dyDescent="0.3">
      <c r="C706"/>
      <c r="D706"/>
    </row>
    <row r="707" spans="3:4" ht="15" customHeight="1" x14ac:dyDescent="0.3">
      <c r="C707"/>
      <c r="D707"/>
    </row>
    <row r="708" spans="3:4" ht="15" customHeight="1" x14ac:dyDescent="0.3">
      <c r="C708"/>
      <c r="D708"/>
    </row>
    <row r="709" spans="3:4" ht="15" customHeight="1" x14ac:dyDescent="0.3">
      <c r="C709"/>
      <c r="D709"/>
    </row>
    <row r="710" spans="3:4" ht="15" customHeight="1" x14ac:dyDescent="0.3">
      <c r="C710"/>
      <c r="D710"/>
    </row>
    <row r="711" spans="3:4" ht="15" customHeight="1" x14ac:dyDescent="0.3">
      <c r="C711"/>
      <c r="D711"/>
    </row>
    <row r="712" spans="3:4" ht="15" customHeight="1" x14ac:dyDescent="0.3">
      <c r="C712"/>
      <c r="D712"/>
    </row>
    <row r="713" spans="3:4" ht="15" customHeight="1" x14ac:dyDescent="0.3">
      <c r="C713"/>
      <c r="D713"/>
    </row>
    <row r="714" spans="3:4" ht="15" customHeight="1" x14ac:dyDescent="0.3">
      <c r="C714"/>
      <c r="D714"/>
    </row>
    <row r="715" spans="3:4" ht="15" customHeight="1" x14ac:dyDescent="0.3">
      <c r="C715"/>
      <c r="D715"/>
    </row>
    <row r="716" spans="3:4" ht="15" customHeight="1" x14ac:dyDescent="0.3">
      <c r="C716"/>
      <c r="D716"/>
    </row>
    <row r="717" spans="3:4" ht="15" customHeight="1" x14ac:dyDescent="0.3">
      <c r="C717"/>
      <c r="D717"/>
    </row>
    <row r="718" spans="3:4" ht="15" customHeight="1" x14ac:dyDescent="0.3">
      <c r="C718"/>
      <c r="D718"/>
    </row>
    <row r="719" spans="3:4" ht="15" customHeight="1" x14ac:dyDescent="0.3">
      <c r="C719"/>
      <c r="D719"/>
    </row>
    <row r="720" spans="3:4" ht="15" customHeight="1" x14ac:dyDescent="0.3">
      <c r="C720"/>
      <c r="D720"/>
    </row>
    <row r="721" spans="3:4" ht="15" customHeight="1" x14ac:dyDescent="0.3">
      <c r="C721"/>
      <c r="D721"/>
    </row>
    <row r="722" spans="3:4" ht="15" customHeight="1" x14ac:dyDescent="0.3">
      <c r="C722"/>
      <c r="D722"/>
    </row>
    <row r="723" spans="3:4" ht="15" customHeight="1" x14ac:dyDescent="0.3">
      <c r="C723"/>
      <c r="D723"/>
    </row>
    <row r="724" spans="3:4" ht="15" customHeight="1" x14ac:dyDescent="0.3">
      <c r="C724"/>
      <c r="D724"/>
    </row>
    <row r="725" spans="3:4" ht="15" customHeight="1" x14ac:dyDescent="0.3">
      <c r="C725"/>
      <c r="D725"/>
    </row>
    <row r="726" spans="3:4" ht="15" customHeight="1" x14ac:dyDescent="0.3">
      <c r="C726"/>
      <c r="D726"/>
    </row>
    <row r="727" spans="3:4" ht="15" customHeight="1" x14ac:dyDescent="0.3">
      <c r="C727"/>
      <c r="D727"/>
    </row>
    <row r="728" spans="3:4" ht="15" customHeight="1" x14ac:dyDescent="0.3">
      <c r="C728"/>
      <c r="D728"/>
    </row>
    <row r="729" spans="3:4" ht="15" customHeight="1" x14ac:dyDescent="0.3">
      <c r="C729"/>
      <c r="D729"/>
    </row>
    <row r="730" spans="3:4" ht="15" customHeight="1" x14ac:dyDescent="0.3">
      <c r="C730"/>
      <c r="D730"/>
    </row>
    <row r="731" spans="3:4" ht="15" customHeight="1" x14ac:dyDescent="0.3">
      <c r="C731"/>
      <c r="D731"/>
    </row>
    <row r="732" spans="3:4" ht="15" customHeight="1" x14ac:dyDescent="0.3">
      <c r="C732"/>
      <c r="D732"/>
    </row>
    <row r="733" spans="3:4" ht="15" customHeight="1" x14ac:dyDescent="0.3">
      <c r="C733"/>
      <c r="D733"/>
    </row>
    <row r="734" spans="3:4" ht="15" customHeight="1" x14ac:dyDescent="0.3">
      <c r="C734"/>
      <c r="D734"/>
    </row>
    <row r="735" spans="3:4" ht="15" customHeight="1" x14ac:dyDescent="0.3">
      <c r="C735"/>
      <c r="D735"/>
    </row>
    <row r="736" spans="3:4" ht="15" customHeight="1" x14ac:dyDescent="0.3">
      <c r="C736"/>
      <c r="D736"/>
    </row>
    <row r="737" spans="3:4" ht="15" customHeight="1" x14ac:dyDescent="0.3">
      <c r="C737"/>
      <c r="D737"/>
    </row>
    <row r="738" spans="3:4" ht="15" customHeight="1" x14ac:dyDescent="0.3">
      <c r="C738"/>
      <c r="D738"/>
    </row>
    <row r="739" spans="3:4" ht="15" customHeight="1" x14ac:dyDescent="0.3">
      <c r="C739"/>
      <c r="D739"/>
    </row>
    <row r="740" spans="3:4" ht="15" customHeight="1" x14ac:dyDescent="0.3">
      <c r="C740"/>
      <c r="D740"/>
    </row>
    <row r="741" spans="3:4" ht="15" customHeight="1" x14ac:dyDescent="0.3">
      <c r="C741"/>
      <c r="D741"/>
    </row>
    <row r="742" spans="3:4" ht="15" customHeight="1" x14ac:dyDescent="0.3">
      <c r="C742"/>
      <c r="D742"/>
    </row>
    <row r="743" spans="3:4" ht="15" customHeight="1" x14ac:dyDescent="0.3">
      <c r="C743"/>
      <c r="D743"/>
    </row>
    <row r="744" spans="3:4" ht="15" customHeight="1" x14ac:dyDescent="0.3">
      <c r="C744"/>
      <c r="D744"/>
    </row>
    <row r="745" spans="3:4" ht="15" customHeight="1" x14ac:dyDescent="0.3">
      <c r="C745"/>
      <c r="D745"/>
    </row>
    <row r="746" spans="3:4" ht="15" customHeight="1" x14ac:dyDescent="0.3">
      <c r="C746"/>
      <c r="D746"/>
    </row>
    <row r="747" spans="3:4" ht="15" customHeight="1" x14ac:dyDescent="0.3">
      <c r="C747"/>
      <c r="D747"/>
    </row>
    <row r="748" spans="3:4" ht="15" customHeight="1" x14ac:dyDescent="0.3">
      <c r="C748"/>
      <c r="D748"/>
    </row>
    <row r="749" spans="3:4" ht="15" customHeight="1" x14ac:dyDescent="0.3">
      <c r="C749"/>
      <c r="D749"/>
    </row>
    <row r="750" spans="3:4" ht="15" customHeight="1" x14ac:dyDescent="0.3">
      <c r="C750"/>
      <c r="D750"/>
    </row>
    <row r="751" spans="3:4" ht="15" customHeight="1" x14ac:dyDescent="0.3">
      <c r="C751"/>
      <c r="D751"/>
    </row>
    <row r="752" spans="3:4" ht="15" customHeight="1" x14ac:dyDescent="0.3">
      <c r="C752"/>
      <c r="D752"/>
    </row>
    <row r="753" spans="3:4" ht="15" customHeight="1" x14ac:dyDescent="0.3">
      <c r="C753"/>
      <c r="D753"/>
    </row>
    <row r="754" spans="3:4" ht="15" customHeight="1" x14ac:dyDescent="0.3">
      <c r="C754"/>
      <c r="D754"/>
    </row>
    <row r="755" spans="3:4" ht="15" customHeight="1" x14ac:dyDescent="0.3">
      <c r="C755"/>
      <c r="D755"/>
    </row>
    <row r="756" spans="3:4" ht="15" customHeight="1" x14ac:dyDescent="0.3">
      <c r="C756"/>
      <c r="D756"/>
    </row>
    <row r="757" spans="3:4" ht="15" customHeight="1" x14ac:dyDescent="0.3">
      <c r="C757"/>
      <c r="D757"/>
    </row>
    <row r="758" spans="3:4" ht="15" customHeight="1" x14ac:dyDescent="0.3">
      <c r="C758"/>
      <c r="D758"/>
    </row>
    <row r="759" spans="3:4" ht="15" customHeight="1" x14ac:dyDescent="0.3">
      <c r="C759"/>
      <c r="D759"/>
    </row>
    <row r="760" spans="3:4" ht="15" customHeight="1" x14ac:dyDescent="0.3">
      <c r="C760"/>
      <c r="D760"/>
    </row>
    <row r="761" spans="3:4" ht="15" customHeight="1" x14ac:dyDescent="0.3">
      <c r="C761"/>
      <c r="D761"/>
    </row>
    <row r="762" spans="3:4" ht="15" customHeight="1" x14ac:dyDescent="0.3">
      <c r="C762"/>
      <c r="D762"/>
    </row>
    <row r="763" spans="3:4" ht="15" customHeight="1" x14ac:dyDescent="0.3">
      <c r="C763"/>
      <c r="D763"/>
    </row>
    <row r="764" spans="3:4" ht="15" customHeight="1" x14ac:dyDescent="0.3">
      <c r="C764"/>
      <c r="D764"/>
    </row>
    <row r="765" spans="3:4" ht="15" customHeight="1" x14ac:dyDescent="0.3">
      <c r="C765"/>
      <c r="D765"/>
    </row>
    <row r="766" spans="3:4" ht="15" customHeight="1" x14ac:dyDescent="0.3">
      <c r="C766"/>
      <c r="D766"/>
    </row>
    <row r="767" spans="3:4" ht="15" customHeight="1" x14ac:dyDescent="0.3">
      <c r="C767"/>
      <c r="D767"/>
    </row>
    <row r="768" spans="3:4" ht="15" customHeight="1" x14ac:dyDescent="0.3">
      <c r="C768"/>
      <c r="D768"/>
    </row>
    <row r="769" spans="3:4" ht="15" customHeight="1" x14ac:dyDescent="0.3">
      <c r="C769"/>
      <c r="D769"/>
    </row>
    <row r="770" spans="3:4" ht="15" customHeight="1" x14ac:dyDescent="0.3">
      <c r="C770"/>
      <c r="D770"/>
    </row>
    <row r="771" spans="3:4" ht="15" customHeight="1" x14ac:dyDescent="0.3">
      <c r="C771"/>
      <c r="D771"/>
    </row>
    <row r="772" spans="3:4" ht="15" customHeight="1" x14ac:dyDescent="0.3">
      <c r="C772"/>
      <c r="D772"/>
    </row>
    <row r="773" spans="3:4" ht="15" customHeight="1" x14ac:dyDescent="0.3">
      <c r="C773"/>
      <c r="D773"/>
    </row>
    <row r="774" spans="3:4" ht="15" customHeight="1" x14ac:dyDescent="0.3">
      <c r="C774"/>
      <c r="D774"/>
    </row>
    <row r="775" spans="3:4" ht="15" customHeight="1" x14ac:dyDescent="0.3">
      <c r="C775"/>
      <c r="D775"/>
    </row>
    <row r="776" spans="3:4" ht="15" customHeight="1" x14ac:dyDescent="0.3">
      <c r="C776"/>
      <c r="D776"/>
    </row>
    <row r="777" spans="3:4" ht="15" customHeight="1" x14ac:dyDescent="0.3">
      <c r="C777"/>
      <c r="D777"/>
    </row>
    <row r="778" spans="3:4" ht="15" customHeight="1" x14ac:dyDescent="0.3">
      <c r="C778"/>
      <c r="D778"/>
    </row>
    <row r="779" spans="3:4" ht="15" customHeight="1" x14ac:dyDescent="0.3">
      <c r="C779"/>
      <c r="D779"/>
    </row>
    <row r="780" spans="3:4" ht="15" customHeight="1" x14ac:dyDescent="0.3">
      <c r="C780"/>
      <c r="D780"/>
    </row>
    <row r="781" spans="3:4" ht="15" customHeight="1" x14ac:dyDescent="0.3">
      <c r="C781"/>
      <c r="D781"/>
    </row>
    <row r="782" spans="3:4" ht="15" customHeight="1" x14ac:dyDescent="0.3">
      <c r="C782"/>
      <c r="D782"/>
    </row>
    <row r="783" spans="3:4" ht="15" customHeight="1" x14ac:dyDescent="0.3">
      <c r="C783"/>
      <c r="D783"/>
    </row>
    <row r="784" spans="3:4" ht="15" customHeight="1" x14ac:dyDescent="0.3">
      <c r="C784"/>
      <c r="D784"/>
    </row>
    <row r="785" spans="3:4" ht="15" customHeight="1" x14ac:dyDescent="0.3">
      <c r="C785"/>
      <c r="D785"/>
    </row>
    <row r="786" spans="3:4" ht="15" customHeight="1" x14ac:dyDescent="0.3">
      <c r="C786"/>
      <c r="D786"/>
    </row>
    <row r="787" spans="3:4" ht="15" customHeight="1" x14ac:dyDescent="0.3">
      <c r="C787"/>
      <c r="D787"/>
    </row>
    <row r="788" spans="3:4" ht="15" customHeight="1" x14ac:dyDescent="0.3">
      <c r="C788"/>
      <c r="D788"/>
    </row>
    <row r="789" spans="3:4" ht="15" customHeight="1" x14ac:dyDescent="0.3">
      <c r="C789"/>
      <c r="D789"/>
    </row>
    <row r="790" spans="3:4" ht="15" customHeight="1" x14ac:dyDescent="0.3">
      <c r="C790"/>
      <c r="D790"/>
    </row>
    <row r="791" spans="3:4" ht="15" customHeight="1" x14ac:dyDescent="0.3">
      <c r="C791"/>
      <c r="D791"/>
    </row>
    <row r="792" spans="3:4" ht="15" customHeight="1" x14ac:dyDescent="0.3">
      <c r="C792"/>
      <c r="D792"/>
    </row>
    <row r="793" spans="3:4" ht="15" customHeight="1" x14ac:dyDescent="0.3">
      <c r="C793"/>
      <c r="D793"/>
    </row>
    <row r="794" spans="3:4" ht="15" customHeight="1" x14ac:dyDescent="0.3">
      <c r="C794"/>
      <c r="D794"/>
    </row>
    <row r="795" spans="3:4" ht="15" customHeight="1" x14ac:dyDescent="0.3">
      <c r="C795"/>
      <c r="D795"/>
    </row>
    <row r="796" spans="3:4" ht="15" customHeight="1" x14ac:dyDescent="0.3">
      <c r="C796"/>
      <c r="D796"/>
    </row>
    <row r="797" spans="3:4" ht="15" customHeight="1" x14ac:dyDescent="0.3">
      <c r="C797"/>
      <c r="D797"/>
    </row>
    <row r="798" spans="3:4" ht="15" customHeight="1" x14ac:dyDescent="0.3">
      <c r="C798"/>
      <c r="D798"/>
    </row>
    <row r="799" spans="3:4" ht="15" customHeight="1" x14ac:dyDescent="0.3">
      <c r="C799"/>
      <c r="D799"/>
    </row>
    <row r="800" spans="3:4" ht="15" customHeight="1" x14ac:dyDescent="0.3">
      <c r="C800"/>
      <c r="D800"/>
    </row>
    <row r="801" spans="3:4" ht="15" customHeight="1" x14ac:dyDescent="0.3">
      <c r="C801"/>
      <c r="D801"/>
    </row>
    <row r="802" spans="3:4" ht="15" customHeight="1" x14ac:dyDescent="0.3">
      <c r="C802"/>
      <c r="D802"/>
    </row>
    <row r="803" spans="3:4" ht="15" customHeight="1" x14ac:dyDescent="0.3">
      <c r="C803"/>
      <c r="D803"/>
    </row>
    <row r="804" spans="3:4" ht="15" customHeight="1" x14ac:dyDescent="0.3">
      <c r="C804"/>
      <c r="D804"/>
    </row>
    <row r="805" spans="3:4" ht="15" customHeight="1" x14ac:dyDescent="0.3">
      <c r="C805"/>
      <c r="D805"/>
    </row>
    <row r="806" spans="3:4" ht="15" customHeight="1" x14ac:dyDescent="0.3">
      <c r="C806"/>
      <c r="D806"/>
    </row>
    <row r="807" spans="3:4" ht="15" customHeight="1" x14ac:dyDescent="0.3">
      <c r="C807"/>
      <c r="D807"/>
    </row>
    <row r="808" spans="3:4" ht="15" customHeight="1" x14ac:dyDescent="0.3">
      <c r="C808"/>
      <c r="D808"/>
    </row>
    <row r="809" spans="3:4" ht="15" customHeight="1" x14ac:dyDescent="0.3">
      <c r="C809"/>
      <c r="D809"/>
    </row>
    <row r="810" spans="3:4" ht="15" customHeight="1" x14ac:dyDescent="0.3">
      <c r="C810"/>
      <c r="D810"/>
    </row>
    <row r="811" spans="3:4" ht="15" customHeight="1" x14ac:dyDescent="0.3">
      <c r="C811"/>
      <c r="D811"/>
    </row>
    <row r="812" spans="3:4" ht="15" customHeight="1" x14ac:dyDescent="0.3">
      <c r="C812"/>
      <c r="D812"/>
    </row>
    <row r="813" spans="3:4" ht="15" customHeight="1" x14ac:dyDescent="0.3">
      <c r="C813"/>
      <c r="D813"/>
    </row>
    <row r="814" spans="3:4" ht="15" customHeight="1" x14ac:dyDescent="0.3">
      <c r="C814"/>
      <c r="D814"/>
    </row>
    <row r="815" spans="3:4" ht="15" customHeight="1" x14ac:dyDescent="0.3">
      <c r="C815"/>
      <c r="D815"/>
    </row>
    <row r="816" spans="3:4" ht="15" customHeight="1" x14ac:dyDescent="0.3">
      <c r="C816"/>
      <c r="D816"/>
    </row>
    <row r="817" spans="3:4" ht="15" customHeight="1" x14ac:dyDescent="0.3">
      <c r="C817"/>
      <c r="D817"/>
    </row>
    <row r="818" spans="3:4" ht="15" customHeight="1" x14ac:dyDescent="0.3">
      <c r="C818"/>
      <c r="D818"/>
    </row>
    <row r="819" spans="3:4" ht="15" customHeight="1" x14ac:dyDescent="0.3">
      <c r="C819"/>
      <c r="D819"/>
    </row>
    <row r="820" spans="3:4" ht="15" customHeight="1" x14ac:dyDescent="0.3">
      <c r="C820"/>
      <c r="D820"/>
    </row>
    <row r="821" spans="3:4" ht="15" customHeight="1" x14ac:dyDescent="0.3">
      <c r="C821"/>
      <c r="D821"/>
    </row>
    <row r="822" spans="3:4" ht="15" customHeight="1" x14ac:dyDescent="0.3">
      <c r="C822"/>
      <c r="D822"/>
    </row>
    <row r="823" spans="3:4" ht="15" customHeight="1" x14ac:dyDescent="0.3">
      <c r="C823"/>
      <c r="D823"/>
    </row>
    <row r="824" spans="3:4" ht="15" customHeight="1" x14ac:dyDescent="0.3">
      <c r="C824"/>
      <c r="D824"/>
    </row>
    <row r="825" spans="3:4" ht="15" customHeight="1" x14ac:dyDescent="0.3">
      <c r="C825"/>
      <c r="D825"/>
    </row>
    <row r="826" spans="3:4" ht="15" customHeight="1" x14ac:dyDescent="0.3">
      <c r="C826"/>
      <c r="D826"/>
    </row>
    <row r="827" spans="3:4" ht="15" customHeight="1" x14ac:dyDescent="0.3">
      <c r="C827"/>
      <c r="D827"/>
    </row>
    <row r="828" spans="3:4" ht="15" customHeight="1" x14ac:dyDescent="0.3">
      <c r="C828"/>
      <c r="D828"/>
    </row>
    <row r="829" spans="3:4" ht="15" customHeight="1" x14ac:dyDescent="0.3">
      <c r="C829"/>
      <c r="D829"/>
    </row>
    <row r="830" spans="3:4" ht="15" customHeight="1" x14ac:dyDescent="0.3">
      <c r="C830"/>
      <c r="D830"/>
    </row>
    <row r="831" spans="3:4" ht="15" customHeight="1" x14ac:dyDescent="0.3">
      <c r="C831"/>
      <c r="D831"/>
    </row>
    <row r="832" spans="3:4" ht="15" customHeight="1" x14ac:dyDescent="0.3">
      <c r="C832"/>
      <c r="D832"/>
    </row>
    <row r="833" spans="3:4" ht="15" customHeight="1" x14ac:dyDescent="0.3">
      <c r="C833"/>
      <c r="D833"/>
    </row>
    <row r="834" spans="3:4" ht="15" customHeight="1" x14ac:dyDescent="0.3">
      <c r="C834"/>
      <c r="D834"/>
    </row>
    <row r="835" spans="3:4" ht="15" customHeight="1" x14ac:dyDescent="0.3">
      <c r="C835"/>
      <c r="D835"/>
    </row>
    <row r="836" spans="3:4" ht="15" customHeight="1" x14ac:dyDescent="0.3">
      <c r="C836"/>
      <c r="D836"/>
    </row>
    <row r="837" spans="3:4" ht="15" customHeight="1" x14ac:dyDescent="0.3">
      <c r="C837"/>
      <c r="D837"/>
    </row>
    <row r="838" spans="3:4" ht="15" customHeight="1" x14ac:dyDescent="0.3">
      <c r="C838"/>
      <c r="D838"/>
    </row>
    <row r="839" spans="3:4" ht="15" customHeight="1" x14ac:dyDescent="0.3">
      <c r="C839"/>
      <c r="D839"/>
    </row>
    <row r="840" spans="3:4" ht="15" customHeight="1" x14ac:dyDescent="0.3">
      <c r="C840"/>
      <c r="D840"/>
    </row>
    <row r="841" spans="3:4" ht="15" customHeight="1" x14ac:dyDescent="0.3">
      <c r="C841"/>
      <c r="D841"/>
    </row>
    <row r="842" spans="3:4" ht="15" customHeight="1" x14ac:dyDescent="0.3">
      <c r="C842"/>
      <c r="D842"/>
    </row>
    <row r="843" spans="3:4" ht="15" customHeight="1" x14ac:dyDescent="0.3">
      <c r="C843"/>
      <c r="D843"/>
    </row>
    <row r="844" spans="3:4" ht="15" customHeight="1" x14ac:dyDescent="0.3">
      <c r="C844"/>
      <c r="D844"/>
    </row>
    <row r="845" spans="3:4" ht="15" customHeight="1" x14ac:dyDescent="0.3">
      <c r="C845"/>
      <c r="D845"/>
    </row>
    <row r="846" spans="3:4" ht="15" customHeight="1" x14ac:dyDescent="0.3">
      <c r="C846"/>
      <c r="D846"/>
    </row>
    <row r="847" spans="3:4" ht="15" customHeight="1" x14ac:dyDescent="0.3">
      <c r="C847"/>
      <c r="D847"/>
    </row>
    <row r="848" spans="3:4" ht="15" customHeight="1" x14ac:dyDescent="0.3">
      <c r="C848"/>
      <c r="D848"/>
    </row>
    <row r="849" spans="3:4" ht="15" customHeight="1" x14ac:dyDescent="0.3">
      <c r="C849"/>
      <c r="D849"/>
    </row>
    <row r="850" spans="3:4" ht="15" customHeight="1" x14ac:dyDescent="0.3">
      <c r="C850"/>
      <c r="D850"/>
    </row>
    <row r="851" spans="3:4" ht="15" customHeight="1" x14ac:dyDescent="0.3">
      <c r="C851"/>
      <c r="D851"/>
    </row>
    <row r="852" spans="3:4" ht="15" customHeight="1" x14ac:dyDescent="0.3">
      <c r="C852"/>
      <c r="D852"/>
    </row>
    <row r="853" spans="3:4" ht="15" customHeight="1" x14ac:dyDescent="0.3">
      <c r="C853"/>
      <c r="D853"/>
    </row>
    <row r="854" spans="3:4" ht="15" customHeight="1" x14ac:dyDescent="0.3">
      <c r="C854"/>
      <c r="D854"/>
    </row>
    <row r="855" spans="3:4" ht="15" customHeight="1" x14ac:dyDescent="0.3">
      <c r="C855"/>
      <c r="D855"/>
    </row>
    <row r="856" spans="3:4" ht="15" customHeight="1" x14ac:dyDescent="0.3">
      <c r="C856"/>
      <c r="D856"/>
    </row>
    <row r="857" spans="3:4" ht="15" customHeight="1" x14ac:dyDescent="0.3">
      <c r="C857"/>
      <c r="D857"/>
    </row>
    <row r="858" spans="3:4" ht="15" customHeight="1" x14ac:dyDescent="0.3">
      <c r="C858"/>
      <c r="D858"/>
    </row>
    <row r="859" spans="3:4" ht="15" customHeight="1" x14ac:dyDescent="0.3">
      <c r="C859"/>
      <c r="D859"/>
    </row>
    <row r="860" spans="3:4" ht="15" customHeight="1" x14ac:dyDescent="0.3">
      <c r="C860"/>
      <c r="D860"/>
    </row>
    <row r="861" spans="3:4" ht="15" customHeight="1" x14ac:dyDescent="0.3">
      <c r="C861"/>
      <c r="D861"/>
    </row>
    <row r="862" spans="3:4" ht="15" customHeight="1" x14ac:dyDescent="0.3">
      <c r="C862"/>
      <c r="D862"/>
    </row>
    <row r="863" spans="3:4" ht="15" customHeight="1" x14ac:dyDescent="0.3">
      <c r="C863"/>
      <c r="D863"/>
    </row>
    <row r="864" spans="3:4" ht="15" customHeight="1" x14ac:dyDescent="0.3">
      <c r="C864"/>
      <c r="D864"/>
    </row>
    <row r="865" spans="3:4" ht="15" customHeight="1" x14ac:dyDescent="0.3">
      <c r="C865"/>
      <c r="D865"/>
    </row>
    <row r="866" spans="3:4" ht="15" customHeight="1" x14ac:dyDescent="0.3">
      <c r="C866"/>
      <c r="D866"/>
    </row>
    <row r="867" spans="3:4" ht="15" customHeight="1" x14ac:dyDescent="0.3">
      <c r="C867"/>
      <c r="D867"/>
    </row>
    <row r="868" spans="3:4" ht="15" customHeight="1" x14ac:dyDescent="0.3">
      <c r="C868"/>
      <c r="D868"/>
    </row>
    <row r="869" spans="3:4" ht="15" customHeight="1" x14ac:dyDescent="0.3">
      <c r="C869"/>
      <c r="D869"/>
    </row>
    <row r="870" spans="3:4" ht="15" customHeight="1" x14ac:dyDescent="0.3">
      <c r="C870"/>
      <c r="D870"/>
    </row>
    <row r="871" spans="3:4" ht="15" customHeight="1" x14ac:dyDescent="0.3">
      <c r="C871"/>
      <c r="D871"/>
    </row>
    <row r="872" spans="3:4" ht="15" customHeight="1" x14ac:dyDescent="0.3">
      <c r="C872"/>
      <c r="D872"/>
    </row>
    <row r="873" spans="3:4" ht="15" customHeight="1" x14ac:dyDescent="0.3">
      <c r="C873"/>
      <c r="D873"/>
    </row>
    <row r="874" spans="3:4" ht="15" customHeight="1" x14ac:dyDescent="0.3">
      <c r="C874"/>
      <c r="D874"/>
    </row>
    <row r="875" spans="3:4" ht="15" customHeight="1" x14ac:dyDescent="0.3">
      <c r="C875"/>
      <c r="D875"/>
    </row>
    <row r="876" spans="3:4" ht="15" customHeight="1" x14ac:dyDescent="0.3">
      <c r="C876"/>
      <c r="D876"/>
    </row>
    <row r="877" spans="3:4" ht="15" customHeight="1" x14ac:dyDescent="0.3">
      <c r="C877"/>
      <c r="D877"/>
    </row>
    <row r="878" spans="3:4" ht="15" customHeight="1" x14ac:dyDescent="0.3">
      <c r="C878"/>
      <c r="D878"/>
    </row>
    <row r="879" spans="3:4" ht="15" customHeight="1" x14ac:dyDescent="0.3">
      <c r="C879"/>
      <c r="D879"/>
    </row>
    <row r="880" spans="3:4" ht="15" customHeight="1" x14ac:dyDescent="0.3">
      <c r="C880"/>
      <c r="D880"/>
    </row>
    <row r="881" spans="3:4" ht="15" customHeight="1" x14ac:dyDescent="0.3">
      <c r="C881"/>
      <c r="D881"/>
    </row>
    <row r="882" spans="3:4" ht="15" customHeight="1" x14ac:dyDescent="0.3">
      <c r="C882"/>
      <c r="D882"/>
    </row>
    <row r="883" spans="3:4" ht="15" customHeight="1" x14ac:dyDescent="0.3">
      <c r="C883"/>
      <c r="D883"/>
    </row>
    <row r="884" spans="3:4" ht="15" customHeight="1" x14ac:dyDescent="0.3">
      <c r="C884"/>
      <c r="D884"/>
    </row>
    <row r="885" spans="3:4" ht="15" customHeight="1" x14ac:dyDescent="0.3">
      <c r="C885"/>
      <c r="D885"/>
    </row>
    <row r="886" spans="3:4" ht="15" customHeight="1" x14ac:dyDescent="0.3">
      <c r="C886"/>
      <c r="D886"/>
    </row>
    <row r="887" spans="3:4" ht="15" customHeight="1" x14ac:dyDescent="0.3">
      <c r="C887"/>
      <c r="D887"/>
    </row>
    <row r="888" spans="3:4" ht="15" customHeight="1" x14ac:dyDescent="0.3">
      <c r="C888"/>
      <c r="D888"/>
    </row>
    <row r="889" spans="3:4" ht="15" customHeight="1" x14ac:dyDescent="0.3">
      <c r="C889"/>
      <c r="D889"/>
    </row>
    <row r="890" spans="3:4" ht="15" customHeight="1" x14ac:dyDescent="0.3">
      <c r="C890"/>
      <c r="D890"/>
    </row>
    <row r="891" spans="3:4" ht="15" customHeight="1" x14ac:dyDescent="0.3">
      <c r="C891"/>
      <c r="D891"/>
    </row>
    <row r="892" spans="3:4" ht="15" customHeight="1" x14ac:dyDescent="0.3">
      <c r="C892"/>
      <c r="D892"/>
    </row>
    <row r="893" spans="3:4" ht="15" customHeight="1" x14ac:dyDescent="0.3">
      <c r="C893"/>
      <c r="D893"/>
    </row>
    <row r="894" spans="3:4" ht="15" customHeight="1" x14ac:dyDescent="0.3">
      <c r="C894"/>
      <c r="D894"/>
    </row>
    <row r="895" spans="3:4" ht="15" customHeight="1" x14ac:dyDescent="0.3">
      <c r="C895"/>
      <c r="D895"/>
    </row>
    <row r="896" spans="3:4" ht="15" customHeight="1" x14ac:dyDescent="0.3">
      <c r="C896"/>
      <c r="D896"/>
    </row>
    <row r="897" spans="3:4" ht="15" customHeight="1" x14ac:dyDescent="0.3">
      <c r="C897"/>
      <c r="D897"/>
    </row>
    <row r="898" spans="3:4" ht="15" customHeight="1" x14ac:dyDescent="0.3">
      <c r="C898"/>
      <c r="D898"/>
    </row>
    <row r="899" spans="3:4" ht="15" customHeight="1" x14ac:dyDescent="0.3">
      <c r="C899"/>
      <c r="D899"/>
    </row>
    <row r="900" spans="3:4" ht="15" customHeight="1" x14ac:dyDescent="0.3">
      <c r="C900"/>
      <c r="D900"/>
    </row>
    <row r="901" spans="3:4" ht="15" customHeight="1" x14ac:dyDescent="0.3">
      <c r="C901"/>
      <c r="D901"/>
    </row>
    <row r="902" spans="3:4" ht="15" customHeight="1" x14ac:dyDescent="0.3">
      <c r="C902"/>
      <c r="D902"/>
    </row>
    <row r="903" spans="3:4" ht="15" customHeight="1" x14ac:dyDescent="0.3">
      <c r="C903"/>
      <c r="D903"/>
    </row>
    <row r="904" spans="3:4" ht="15" customHeight="1" x14ac:dyDescent="0.3">
      <c r="C904"/>
      <c r="D904"/>
    </row>
    <row r="905" spans="3:4" ht="15" customHeight="1" x14ac:dyDescent="0.3">
      <c r="C905"/>
      <c r="D905"/>
    </row>
    <row r="906" spans="3:4" ht="15" customHeight="1" x14ac:dyDescent="0.3">
      <c r="C906"/>
      <c r="D906"/>
    </row>
    <row r="907" spans="3:4" ht="15" customHeight="1" x14ac:dyDescent="0.3">
      <c r="C907"/>
      <c r="D907"/>
    </row>
    <row r="908" spans="3:4" ht="15" customHeight="1" x14ac:dyDescent="0.3">
      <c r="C908"/>
      <c r="D908"/>
    </row>
    <row r="909" spans="3:4" ht="15" customHeight="1" x14ac:dyDescent="0.3">
      <c r="C909"/>
      <c r="D909"/>
    </row>
    <row r="910" spans="3:4" ht="15" customHeight="1" x14ac:dyDescent="0.3">
      <c r="C910"/>
      <c r="D910"/>
    </row>
    <row r="911" spans="3:4" ht="15" customHeight="1" x14ac:dyDescent="0.3">
      <c r="C911"/>
      <c r="D911"/>
    </row>
    <row r="912" spans="3:4" ht="15" customHeight="1" x14ac:dyDescent="0.3">
      <c r="C912"/>
      <c r="D912"/>
    </row>
    <row r="913" spans="3:4" ht="15" customHeight="1" x14ac:dyDescent="0.3">
      <c r="C913"/>
      <c r="D913"/>
    </row>
    <row r="914" spans="3:4" ht="15" customHeight="1" x14ac:dyDescent="0.3">
      <c r="C914"/>
      <c r="D914"/>
    </row>
    <row r="915" spans="3:4" ht="15" customHeight="1" x14ac:dyDescent="0.3">
      <c r="C915"/>
      <c r="D915"/>
    </row>
    <row r="916" spans="3:4" ht="15" customHeight="1" x14ac:dyDescent="0.3">
      <c r="C916"/>
      <c r="D916"/>
    </row>
    <row r="917" spans="3:4" ht="15" customHeight="1" x14ac:dyDescent="0.3">
      <c r="C917"/>
      <c r="D917"/>
    </row>
    <row r="918" spans="3:4" ht="15" customHeight="1" x14ac:dyDescent="0.3">
      <c r="C918"/>
      <c r="D918"/>
    </row>
    <row r="919" spans="3:4" ht="15" customHeight="1" x14ac:dyDescent="0.3">
      <c r="C919"/>
      <c r="D919"/>
    </row>
    <row r="920" spans="3:4" ht="15" customHeight="1" x14ac:dyDescent="0.3">
      <c r="C920"/>
      <c r="D920"/>
    </row>
    <row r="921" spans="3:4" ht="15" customHeight="1" x14ac:dyDescent="0.3">
      <c r="C921"/>
      <c r="D921"/>
    </row>
    <row r="922" spans="3:4" ht="15" customHeight="1" x14ac:dyDescent="0.3">
      <c r="C922"/>
      <c r="D922"/>
    </row>
    <row r="923" spans="3:4" ht="15" customHeight="1" x14ac:dyDescent="0.3">
      <c r="C923"/>
      <c r="D923"/>
    </row>
    <row r="924" spans="3:4" ht="15" customHeight="1" x14ac:dyDescent="0.3">
      <c r="C924"/>
      <c r="D924"/>
    </row>
    <row r="925" spans="3:4" ht="15" customHeight="1" x14ac:dyDescent="0.3">
      <c r="C925"/>
      <c r="D925"/>
    </row>
    <row r="926" spans="3:4" ht="15" customHeight="1" x14ac:dyDescent="0.3">
      <c r="C926"/>
      <c r="D926"/>
    </row>
    <row r="927" spans="3:4" ht="15" customHeight="1" x14ac:dyDescent="0.3">
      <c r="C927"/>
      <c r="D927"/>
    </row>
    <row r="928" spans="3:4" ht="15" customHeight="1" x14ac:dyDescent="0.3">
      <c r="C928"/>
      <c r="D928"/>
    </row>
    <row r="929" spans="3:4" ht="15" customHeight="1" x14ac:dyDescent="0.3">
      <c r="C929"/>
      <c r="D929"/>
    </row>
    <row r="930" spans="3:4" ht="15" customHeight="1" x14ac:dyDescent="0.3">
      <c r="C930"/>
      <c r="D930"/>
    </row>
    <row r="931" spans="3:4" ht="15" customHeight="1" x14ac:dyDescent="0.3">
      <c r="C931"/>
      <c r="D931"/>
    </row>
    <row r="932" spans="3:4" ht="15" customHeight="1" x14ac:dyDescent="0.3">
      <c r="C932"/>
      <c r="D932"/>
    </row>
    <row r="933" spans="3:4" ht="15" customHeight="1" x14ac:dyDescent="0.3">
      <c r="C933"/>
      <c r="D933"/>
    </row>
    <row r="934" spans="3:4" ht="15" customHeight="1" x14ac:dyDescent="0.3">
      <c r="C934"/>
      <c r="D934"/>
    </row>
    <row r="935" spans="3:4" ht="15" customHeight="1" x14ac:dyDescent="0.3">
      <c r="C935"/>
      <c r="D935"/>
    </row>
    <row r="936" spans="3:4" ht="15" customHeight="1" x14ac:dyDescent="0.3">
      <c r="C936"/>
      <c r="D936"/>
    </row>
    <row r="937" spans="3:4" ht="15" customHeight="1" x14ac:dyDescent="0.3">
      <c r="C937"/>
      <c r="D937"/>
    </row>
    <row r="938" spans="3:4" ht="15" customHeight="1" x14ac:dyDescent="0.3">
      <c r="C938"/>
      <c r="D938"/>
    </row>
    <row r="939" spans="3:4" ht="15" customHeight="1" x14ac:dyDescent="0.3">
      <c r="C939"/>
      <c r="D939"/>
    </row>
    <row r="940" spans="3:4" ht="15" customHeight="1" x14ac:dyDescent="0.3">
      <c r="C940"/>
      <c r="D940"/>
    </row>
    <row r="941" spans="3:4" ht="15" customHeight="1" x14ac:dyDescent="0.3">
      <c r="C941"/>
      <c r="D941"/>
    </row>
    <row r="942" spans="3:4" ht="15" customHeight="1" x14ac:dyDescent="0.3">
      <c r="C942"/>
      <c r="D942"/>
    </row>
    <row r="943" spans="3:4" ht="15" customHeight="1" x14ac:dyDescent="0.3">
      <c r="C943"/>
      <c r="D943"/>
    </row>
    <row r="944" spans="3:4" ht="15" customHeight="1" x14ac:dyDescent="0.3">
      <c r="C944"/>
      <c r="D944"/>
    </row>
    <row r="945" spans="3:4" ht="15" customHeight="1" x14ac:dyDescent="0.3">
      <c r="C945"/>
      <c r="D945"/>
    </row>
    <row r="946" spans="3:4" ht="15" customHeight="1" x14ac:dyDescent="0.3">
      <c r="C946"/>
      <c r="D946"/>
    </row>
    <row r="947" spans="3:4" ht="15" customHeight="1" x14ac:dyDescent="0.3">
      <c r="C947"/>
      <c r="D947"/>
    </row>
    <row r="948" spans="3:4" ht="15" customHeight="1" x14ac:dyDescent="0.3">
      <c r="C948"/>
      <c r="D948"/>
    </row>
    <row r="949" spans="3:4" ht="15" customHeight="1" x14ac:dyDescent="0.3">
      <c r="C949"/>
      <c r="D949"/>
    </row>
    <row r="950" spans="3:4" ht="15" customHeight="1" x14ac:dyDescent="0.3">
      <c r="C950"/>
      <c r="D950"/>
    </row>
    <row r="951" spans="3:4" ht="15" customHeight="1" x14ac:dyDescent="0.3">
      <c r="C951"/>
      <c r="D951"/>
    </row>
    <row r="952" spans="3:4" ht="15" customHeight="1" x14ac:dyDescent="0.3">
      <c r="C952"/>
      <c r="D952"/>
    </row>
    <row r="953" spans="3:4" ht="15" customHeight="1" x14ac:dyDescent="0.3">
      <c r="C953"/>
      <c r="D953"/>
    </row>
    <row r="954" spans="3:4" ht="15" customHeight="1" x14ac:dyDescent="0.3">
      <c r="C954"/>
      <c r="D954"/>
    </row>
    <row r="955" spans="3:4" ht="15" customHeight="1" x14ac:dyDescent="0.3">
      <c r="C955"/>
      <c r="D955"/>
    </row>
    <row r="956" spans="3:4" ht="15" customHeight="1" x14ac:dyDescent="0.3">
      <c r="C956"/>
      <c r="D956"/>
    </row>
    <row r="957" spans="3:4" ht="15" customHeight="1" x14ac:dyDescent="0.3">
      <c r="C957"/>
      <c r="D957"/>
    </row>
    <row r="958" spans="3:4" ht="15" customHeight="1" x14ac:dyDescent="0.3">
      <c r="C958"/>
      <c r="D958"/>
    </row>
    <row r="959" spans="3:4" ht="15" customHeight="1" x14ac:dyDescent="0.3">
      <c r="C959"/>
      <c r="D959"/>
    </row>
    <row r="960" spans="3:4" ht="15" customHeight="1" x14ac:dyDescent="0.3">
      <c r="C960"/>
      <c r="D960"/>
    </row>
    <row r="961" spans="3:4" ht="15" customHeight="1" x14ac:dyDescent="0.3">
      <c r="C961"/>
      <c r="D961"/>
    </row>
    <row r="962" spans="3:4" ht="15" customHeight="1" x14ac:dyDescent="0.3">
      <c r="C962"/>
      <c r="D962"/>
    </row>
    <row r="963" spans="3:4" ht="15" customHeight="1" x14ac:dyDescent="0.3">
      <c r="C963"/>
      <c r="D963"/>
    </row>
    <row r="964" spans="3:4" ht="15" customHeight="1" x14ac:dyDescent="0.3">
      <c r="C964"/>
      <c r="D964"/>
    </row>
    <row r="965" spans="3:4" ht="15" customHeight="1" x14ac:dyDescent="0.3">
      <c r="C965"/>
      <c r="D965"/>
    </row>
    <row r="966" spans="3:4" ht="15" customHeight="1" x14ac:dyDescent="0.3">
      <c r="C966"/>
      <c r="D966"/>
    </row>
    <row r="967" spans="3:4" ht="15" customHeight="1" x14ac:dyDescent="0.3">
      <c r="C967"/>
      <c r="D967"/>
    </row>
    <row r="968" spans="3:4" ht="15" customHeight="1" x14ac:dyDescent="0.3">
      <c r="C968"/>
      <c r="D968"/>
    </row>
    <row r="969" spans="3:4" ht="15" customHeight="1" x14ac:dyDescent="0.3">
      <c r="C969"/>
      <c r="D969"/>
    </row>
    <row r="970" spans="3:4" ht="15" customHeight="1" x14ac:dyDescent="0.3">
      <c r="C970"/>
      <c r="D970"/>
    </row>
    <row r="971" spans="3:4" ht="15" customHeight="1" x14ac:dyDescent="0.3">
      <c r="C971"/>
      <c r="D971"/>
    </row>
    <row r="972" spans="3:4" ht="15" customHeight="1" x14ac:dyDescent="0.3">
      <c r="C972"/>
      <c r="D972"/>
    </row>
    <row r="973" spans="3:4" ht="15" customHeight="1" x14ac:dyDescent="0.3">
      <c r="C973"/>
      <c r="D973"/>
    </row>
    <row r="974" spans="3:4" ht="15" customHeight="1" x14ac:dyDescent="0.3">
      <c r="C974"/>
      <c r="D974"/>
    </row>
    <row r="975" spans="3:4" ht="15" customHeight="1" x14ac:dyDescent="0.3">
      <c r="C975"/>
      <c r="D975"/>
    </row>
    <row r="976" spans="3:4" ht="15" customHeight="1" x14ac:dyDescent="0.3">
      <c r="C976"/>
      <c r="D976"/>
    </row>
    <row r="977" spans="3:4" ht="15" customHeight="1" x14ac:dyDescent="0.3">
      <c r="C977"/>
      <c r="D977"/>
    </row>
    <row r="978" spans="3:4" ht="15" customHeight="1" x14ac:dyDescent="0.3">
      <c r="C978"/>
      <c r="D978"/>
    </row>
    <row r="979" spans="3:4" ht="15" customHeight="1" x14ac:dyDescent="0.3">
      <c r="C979"/>
      <c r="D979"/>
    </row>
    <row r="980" spans="3:4" ht="15" customHeight="1" x14ac:dyDescent="0.3">
      <c r="C980"/>
      <c r="D980"/>
    </row>
    <row r="981" spans="3:4" ht="15" customHeight="1" x14ac:dyDescent="0.3">
      <c r="C981"/>
      <c r="D981"/>
    </row>
    <row r="982" spans="3:4" ht="15" customHeight="1" x14ac:dyDescent="0.3">
      <c r="C982"/>
      <c r="D982"/>
    </row>
    <row r="983" spans="3:4" ht="15" customHeight="1" x14ac:dyDescent="0.3">
      <c r="C983"/>
      <c r="D983"/>
    </row>
    <row r="984" spans="3:4" ht="15" customHeight="1" x14ac:dyDescent="0.3">
      <c r="C984"/>
      <c r="D984"/>
    </row>
    <row r="985" spans="3:4" ht="15" customHeight="1" x14ac:dyDescent="0.3">
      <c r="C985"/>
      <c r="D985"/>
    </row>
    <row r="986" spans="3:4" ht="15" customHeight="1" x14ac:dyDescent="0.3">
      <c r="C986"/>
      <c r="D986"/>
    </row>
    <row r="987" spans="3:4" ht="15" customHeight="1" x14ac:dyDescent="0.3">
      <c r="C987"/>
      <c r="D987"/>
    </row>
    <row r="988" spans="3:4" ht="15" customHeight="1" x14ac:dyDescent="0.3">
      <c r="C988"/>
      <c r="D988"/>
    </row>
    <row r="989" spans="3:4" ht="15" customHeight="1" x14ac:dyDescent="0.3">
      <c r="C989"/>
      <c r="D989"/>
    </row>
    <row r="990" spans="3:4" ht="15" customHeight="1" x14ac:dyDescent="0.3">
      <c r="C990"/>
      <c r="D990"/>
    </row>
    <row r="991" spans="3:4" ht="15" customHeight="1" x14ac:dyDescent="0.3">
      <c r="C991"/>
      <c r="D991"/>
    </row>
    <row r="992" spans="3:4" ht="15" customHeight="1" x14ac:dyDescent="0.3">
      <c r="C992"/>
      <c r="D992"/>
    </row>
    <row r="993" spans="3:4" ht="15" customHeight="1" x14ac:dyDescent="0.3">
      <c r="C993"/>
      <c r="D993"/>
    </row>
    <row r="994" spans="3:4" ht="15" customHeight="1" x14ac:dyDescent="0.3">
      <c r="C994"/>
      <c r="D994"/>
    </row>
    <row r="995" spans="3:4" ht="15" customHeight="1" x14ac:dyDescent="0.3">
      <c r="C995"/>
      <c r="D995"/>
    </row>
    <row r="996" spans="3:4" ht="15" customHeight="1" x14ac:dyDescent="0.3">
      <c r="C996"/>
      <c r="D996"/>
    </row>
    <row r="997" spans="3:4" ht="15" customHeight="1" x14ac:dyDescent="0.3">
      <c r="C997"/>
      <c r="D997"/>
    </row>
    <row r="998" spans="3:4" ht="15" customHeight="1" x14ac:dyDescent="0.3">
      <c r="C998"/>
      <c r="D998"/>
    </row>
    <row r="999" spans="3:4" ht="15" customHeight="1" x14ac:dyDescent="0.3">
      <c r="C999"/>
      <c r="D999"/>
    </row>
    <row r="1000" spans="3:4" ht="15" customHeight="1" x14ac:dyDescent="0.3">
      <c r="C1000"/>
      <c r="D1000"/>
    </row>
    <row r="1001" spans="3:4" ht="15" customHeight="1" x14ac:dyDescent="0.3">
      <c r="C1001"/>
      <c r="D1001"/>
    </row>
    <row r="1002" spans="3:4" ht="15" customHeight="1" x14ac:dyDescent="0.3">
      <c r="C1002"/>
      <c r="D1002"/>
    </row>
    <row r="1003" spans="3:4" ht="15" customHeight="1" x14ac:dyDescent="0.3">
      <c r="C1003"/>
      <c r="D1003"/>
    </row>
    <row r="1004" spans="3:4" ht="15" customHeight="1" x14ac:dyDescent="0.3">
      <c r="C1004"/>
      <c r="D1004"/>
    </row>
    <row r="1005" spans="3:4" ht="15" customHeight="1" x14ac:dyDescent="0.3">
      <c r="C1005"/>
      <c r="D1005"/>
    </row>
    <row r="1006" spans="3:4" ht="15" customHeight="1" x14ac:dyDescent="0.3">
      <c r="C1006"/>
      <c r="D1006"/>
    </row>
    <row r="1007" spans="3:4" ht="15" customHeight="1" x14ac:dyDescent="0.3">
      <c r="C1007"/>
      <c r="D1007"/>
    </row>
    <row r="1008" spans="3:4" ht="15" customHeight="1" x14ac:dyDescent="0.3">
      <c r="C1008"/>
      <c r="D1008"/>
    </row>
    <row r="1009" spans="3:4" ht="15" customHeight="1" x14ac:dyDescent="0.3">
      <c r="C1009"/>
      <c r="D1009"/>
    </row>
    <row r="1010" spans="3:4" ht="15" customHeight="1" x14ac:dyDescent="0.3">
      <c r="C1010"/>
      <c r="D1010"/>
    </row>
    <row r="1011" spans="3:4" ht="15" customHeight="1" x14ac:dyDescent="0.3">
      <c r="C1011"/>
      <c r="D1011"/>
    </row>
    <row r="1012" spans="3:4" ht="15" customHeight="1" x14ac:dyDescent="0.3">
      <c r="C1012"/>
      <c r="D1012"/>
    </row>
    <row r="1013" spans="3:4" ht="15" customHeight="1" x14ac:dyDescent="0.3">
      <c r="C1013"/>
      <c r="D1013"/>
    </row>
    <row r="1014" spans="3:4" ht="15" customHeight="1" x14ac:dyDescent="0.3">
      <c r="C1014"/>
      <c r="D1014"/>
    </row>
    <row r="1015" spans="3:4" ht="15" customHeight="1" x14ac:dyDescent="0.3">
      <c r="C1015"/>
      <c r="D1015"/>
    </row>
    <row r="1016" spans="3:4" ht="15" customHeight="1" x14ac:dyDescent="0.3">
      <c r="C1016"/>
      <c r="D1016"/>
    </row>
    <row r="1017" spans="3:4" ht="15" customHeight="1" x14ac:dyDescent="0.3">
      <c r="C1017"/>
      <c r="D1017"/>
    </row>
    <row r="1018" spans="3:4" ht="15" customHeight="1" x14ac:dyDescent="0.3">
      <c r="C1018"/>
      <c r="D1018"/>
    </row>
    <row r="1019" spans="3:4" ht="15" customHeight="1" x14ac:dyDescent="0.3">
      <c r="C1019"/>
      <c r="D1019"/>
    </row>
    <row r="1020" spans="3:4" ht="15" customHeight="1" x14ac:dyDescent="0.3">
      <c r="C1020"/>
      <c r="D1020"/>
    </row>
    <row r="1021" spans="3:4" ht="15" customHeight="1" x14ac:dyDescent="0.3">
      <c r="C1021"/>
      <c r="D1021"/>
    </row>
    <row r="1022" spans="3:4" ht="15" customHeight="1" x14ac:dyDescent="0.3">
      <c r="C1022"/>
      <c r="D1022"/>
    </row>
    <row r="1023" spans="3:4" ht="15" customHeight="1" x14ac:dyDescent="0.3">
      <c r="C1023"/>
      <c r="D1023"/>
    </row>
    <row r="1024" spans="3:4" ht="15" customHeight="1" x14ac:dyDescent="0.3">
      <c r="C1024"/>
      <c r="D1024"/>
    </row>
    <row r="1025" spans="3:4" ht="15" customHeight="1" x14ac:dyDescent="0.3">
      <c r="C1025"/>
      <c r="D1025"/>
    </row>
    <row r="1026" spans="3:4" ht="15" customHeight="1" x14ac:dyDescent="0.3">
      <c r="C1026"/>
      <c r="D1026"/>
    </row>
    <row r="1027" spans="3:4" ht="15" customHeight="1" x14ac:dyDescent="0.3">
      <c r="C1027"/>
      <c r="D1027"/>
    </row>
    <row r="1028" spans="3:4" ht="15" customHeight="1" x14ac:dyDescent="0.3">
      <c r="C1028"/>
      <c r="D1028"/>
    </row>
    <row r="1029" spans="3:4" ht="15" customHeight="1" x14ac:dyDescent="0.3">
      <c r="C1029"/>
      <c r="D1029"/>
    </row>
    <row r="1030" spans="3:4" ht="15" customHeight="1" x14ac:dyDescent="0.3">
      <c r="C1030"/>
      <c r="D1030"/>
    </row>
    <row r="1031" spans="3:4" ht="15" customHeight="1" x14ac:dyDescent="0.3">
      <c r="C1031"/>
      <c r="D1031"/>
    </row>
    <row r="1032" spans="3:4" ht="15" customHeight="1" x14ac:dyDescent="0.3">
      <c r="C1032"/>
      <c r="D1032"/>
    </row>
    <row r="1033" spans="3:4" ht="15" customHeight="1" x14ac:dyDescent="0.3">
      <c r="C1033"/>
      <c r="D1033"/>
    </row>
    <row r="1034" spans="3:4" ht="15" customHeight="1" x14ac:dyDescent="0.3">
      <c r="C1034"/>
      <c r="D1034"/>
    </row>
    <row r="1035" spans="3:4" ht="15" customHeight="1" x14ac:dyDescent="0.3">
      <c r="C1035"/>
      <c r="D1035"/>
    </row>
    <row r="1036" spans="3:4" ht="15" customHeight="1" x14ac:dyDescent="0.3">
      <c r="C1036"/>
      <c r="D1036"/>
    </row>
    <row r="1037" spans="3:4" ht="15" customHeight="1" x14ac:dyDescent="0.3">
      <c r="C1037"/>
      <c r="D1037"/>
    </row>
    <row r="1038" spans="3:4" ht="15" customHeight="1" x14ac:dyDescent="0.3">
      <c r="C1038"/>
      <c r="D1038"/>
    </row>
    <row r="1039" spans="3:4" ht="15" customHeight="1" x14ac:dyDescent="0.3">
      <c r="C1039"/>
      <c r="D1039"/>
    </row>
    <row r="1040" spans="3:4" ht="15" customHeight="1" x14ac:dyDescent="0.3">
      <c r="C1040"/>
      <c r="D1040"/>
    </row>
    <row r="1041" spans="3:4" ht="15" customHeight="1" x14ac:dyDescent="0.3">
      <c r="C1041"/>
      <c r="D1041"/>
    </row>
    <row r="1042" spans="3:4" ht="15" customHeight="1" x14ac:dyDescent="0.3">
      <c r="C1042"/>
      <c r="D1042"/>
    </row>
    <row r="1043" spans="3:4" ht="15" customHeight="1" x14ac:dyDescent="0.3">
      <c r="C1043"/>
      <c r="D1043"/>
    </row>
    <row r="1044" spans="3:4" ht="15" customHeight="1" x14ac:dyDescent="0.3">
      <c r="C1044"/>
      <c r="D1044"/>
    </row>
    <row r="1045" spans="3:4" ht="15" customHeight="1" x14ac:dyDescent="0.3">
      <c r="C1045"/>
      <c r="D1045"/>
    </row>
    <row r="1046" spans="3:4" ht="15" customHeight="1" x14ac:dyDescent="0.3">
      <c r="C1046"/>
      <c r="D1046"/>
    </row>
    <row r="1047" spans="3:4" ht="15" customHeight="1" x14ac:dyDescent="0.3">
      <c r="C1047"/>
      <c r="D1047"/>
    </row>
    <row r="1048" spans="3:4" ht="15" customHeight="1" x14ac:dyDescent="0.3">
      <c r="C1048"/>
      <c r="D1048"/>
    </row>
    <row r="1049" spans="3:4" ht="15" customHeight="1" x14ac:dyDescent="0.3">
      <c r="C1049"/>
      <c r="D1049"/>
    </row>
    <row r="1050" spans="3:4" ht="15" customHeight="1" x14ac:dyDescent="0.3">
      <c r="C1050"/>
      <c r="D1050"/>
    </row>
    <row r="1051" spans="3:4" ht="15" customHeight="1" x14ac:dyDescent="0.3">
      <c r="C1051"/>
      <c r="D1051"/>
    </row>
    <row r="1052" spans="3:4" ht="15" customHeight="1" x14ac:dyDescent="0.3">
      <c r="C1052"/>
      <c r="D1052"/>
    </row>
    <row r="1053" spans="3:4" ht="15" customHeight="1" x14ac:dyDescent="0.3">
      <c r="C1053"/>
      <c r="D1053"/>
    </row>
    <row r="1054" spans="3:4" ht="15" customHeight="1" x14ac:dyDescent="0.3">
      <c r="C1054"/>
      <c r="D1054"/>
    </row>
    <row r="1055" spans="3:4" ht="15" customHeight="1" x14ac:dyDescent="0.3">
      <c r="C1055"/>
      <c r="D1055"/>
    </row>
    <row r="1056" spans="3:4" ht="15" customHeight="1" x14ac:dyDescent="0.3">
      <c r="C1056"/>
      <c r="D1056"/>
    </row>
    <row r="1057" spans="3:4" ht="15" customHeight="1" x14ac:dyDescent="0.3">
      <c r="C1057"/>
      <c r="D1057"/>
    </row>
    <row r="1058" spans="3:4" ht="15" customHeight="1" x14ac:dyDescent="0.3">
      <c r="C1058"/>
      <c r="D1058"/>
    </row>
    <row r="1059" spans="3:4" ht="15" customHeight="1" x14ac:dyDescent="0.3">
      <c r="C1059"/>
      <c r="D1059"/>
    </row>
    <row r="1060" spans="3:4" ht="15" customHeight="1" x14ac:dyDescent="0.3">
      <c r="C1060"/>
      <c r="D1060"/>
    </row>
    <row r="1061" spans="3:4" ht="15" customHeight="1" x14ac:dyDescent="0.3">
      <c r="C1061"/>
      <c r="D1061"/>
    </row>
    <row r="1062" spans="3:4" ht="15" customHeight="1" x14ac:dyDescent="0.3">
      <c r="C1062"/>
      <c r="D1062"/>
    </row>
    <row r="1063" spans="3:4" ht="15" customHeight="1" x14ac:dyDescent="0.3">
      <c r="C1063"/>
      <c r="D1063"/>
    </row>
    <row r="1064" spans="3:4" ht="15" customHeight="1" x14ac:dyDescent="0.3">
      <c r="C1064"/>
      <c r="D1064"/>
    </row>
    <row r="1065" spans="3:4" ht="15" customHeight="1" x14ac:dyDescent="0.3">
      <c r="C1065"/>
      <c r="D1065"/>
    </row>
    <row r="1066" spans="3:4" ht="15" customHeight="1" x14ac:dyDescent="0.3">
      <c r="C1066"/>
      <c r="D1066"/>
    </row>
    <row r="1067" spans="3:4" ht="15" customHeight="1" x14ac:dyDescent="0.3">
      <c r="C1067"/>
      <c r="D1067"/>
    </row>
    <row r="1068" spans="3:4" ht="15" customHeight="1" x14ac:dyDescent="0.3">
      <c r="C1068"/>
      <c r="D1068"/>
    </row>
    <row r="1069" spans="3:4" ht="15" customHeight="1" x14ac:dyDescent="0.3">
      <c r="C1069"/>
      <c r="D1069"/>
    </row>
    <row r="1070" spans="3:4" ht="15" customHeight="1" x14ac:dyDescent="0.3">
      <c r="C1070"/>
      <c r="D1070"/>
    </row>
    <row r="1071" spans="3:4" ht="15" customHeight="1" x14ac:dyDescent="0.3">
      <c r="C1071"/>
      <c r="D1071"/>
    </row>
    <row r="1072" spans="3:4" ht="15" customHeight="1" x14ac:dyDescent="0.3">
      <c r="C1072"/>
      <c r="D1072"/>
    </row>
    <row r="1073" spans="3:4" ht="15" customHeight="1" x14ac:dyDescent="0.3">
      <c r="C1073"/>
      <c r="D1073"/>
    </row>
    <row r="1074" spans="3:4" ht="15" customHeight="1" x14ac:dyDescent="0.3">
      <c r="C1074"/>
      <c r="D1074"/>
    </row>
    <row r="1075" spans="3:4" ht="15" customHeight="1" x14ac:dyDescent="0.3">
      <c r="C1075"/>
      <c r="D1075"/>
    </row>
    <row r="1076" spans="3:4" ht="15" customHeight="1" x14ac:dyDescent="0.3">
      <c r="C1076"/>
      <c r="D1076"/>
    </row>
    <row r="1077" spans="3:4" ht="15" customHeight="1" x14ac:dyDescent="0.3">
      <c r="C1077"/>
      <c r="D1077"/>
    </row>
    <row r="1078" spans="3:4" ht="15" customHeight="1" x14ac:dyDescent="0.3">
      <c r="C1078"/>
      <c r="D1078"/>
    </row>
    <row r="1079" spans="3:4" ht="15" customHeight="1" x14ac:dyDescent="0.3">
      <c r="C1079"/>
      <c r="D1079"/>
    </row>
    <row r="1080" spans="3:4" ht="15" customHeight="1" x14ac:dyDescent="0.3">
      <c r="C1080"/>
      <c r="D1080"/>
    </row>
    <row r="1081" spans="3:4" ht="15" customHeight="1" x14ac:dyDescent="0.3">
      <c r="C1081"/>
      <c r="D1081"/>
    </row>
    <row r="1082" spans="3:4" ht="15" customHeight="1" x14ac:dyDescent="0.3">
      <c r="C1082"/>
      <c r="D1082"/>
    </row>
    <row r="1083" spans="3:4" ht="15" customHeight="1" x14ac:dyDescent="0.3">
      <c r="C1083"/>
      <c r="D1083"/>
    </row>
    <row r="1084" spans="3:4" ht="15" customHeight="1" x14ac:dyDescent="0.3">
      <c r="C1084"/>
      <c r="D1084"/>
    </row>
    <row r="1085" spans="3:4" ht="15" customHeight="1" x14ac:dyDescent="0.3">
      <c r="C1085"/>
      <c r="D1085"/>
    </row>
    <row r="1086" spans="3:4" ht="15" customHeight="1" x14ac:dyDescent="0.3">
      <c r="C1086"/>
      <c r="D1086"/>
    </row>
    <row r="1087" spans="3:4" ht="15" customHeight="1" x14ac:dyDescent="0.3">
      <c r="C1087"/>
      <c r="D1087"/>
    </row>
    <row r="1088" spans="3:4" ht="15" customHeight="1" x14ac:dyDescent="0.3">
      <c r="C1088"/>
      <c r="D1088"/>
    </row>
    <row r="1089" spans="3:4" ht="15" customHeight="1" x14ac:dyDescent="0.3">
      <c r="C1089"/>
      <c r="D1089"/>
    </row>
    <row r="1090" spans="3:4" ht="15" customHeight="1" x14ac:dyDescent="0.3">
      <c r="C1090"/>
      <c r="D1090"/>
    </row>
    <row r="1091" spans="3:4" ht="15" customHeight="1" x14ac:dyDescent="0.3">
      <c r="C1091"/>
      <c r="D1091"/>
    </row>
    <row r="1092" spans="3:4" ht="15" customHeight="1" x14ac:dyDescent="0.3">
      <c r="C1092"/>
      <c r="D1092"/>
    </row>
    <row r="1093" spans="3:4" ht="15" customHeight="1" x14ac:dyDescent="0.3">
      <c r="C1093"/>
      <c r="D1093"/>
    </row>
    <row r="1094" spans="3:4" ht="15" customHeight="1" x14ac:dyDescent="0.3">
      <c r="C1094"/>
      <c r="D1094"/>
    </row>
    <row r="1095" spans="3:4" ht="15" customHeight="1" x14ac:dyDescent="0.3">
      <c r="C1095"/>
      <c r="D1095"/>
    </row>
    <row r="1096" spans="3:4" ht="15" customHeight="1" x14ac:dyDescent="0.3">
      <c r="C1096"/>
      <c r="D1096"/>
    </row>
    <row r="1097" spans="3:4" ht="15" customHeight="1" x14ac:dyDescent="0.3">
      <c r="C1097"/>
      <c r="D1097"/>
    </row>
    <row r="1098" spans="3:4" ht="15" customHeight="1" x14ac:dyDescent="0.3">
      <c r="C1098"/>
      <c r="D1098"/>
    </row>
    <row r="1099" spans="3:4" ht="15" customHeight="1" x14ac:dyDescent="0.3">
      <c r="C1099"/>
      <c r="D1099"/>
    </row>
    <row r="1100" spans="3:4" ht="15" customHeight="1" x14ac:dyDescent="0.3">
      <c r="C1100"/>
      <c r="D1100"/>
    </row>
    <row r="1101" spans="3:4" ht="15" customHeight="1" x14ac:dyDescent="0.3">
      <c r="C1101"/>
      <c r="D1101"/>
    </row>
    <row r="1102" spans="3:4" ht="15" customHeight="1" x14ac:dyDescent="0.3">
      <c r="C1102"/>
      <c r="D1102"/>
    </row>
    <row r="1103" spans="3:4" ht="15" customHeight="1" x14ac:dyDescent="0.3">
      <c r="C1103"/>
      <c r="D1103"/>
    </row>
    <row r="1104" spans="3:4" ht="15" customHeight="1" x14ac:dyDescent="0.3">
      <c r="C1104"/>
      <c r="D1104"/>
    </row>
    <row r="1105" spans="3:4" ht="15" customHeight="1" x14ac:dyDescent="0.3">
      <c r="C1105"/>
      <c r="D1105"/>
    </row>
    <row r="1106" spans="3:4" ht="15" customHeight="1" x14ac:dyDescent="0.3">
      <c r="C1106"/>
      <c r="D1106"/>
    </row>
    <row r="1107" spans="3:4" ht="15" customHeight="1" x14ac:dyDescent="0.3">
      <c r="C1107"/>
      <c r="D1107"/>
    </row>
    <row r="1108" spans="3:4" ht="15" customHeight="1" x14ac:dyDescent="0.3">
      <c r="C1108"/>
      <c r="D1108"/>
    </row>
    <row r="1109" spans="3:4" ht="15" customHeight="1" x14ac:dyDescent="0.3">
      <c r="C1109"/>
      <c r="D1109"/>
    </row>
    <row r="1110" spans="3:4" ht="15" customHeight="1" x14ac:dyDescent="0.3">
      <c r="C1110"/>
      <c r="D1110"/>
    </row>
    <row r="1111" spans="3:4" ht="15" customHeight="1" x14ac:dyDescent="0.3">
      <c r="C1111"/>
      <c r="D1111"/>
    </row>
    <row r="1112" spans="3:4" ht="15" customHeight="1" x14ac:dyDescent="0.3">
      <c r="C1112"/>
      <c r="D1112"/>
    </row>
    <row r="1113" spans="3:4" ht="15" customHeight="1" x14ac:dyDescent="0.3">
      <c r="C1113"/>
      <c r="D1113"/>
    </row>
    <row r="1114" spans="3:4" ht="15" customHeight="1" x14ac:dyDescent="0.3">
      <c r="C1114"/>
      <c r="D1114"/>
    </row>
    <row r="1115" spans="3:4" ht="15" customHeight="1" x14ac:dyDescent="0.3">
      <c r="C1115"/>
      <c r="D1115"/>
    </row>
    <row r="1116" spans="3:4" ht="15" customHeight="1" x14ac:dyDescent="0.3">
      <c r="C1116"/>
      <c r="D1116"/>
    </row>
    <row r="1117" spans="3:4" ht="15" customHeight="1" x14ac:dyDescent="0.3">
      <c r="C1117"/>
      <c r="D1117"/>
    </row>
    <row r="1118" spans="3:4" ht="15" customHeight="1" x14ac:dyDescent="0.3">
      <c r="C1118"/>
      <c r="D1118"/>
    </row>
    <row r="1119" spans="3:4" ht="15" customHeight="1" x14ac:dyDescent="0.3">
      <c r="C1119"/>
      <c r="D1119"/>
    </row>
    <row r="1120" spans="3:4" ht="15" customHeight="1" x14ac:dyDescent="0.3">
      <c r="C1120"/>
      <c r="D1120"/>
    </row>
    <row r="1121" spans="3:4" ht="15" customHeight="1" x14ac:dyDescent="0.3">
      <c r="C1121"/>
      <c r="D1121"/>
    </row>
    <row r="1122" spans="3:4" ht="15" customHeight="1" x14ac:dyDescent="0.3">
      <c r="C1122"/>
      <c r="D1122"/>
    </row>
    <row r="1123" spans="3:4" ht="15" customHeight="1" x14ac:dyDescent="0.3">
      <c r="C1123"/>
      <c r="D1123"/>
    </row>
    <row r="1124" spans="3:4" ht="15" customHeight="1" x14ac:dyDescent="0.3">
      <c r="C1124"/>
      <c r="D1124"/>
    </row>
    <row r="1125" spans="3:4" ht="15" customHeight="1" x14ac:dyDescent="0.3">
      <c r="C1125"/>
      <c r="D1125"/>
    </row>
    <row r="1126" spans="3:4" ht="15" customHeight="1" x14ac:dyDescent="0.3">
      <c r="C1126"/>
      <c r="D1126"/>
    </row>
    <row r="1127" spans="3:4" ht="15" customHeight="1" x14ac:dyDescent="0.3">
      <c r="C1127"/>
      <c r="D1127"/>
    </row>
    <row r="1128" spans="3:4" ht="15" customHeight="1" x14ac:dyDescent="0.3">
      <c r="C1128"/>
      <c r="D1128"/>
    </row>
    <row r="1129" spans="3:4" ht="15" customHeight="1" x14ac:dyDescent="0.3">
      <c r="C1129"/>
      <c r="D1129"/>
    </row>
    <row r="1130" spans="3:4" ht="15" customHeight="1" x14ac:dyDescent="0.3">
      <c r="C1130"/>
      <c r="D1130"/>
    </row>
    <row r="1131" spans="3:4" ht="15" customHeight="1" x14ac:dyDescent="0.3">
      <c r="C1131"/>
      <c r="D1131"/>
    </row>
    <row r="1132" spans="3:4" ht="15" customHeight="1" x14ac:dyDescent="0.3">
      <c r="C1132"/>
      <c r="D1132"/>
    </row>
    <row r="1133" spans="3:4" ht="15" customHeight="1" x14ac:dyDescent="0.3">
      <c r="C1133"/>
      <c r="D1133"/>
    </row>
    <row r="1134" spans="3:4" ht="15" customHeight="1" x14ac:dyDescent="0.3">
      <c r="C1134"/>
      <c r="D1134"/>
    </row>
    <row r="1135" spans="3:4" ht="15" customHeight="1" x14ac:dyDescent="0.3">
      <c r="C1135"/>
      <c r="D1135"/>
    </row>
    <row r="1136" spans="3:4" ht="15" customHeight="1" x14ac:dyDescent="0.3">
      <c r="C1136"/>
      <c r="D1136"/>
    </row>
    <row r="1137" spans="3:4" ht="15" customHeight="1" x14ac:dyDescent="0.3">
      <c r="C1137"/>
      <c r="D1137"/>
    </row>
    <row r="1138" spans="3:4" ht="15" customHeight="1" x14ac:dyDescent="0.3">
      <c r="C1138"/>
      <c r="D1138"/>
    </row>
    <row r="1139" spans="3:4" ht="15" customHeight="1" x14ac:dyDescent="0.3">
      <c r="C1139"/>
      <c r="D1139"/>
    </row>
    <row r="1140" spans="3:4" ht="15" customHeight="1" x14ac:dyDescent="0.3">
      <c r="C1140"/>
      <c r="D1140"/>
    </row>
    <row r="1141" spans="3:4" ht="15" customHeight="1" x14ac:dyDescent="0.3">
      <c r="C1141"/>
      <c r="D1141"/>
    </row>
    <row r="1142" spans="3:4" ht="15" customHeight="1" x14ac:dyDescent="0.3">
      <c r="C1142"/>
      <c r="D1142"/>
    </row>
    <row r="1143" spans="3:4" ht="15" customHeight="1" x14ac:dyDescent="0.3">
      <c r="C1143"/>
      <c r="D1143"/>
    </row>
    <row r="1144" spans="3:4" ht="15" customHeight="1" x14ac:dyDescent="0.3">
      <c r="C1144"/>
      <c r="D1144"/>
    </row>
    <row r="1145" spans="3:4" ht="15" customHeight="1" x14ac:dyDescent="0.3">
      <c r="C1145"/>
      <c r="D1145"/>
    </row>
    <row r="1146" spans="3:4" ht="15" customHeight="1" x14ac:dyDescent="0.3">
      <c r="C1146"/>
      <c r="D1146"/>
    </row>
    <row r="1147" spans="3:4" ht="15" customHeight="1" x14ac:dyDescent="0.3">
      <c r="C1147"/>
      <c r="D1147"/>
    </row>
    <row r="1148" spans="3:4" ht="15" customHeight="1" x14ac:dyDescent="0.3">
      <c r="C1148"/>
      <c r="D1148"/>
    </row>
    <row r="1149" spans="3:4" ht="15" customHeight="1" x14ac:dyDescent="0.3">
      <c r="C1149"/>
      <c r="D1149"/>
    </row>
    <row r="1150" spans="3:4" ht="15" customHeight="1" x14ac:dyDescent="0.3">
      <c r="C1150"/>
      <c r="D1150"/>
    </row>
    <row r="1151" spans="3:4" ht="15" customHeight="1" x14ac:dyDescent="0.3">
      <c r="C1151"/>
      <c r="D1151"/>
    </row>
    <row r="1152" spans="3:4" ht="15" customHeight="1" x14ac:dyDescent="0.3">
      <c r="C1152"/>
      <c r="D1152"/>
    </row>
    <row r="1153" spans="3:4" ht="15" customHeight="1" x14ac:dyDescent="0.3">
      <c r="C1153"/>
      <c r="D1153"/>
    </row>
    <row r="1154" spans="3:4" ht="15" customHeight="1" x14ac:dyDescent="0.3">
      <c r="C1154"/>
      <c r="D1154"/>
    </row>
    <row r="1155" spans="3:4" ht="15" customHeight="1" x14ac:dyDescent="0.3">
      <c r="C1155"/>
      <c r="D1155"/>
    </row>
    <row r="1156" spans="3:4" ht="15" customHeight="1" x14ac:dyDescent="0.3">
      <c r="C1156"/>
      <c r="D1156"/>
    </row>
    <row r="1157" spans="3:4" ht="15" customHeight="1" x14ac:dyDescent="0.3">
      <c r="C1157"/>
      <c r="D1157"/>
    </row>
    <row r="1158" spans="3:4" ht="15" customHeight="1" x14ac:dyDescent="0.3">
      <c r="C1158"/>
      <c r="D1158"/>
    </row>
    <row r="1159" spans="3:4" ht="15" customHeight="1" x14ac:dyDescent="0.3">
      <c r="C1159"/>
      <c r="D1159"/>
    </row>
    <row r="1160" spans="3:4" ht="15" customHeight="1" x14ac:dyDescent="0.3">
      <c r="C1160"/>
      <c r="D1160"/>
    </row>
    <row r="1161" spans="3:4" ht="15" customHeight="1" x14ac:dyDescent="0.3">
      <c r="C1161"/>
      <c r="D1161"/>
    </row>
    <row r="1162" spans="3:4" ht="15" customHeight="1" x14ac:dyDescent="0.3">
      <c r="C1162"/>
      <c r="D1162"/>
    </row>
    <row r="1163" spans="3:4" ht="15" customHeight="1" x14ac:dyDescent="0.3">
      <c r="C1163"/>
      <c r="D1163"/>
    </row>
    <row r="1164" spans="3:4" ht="15" customHeight="1" x14ac:dyDescent="0.3">
      <c r="C1164"/>
      <c r="D1164"/>
    </row>
    <row r="1165" spans="3:4" ht="15" customHeight="1" x14ac:dyDescent="0.3">
      <c r="C1165"/>
      <c r="D1165"/>
    </row>
    <row r="1166" spans="3:4" ht="15" customHeight="1" x14ac:dyDescent="0.3">
      <c r="C1166"/>
      <c r="D1166"/>
    </row>
    <row r="1167" spans="3:4" ht="15" customHeight="1" x14ac:dyDescent="0.3">
      <c r="C1167"/>
      <c r="D1167"/>
    </row>
    <row r="1168" spans="3:4" ht="15" customHeight="1" x14ac:dyDescent="0.3">
      <c r="C1168"/>
      <c r="D1168"/>
    </row>
    <row r="1169" spans="3:4" ht="15" customHeight="1" x14ac:dyDescent="0.3">
      <c r="C1169"/>
      <c r="D1169"/>
    </row>
    <row r="1170" spans="3:4" ht="15" customHeight="1" x14ac:dyDescent="0.3">
      <c r="C1170"/>
      <c r="D1170"/>
    </row>
    <row r="1171" spans="3:4" ht="15" customHeight="1" x14ac:dyDescent="0.3">
      <c r="C1171"/>
      <c r="D1171"/>
    </row>
    <row r="1172" spans="3:4" ht="15" customHeight="1" x14ac:dyDescent="0.3">
      <c r="C1172"/>
      <c r="D1172"/>
    </row>
    <row r="1173" spans="3:4" ht="15" customHeight="1" x14ac:dyDescent="0.3">
      <c r="C1173"/>
      <c r="D1173"/>
    </row>
    <row r="1174" spans="3:4" ht="15" customHeight="1" x14ac:dyDescent="0.3">
      <c r="C1174"/>
      <c r="D1174"/>
    </row>
    <row r="1175" spans="3:4" ht="15" customHeight="1" x14ac:dyDescent="0.3">
      <c r="C1175"/>
      <c r="D1175"/>
    </row>
    <row r="1176" spans="3:4" ht="15" customHeight="1" x14ac:dyDescent="0.3">
      <c r="C1176"/>
      <c r="D1176"/>
    </row>
    <row r="1177" spans="3:4" ht="15" customHeight="1" x14ac:dyDescent="0.3">
      <c r="C1177"/>
      <c r="D1177"/>
    </row>
    <row r="1178" spans="3:4" ht="15" customHeight="1" x14ac:dyDescent="0.3">
      <c r="C1178"/>
      <c r="D1178"/>
    </row>
    <row r="1179" spans="3:4" ht="15" customHeight="1" x14ac:dyDescent="0.3">
      <c r="C1179"/>
      <c r="D1179"/>
    </row>
    <row r="1180" spans="3:4" ht="15" customHeight="1" x14ac:dyDescent="0.3">
      <c r="C1180"/>
      <c r="D1180"/>
    </row>
    <row r="1181" spans="3:4" ht="15" customHeight="1" x14ac:dyDescent="0.3">
      <c r="C1181"/>
      <c r="D1181"/>
    </row>
    <row r="1182" spans="3:4" ht="15" customHeight="1" x14ac:dyDescent="0.3">
      <c r="C1182"/>
      <c r="D1182"/>
    </row>
    <row r="1183" spans="3:4" ht="15" customHeight="1" x14ac:dyDescent="0.3">
      <c r="C1183"/>
      <c r="D1183"/>
    </row>
    <row r="1184" spans="3:4" ht="15" customHeight="1" x14ac:dyDescent="0.3">
      <c r="C1184"/>
      <c r="D1184"/>
    </row>
    <row r="1185" spans="3:4" ht="15" customHeight="1" x14ac:dyDescent="0.3">
      <c r="C1185"/>
      <c r="D1185"/>
    </row>
    <row r="1186" spans="3:4" ht="15" customHeight="1" x14ac:dyDescent="0.3">
      <c r="C1186"/>
      <c r="D1186"/>
    </row>
    <row r="1187" spans="3:4" ht="15" customHeight="1" x14ac:dyDescent="0.3">
      <c r="C1187"/>
      <c r="D1187"/>
    </row>
    <row r="1188" spans="3:4" ht="15" customHeight="1" x14ac:dyDescent="0.3">
      <c r="C1188"/>
      <c r="D1188"/>
    </row>
    <row r="1189" spans="3:4" ht="15" customHeight="1" x14ac:dyDescent="0.3">
      <c r="C1189"/>
      <c r="D1189"/>
    </row>
    <row r="1190" spans="3:4" ht="15" customHeight="1" x14ac:dyDescent="0.3">
      <c r="C1190"/>
      <c r="D1190"/>
    </row>
    <row r="1191" spans="3:4" ht="15" customHeight="1" x14ac:dyDescent="0.3">
      <c r="C1191"/>
      <c r="D1191"/>
    </row>
    <row r="1192" spans="3:4" ht="15" customHeight="1" x14ac:dyDescent="0.3">
      <c r="C1192"/>
      <c r="D1192"/>
    </row>
    <row r="1193" spans="3:4" ht="15" customHeight="1" x14ac:dyDescent="0.3">
      <c r="C1193"/>
      <c r="D1193"/>
    </row>
    <row r="1194" spans="3:4" ht="15" customHeight="1" x14ac:dyDescent="0.3">
      <c r="C1194"/>
      <c r="D1194"/>
    </row>
    <row r="1195" spans="3:4" ht="15" customHeight="1" x14ac:dyDescent="0.3">
      <c r="C1195"/>
      <c r="D1195"/>
    </row>
    <row r="1196" spans="3:4" ht="15" customHeight="1" x14ac:dyDescent="0.3">
      <c r="C1196"/>
      <c r="D1196"/>
    </row>
    <row r="1197" spans="3:4" ht="15" customHeight="1" x14ac:dyDescent="0.3">
      <c r="C1197"/>
      <c r="D1197"/>
    </row>
    <row r="1198" spans="3:4" ht="15" customHeight="1" x14ac:dyDescent="0.3">
      <c r="C1198"/>
      <c r="D1198"/>
    </row>
    <row r="1199" spans="3:4" ht="15" customHeight="1" x14ac:dyDescent="0.3">
      <c r="C1199"/>
      <c r="D1199"/>
    </row>
    <row r="1200" spans="3:4" ht="15" customHeight="1" x14ac:dyDescent="0.3">
      <c r="C1200"/>
      <c r="D1200"/>
    </row>
    <row r="1201" spans="3:4" ht="15" customHeight="1" x14ac:dyDescent="0.3">
      <c r="C1201"/>
      <c r="D1201"/>
    </row>
    <row r="1202" spans="3:4" ht="15" customHeight="1" x14ac:dyDescent="0.3">
      <c r="C1202"/>
      <c r="D1202"/>
    </row>
    <row r="1203" spans="3:4" ht="15" customHeight="1" x14ac:dyDescent="0.3">
      <c r="C1203"/>
      <c r="D1203"/>
    </row>
    <row r="1204" spans="3:4" ht="15" customHeight="1" x14ac:dyDescent="0.3">
      <c r="C1204"/>
      <c r="D1204"/>
    </row>
    <row r="1205" spans="3:4" ht="15" customHeight="1" x14ac:dyDescent="0.3">
      <c r="C1205"/>
      <c r="D1205"/>
    </row>
    <row r="1206" spans="3:4" ht="15" customHeight="1" x14ac:dyDescent="0.3">
      <c r="C1206"/>
      <c r="D1206"/>
    </row>
    <row r="1207" spans="3:4" ht="15" customHeight="1" x14ac:dyDescent="0.3">
      <c r="C1207"/>
      <c r="D1207"/>
    </row>
    <row r="1208" spans="3:4" ht="15" customHeight="1" x14ac:dyDescent="0.3">
      <c r="C1208"/>
      <c r="D1208"/>
    </row>
    <row r="1209" spans="3:4" ht="15" customHeight="1" x14ac:dyDescent="0.3">
      <c r="C1209"/>
      <c r="D1209"/>
    </row>
    <row r="1210" spans="3:4" ht="15" customHeight="1" x14ac:dyDescent="0.3">
      <c r="C1210"/>
      <c r="D1210"/>
    </row>
    <row r="1211" spans="3:4" ht="15" customHeight="1" x14ac:dyDescent="0.3">
      <c r="C1211"/>
      <c r="D1211"/>
    </row>
    <row r="1212" spans="3:4" ht="15" customHeight="1" x14ac:dyDescent="0.3">
      <c r="C1212"/>
      <c r="D1212"/>
    </row>
    <row r="1213" spans="3:4" ht="15" customHeight="1" x14ac:dyDescent="0.3">
      <c r="C1213"/>
      <c r="D1213"/>
    </row>
  </sheetData>
  <mergeCells count="1">
    <mergeCell ref="C4:G4"/>
  </mergeCells>
  <conditionalFormatting sqref="H31">
    <cfRule type="containsText" dxfId="2" priority="1" operator="containsText" text="No Cumple">
      <formula>NOT(ISERROR(SEARCH("No Cumple",H31)))</formula>
    </cfRule>
  </conditionalFormatting>
  <hyperlinks>
    <hyperlink ref="G23" r:id="rId2" xr:uid="{0B9CB62A-9C4D-4F0C-A191-DC4E7113C1B2}"/>
  </hyperlinks>
  <printOptions horizontalCentered="1" verticalCentered="1"/>
  <pageMargins left="0" right="0" top="0.19685039370078741" bottom="0.19685039370078741" header="0.31496062992125984" footer="0.31496062992125984"/>
  <pageSetup orientation="landscape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7E33-FFAB-4670-AF66-0075CAFF9932}">
  <dimension ref="A29:I29"/>
  <sheetViews>
    <sheetView zoomScale="110" zoomScaleNormal="110" workbookViewId="0">
      <selection activeCell="M27" sqref="M27"/>
    </sheetView>
  </sheetViews>
  <sheetFormatPr defaultColWidth="11.44140625" defaultRowHeight="14.4" x14ac:dyDescent="0.3"/>
  <cols>
    <col min="1" max="16384" width="11.44140625" style="10"/>
  </cols>
  <sheetData>
    <row r="29" spans="1:9" ht="21" x14ac:dyDescent="0.4">
      <c r="A29" s="453" t="s">
        <v>752</v>
      </c>
      <c r="B29" s="453"/>
      <c r="C29" s="453"/>
      <c r="D29" s="453"/>
      <c r="E29" s="453"/>
      <c r="F29" s="453"/>
      <c r="G29" s="453"/>
      <c r="H29" s="453"/>
      <c r="I29" s="453"/>
    </row>
  </sheetData>
  <mergeCells count="1">
    <mergeCell ref="A29:I2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FD01B-2AE2-4D26-A35A-ED3BD8FA5BEA}">
  <dimension ref="B1:N33"/>
  <sheetViews>
    <sheetView workbookViewId="0">
      <selection activeCell="B1" sqref="B1"/>
    </sheetView>
  </sheetViews>
  <sheetFormatPr defaultColWidth="11.44140625" defaultRowHeight="14.4" x14ac:dyDescent="0.3"/>
  <cols>
    <col min="1" max="1" width="5.6640625" style="10" customWidth="1"/>
    <col min="2" max="2" width="20.109375" style="10" bestFit="1" customWidth="1"/>
    <col min="3" max="3" width="22.88671875" style="10" bestFit="1" customWidth="1"/>
    <col min="4" max="8" width="8.33203125" style="10" bestFit="1" customWidth="1"/>
    <col min="9" max="9" width="12.6640625" style="10" customWidth="1"/>
    <col min="10" max="10" width="12.6640625" style="86" customWidth="1"/>
    <col min="11" max="14" width="12.6640625" style="19" customWidth="1"/>
    <col min="15" max="15" width="5.6640625" style="10" customWidth="1"/>
    <col min="16" max="16384" width="11.44140625" style="10"/>
  </cols>
  <sheetData>
    <row r="1" spans="2:14" x14ac:dyDescent="0.3">
      <c r="B1" s="2" t="s">
        <v>0</v>
      </c>
      <c r="C1" t="s">
        <v>18</v>
      </c>
      <c r="D1" s="454" t="s">
        <v>700</v>
      </c>
      <c r="E1" s="454"/>
      <c r="F1" s="454"/>
      <c r="G1" s="454"/>
      <c r="H1" s="454"/>
      <c r="I1" s="454"/>
      <c r="J1" s="454"/>
      <c r="K1" s="454"/>
      <c r="L1" s="454"/>
      <c r="M1" s="454"/>
      <c r="N1" s="454"/>
    </row>
    <row r="2" spans="2:14" x14ac:dyDescent="0.3">
      <c r="B2" s="2" t="s">
        <v>7</v>
      </c>
      <c r="C2" t="s">
        <v>690</v>
      </c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</row>
    <row r="3" spans="2:14" x14ac:dyDescent="0.3">
      <c r="B3" s="2" t="s">
        <v>3</v>
      </c>
      <c r="C3" t="s">
        <v>690</v>
      </c>
      <c r="D3" s="454"/>
      <c r="E3" s="454"/>
      <c r="F3" s="454"/>
      <c r="G3" s="454"/>
      <c r="H3" s="454"/>
      <c r="I3" s="454"/>
      <c r="J3" s="454"/>
      <c r="K3" s="454"/>
      <c r="L3" s="454"/>
      <c r="M3" s="454"/>
      <c r="N3" s="454"/>
    </row>
    <row r="5" spans="2:14" hidden="1" x14ac:dyDescent="0.3">
      <c r="B5" s="2" t="s">
        <v>692</v>
      </c>
      <c r="C5" s="2" t="s">
        <v>511</v>
      </c>
      <c r="D5"/>
      <c r="E5"/>
      <c r="F5"/>
      <c r="G5"/>
      <c r="H5"/>
      <c r="I5" s="134"/>
      <c r="J5" s="134"/>
      <c r="K5" s="134"/>
      <c r="L5" s="134"/>
      <c r="M5" s="134"/>
      <c r="N5" s="134"/>
    </row>
    <row r="6" spans="2:14" x14ac:dyDescent="0.3">
      <c r="B6" s="142" t="s">
        <v>513</v>
      </c>
      <c r="C6" s="153" t="s">
        <v>70</v>
      </c>
      <c r="D6" s="154" t="s">
        <v>33</v>
      </c>
      <c r="E6" s="154" t="s">
        <v>19</v>
      </c>
      <c r="F6" s="154" t="s">
        <v>37</v>
      </c>
      <c r="G6" s="155" t="s">
        <v>34</v>
      </c>
      <c r="I6" s="143" t="s">
        <v>515</v>
      </c>
      <c r="J6" s="143" t="s">
        <v>516</v>
      </c>
      <c r="K6" s="143" t="s">
        <v>696</v>
      </c>
      <c r="L6" s="143" t="s">
        <v>697</v>
      </c>
      <c r="M6" s="143" t="s">
        <v>698</v>
      </c>
      <c r="N6" s="143" t="s">
        <v>699</v>
      </c>
    </row>
    <row r="7" spans="2:14" x14ac:dyDescent="0.3">
      <c r="B7" s="159" t="s">
        <v>402</v>
      </c>
      <c r="C7" s="200"/>
      <c r="D7" s="201"/>
      <c r="E7" s="201"/>
      <c r="F7" s="201">
        <v>3128.625</v>
      </c>
      <c r="G7" s="202"/>
      <c r="I7" s="135" t="str">
        <f>VLOOKUP(B7,'Condiciones Comerciales'!B:M,2,FALSE)</f>
        <v>Inmediata</v>
      </c>
      <c r="J7" s="136" t="str">
        <f>VLOOKUP(B7,'Condiciones Comerciales'!B:M,3,FALSE)</f>
        <v>Cerrillos</v>
      </c>
      <c r="K7" s="137">
        <f>VLOOKUP(B7,'Condiciones Comerciales'!B:M,7,FALSE)</f>
        <v>0</v>
      </c>
      <c r="L7" s="137">
        <f>VLOOKUP(B7,'Condiciones Comerciales'!B:M,8,FALSE)</f>
        <v>0.1</v>
      </c>
      <c r="M7" s="138">
        <f>VLOOKUP(B7,'Condiciones Comerciales'!B:M,9,FALSE)</f>
        <v>60</v>
      </c>
      <c r="N7" s="137">
        <f>VLOOKUP(B7,'Condiciones Comerciales'!B:M,11,FALSE)</f>
        <v>0.1</v>
      </c>
    </row>
    <row r="8" spans="2:14" x14ac:dyDescent="0.3">
      <c r="B8" s="160" t="s">
        <v>233</v>
      </c>
      <c r="C8" s="199"/>
      <c r="D8" s="203">
        <v>2700.3374999999996</v>
      </c>
      <c r="E8" s="203"/>
      <c r="F8" s="203">
        <v>2961.5625</v>
      </c>
      <c r="G8" s="204">
        <v>3019.2750000000001</v>
      </c>
      <c r="I8" s="135" t="str">
        <f>VLOOKUP(B8,'Condiciones Comerciales'!B:M,2,FALSE)</f>
        <v>Inmediata</v>
      </c>
      <c r="J8" s="136" t="str">
        <f>VLOOKUP(B8,'Condiciones Comerciales'!B:M,3,FALSE)</f>
        <v>Rancagua</v>
      </c>
      <c r="K8" s="137">
        <f>VLOOKUP(B8,'Condiciones Comerciales'!B:M,7,FALSE)</f>
        <v>0</v>
      </c>
      <c r="L8" s="137">
        <f>VLOOKUP(B8,'Condiciones Comerciales'!B:M,8,FALSE)</f>
        <v>0.1</v>
      </c>
      <c r="M8" s="138">
        <f>VLOOKUP(B8,'Condiciones Comerciales'!B:M,9,FALSE)</f>
        <v>60</v>
      </c>
      <c r="N8" s="137">
        <f>VLOOKUP(B8,'Condiciones Comerciales'!B:M,11,FALSE)</f>
        <v>0.1</v>
      </c>
    </row>
    <row r="9" spans="2:14" x14ac:dyDescent="0.3">
      <c r="B9" s="162" t="s">
        <v>30</v>
      </c>
      <c r="C9" s="199">
        <v>2377.38375</v>
      </c>
      <c r="D9" s="203">
        <v>2511.4724999999999</v>
      </c>
      <c r="E9" s="203"/>
      <c r="F9" s="203">
        <v>2666.1150000000002</v>
      </c>
      <c r="G9" s="204">
        <v>2705.2649999999999</v>
      </c>
      <c r="I9" s="135" t="str">
        <f>VLOOKUP(B9,'Condiciones Comerciales'!B:M,2,FALSE)</f>
        <v>Inmediata</v>
      </c>
      <c r="J9" s="136" t="str">
        <f>VLOOKUP(B9,'Condiciones Comerciales'!B:M,3,FALSE)</f>
        <v>Independencia</v>
      </c>
      <c r="K9" s="137">
        <f>VLOOKUP(B9,'Condiciones Comerciales'!B:M,7,FALSE)</f>
        <v>0</v>
      </c>
      <c r="L9" s="137">
        <f>VLOOKUP(B9,'Condiciones Comerciales'!B:M,8,FALSE)</f>
        <v>0.1</v>
      </c>
      <c r="M9" s="138">
        <f>VLOOKUP(B9,'Condiciones Comerciales'!B:M,9,FALSE)</f>
        <v>60</v>
      </c>
      <c r="N9" s="137">
        <f>VLOOKUP(B9,'Condiciones Comerciales'!B:M,11,FALSE)</f>
        <v>0.1</v>
      </c>
    </row>
    <row r="10" spans="2:14" x14ac:dyDescent="0.3">
      <c r="B10" s="162" t="s">
        <v>196</v>
      </c>
      <c r="C10" s="199">
        <v>2479.1737499999999</v>
      </c>
      <c r="D10" s="203"/>
      <c r="E10" s="203">
        <v>2999.0250000000001</v>
      </c>
      <c r="F10" s="203">
        <v>2922.0749999999998</v>
      </c>
      <c r="G10" s="204"/>
      <c r="I10" s="135" t="str">
        <f>VLOOKUP(B10,'Condiciones Comerciales'!B:M,2,FALSE)</f>
        <v>Inmediata</v>
      </c>
      <c r="J10" s="136" t="str">
        <f>VLOOKUP(B10,'Condiciones Comerciales'!B:M,3,FALSE)</f>
        <v>Quinta Normal</v>
      </c>
      <c r="K10" s="137">
        <f>VLOOKUP(B10,'Condiciones Comerciales'!B:M,7,FALSE)</f>
        <v>0</v>
      </c>
      <c r="L10" s="137">
        <f>VLOOKUP(B10,'Condiciones Comerciales'!B:M,8,FALSE)</f>
        <v>0.1</v>
      </c>
      <c r="M10" s="138">
        <f>VLOOKUP(B10,'Condiciones Comerciales'!B:M,9,FALSE)</f>
        <v>60</v>
      </c>
      <c r="N10" s="137">
        <f>VLOOKUP(B10,'Condiciones Comerciales'!B:M,11,FALSE)</f>
        <v>0.1</v>
      </c>
    </row>
    <row r="11" spans="2:14" x14ac:dyDescent="0.3">
      <c r="B11" s="160" t="s">
        <v>324</v>
      </c>
      <c r="C11" s="199"/>
      <c r="D11" s="203">
        <v>2806.0762499999996</v>
      </c>
      <c r="E11" s="203">
        <v>3151.5750000000003</v>
      </c>
      <c r="F11" s="203">
        <v>3044.8912499999997</v>
      </c>
      <c r="G11" s="204">
        <v>3144.7237499999997</v>
      </c>
      <c r="I11" s="135" t="str">
        <f>VLOOKUP(B11,'Condiciones Comerciales'!B:M,2,FALSE)</f>
        <v>Pre-entrega</v>
      </c>
      <c r="J11" s="136" t="str">
        <f>VLOOKUP(B11,'Condiciones Comerciales'!B:M,3,FALSE)</f>
        <v>San Joaquín</v>
      </c>
      <c r="K11" s="137">
        <f>VLOOKUP(B11,'Condiciones Comerciales'!B:M,7,FALSE)</f>
        <v>0.02</v>
      </c>
      <c r="L11" s="137">
        <f>VLOOKUP(B11,'Condiciones Comerciales'!B:M,8,FALSE)</f>
        <v>3.0000000000000016E-2</v>
      </c>
      <c r="M11" s="138">
        <f>VLOOKUP(B11,'Condiciones Comerciales'!B:M,9,FALSE)</f>
        <v>3</v>
      </c>
      <c r="N11" s="137">
        <f>VLOOKUP(B11,'Condiciones Comerciales'!B:M,11,FALSE)</f>
        <v>0.15</v>
      </c>
    </row>
    <row r="12" spans="2:14" x14ac:dyDescent="0.3">
      <c r="B12" s="162" t="s">
        <v>194</v>
      </c>
      <c r="C12" s="199"/>
      <c r="D12" s="203">
        <v>2816.8425000000002</v>
      </c>
      <c r="E12" s="203"/>
      <c r="F12" s="203">
        <v>3038.0399999999995</v>
      </c>
      <c r="G12" s="204"/>
      <c r="I12" s="135" t="str">
        <f>VLOOKUP(B12,'Condiciones Comerciales'!B:M,2,FALSE)</f>
        <v>Inmediata</v>
      </c>
      <c r="J12" s="136" t="str">
        <f>VLOOKUP(B12,'Condiciones Comerciales'!B:M,3,FALSE)</f>
        <v>San Joaquín</v>
      </c>
      <c r="K12" s="137">
        <f>VLOOKUP(B12,'Condiciones Comerciales'!B:M,7,FALSE)</f>
        <v>0</v>
      </c>
      <c r="L12" s="137">
        <f>VLOOKUP(B12,'Condiciones Comerciales'!B:M,8,FALSE)</f>
        <v>0.1</v>
      </c>
      <c r="M12" s="138">
        <f>VLOOKUP(B12,'Condiciones Comerciales'!B:M,9,FALSE)</f>
        <v>60</v>
      </c>
      <c r="N12" s="137">
        <f>VLOOKUP(B12,'Condiciones Comerciales'!B:M,11,FALSE)</f>
        <v>0.1</v>
      </c>
    </row>
    <row r="13" spans="2:14" x14ac:dyDescent="0.3">
      <c r="B13" s="160" t="s">
        <v>169</v>
      </c>
      <c r="C13" s="199"/>
      <c r="D13" s="203">
        <v>2497.8375000000001</v>
      </c>
      <c r="E13" s="203"/>
      <c r="F13" s="203"/>
      <c r="G13" s="204">
        <v>2722.6125000000002</v>
      </c>
      <c r="I13" s="135" t="str">
        <f>VLOOKUP(B13,'Condiciones Comerciales'!B:M,2,FALSE)</f>
        <v>Inmediata</v>
      </c>
      <c r="J13" s="136" t="str">
        <f>VLOOKUP(B13,'Condiciones Comerciales'!B:M,3,FALSE)</f>
        <v>La Cisterna</v>
      </c>
      <c r="K13" s="137">
        <f>VLOOKUP(B13,'Condiciones Comerciales'!B:M,7,FALSE)</f>
        <v>0</v>
      </c>
      <c r="L13" s="137">
        <f>VLOOKUP(B13,'Condiciones Comerciales'!B:M,8,FALSE)</f>
        <v>0.1</v>
      </c>
      <c r="M13" s="138">
        <f>VLOOKUP(B13,'Condiciones Comerciales'!B:M,9,FALSE)</f>
        <v>60</v>
      </c>
      <c r="N13" s="137">
        <f>VLOOKUP(B13,'Condiciones Comerciales'!B:M,11,FALSE)</f>
        <v>0.1</v>
      </c>
    </row>
    <row r="14" spans="2:14" x14ac:dyDescent="0.3">
      <c r="B14" s="160" t="s">
        <v>170</v>
      </c>
      <c r="C14" s="199"/>
      <c r="D14" s="203">
        <v>2509.9874999999997</v>
      </c>
      <c r="E14" s="203"/>
      <c r="F14" s="203"/>
      <c r="G14" s="204"/>
      <c r="I14" s="135" t="str">
        <f>VLOOKUP(B14,'Condiciones Comerciales'!B:M,2,FALSE)</f>
        <v>Inmediata</v>
      </c>
      <c r="J14" s="136" t="str">
        <f>VLOOKUP(B14,'Condiciones Comerciales'!B:M,3,FALSE)</f>
        <v>La Cisterna</v>
      </c>
      <c r="K14" s="137">
        <f>VLOOKUP(B14,'Condiciones Comerciales'!B:M,7,FALSE)</f>
        <v>0</v>
      </c>
      <c r="L14" s="137">
        <f>VLOOKUP(B14,'Condiciones Comerciales'!B:M,8,FALSE)</f>
        <v>0.1</v>
      </c>
      <c r="M14" s="138">
        <f>VLOOKUP(B14,'Condiciones Comerciales'!B:M,9,FALSE)</f>
        <v>60</v>
      </c>
      <c r="N14" s="137">
        <f>VLOOKUP(B14,'Condiciones Comerciales'!B:M,11,FALSE)</f>
        <v>0.1</v>
      </c>
    </row>
    <row r="15" spans="2:14" x14ac:dyDescent="0.3">
      <c r="B15" s="162" t="s">
        <v>12</v>
      </c>
      <c r="C15" s="199"/>
      <c r="D15" s="203"/>
      <c r="E15" s="203">
        <v>2627.4374999999995</v>
      </c>
      <c r="F15" s="203"/>
      <c r="G15" s="204"/>
      <c r="I15" s="135" t="str">
        <f>VLOOKUP(B15,'Condiciones Comerciales'!B:M,2,FALSE)</f>
        <v>Inmediata</v>
      </c>
      <c r="J15" s="136" t="str">
        <f>VLOOKUP(B15,'Condiciones Comerciales'!B:M,3,FALSE)</f>
        <v>La Cisterna</v>
      </c>
      <c r="K15" s="137">
        <f>VLOOKUP(B15,'Condiciones Comerciales'!B:M,7,FALSE)</f>
        <v>0</v>
      </c>
      <c r="L15" s="137">
        <f>VLOOKUP(B15,'Condiciones Comerciales'!B:M,8,FALSE)</f>
        <v>0.1</v>
      </c>
      <c r="M15" s="138">
        <f>VLOOKUP(B15,'Condiciones Comerciales'!B:M,9,FALSE)</f>
        <v>60</v>
      </c>
      <c r="N15" s="137">
        <f>VLOOKUP(B15,'Condiciones Comerciales'!B:M,11,FALSE)</f>
        <v>0.1</v>
      </c>
    </row>
    <row r="16" spans="2:14" x14ac:dyDescent="0.3">
      <c r="B16" s="160" t="s">
        <v>171</v>
      </c>
      <c r="C16" s="199"/>
      <c r="D16" s="203">
        <v>2344.3200000000002</v>
      </c>
      <c r="E16" s="203"/>
      <c r="F16" s="203"/>
      <c r="G16" s="204"/>
      <c r="I16" s="135" t="str">
        <f>VLOOKUP(B16,'Condiciones Comerciales'!B:M,2,FALSE)</f>
        <v>Inmediata</v>
      </c>
      <c r="J16" s="136" t="str">
        <f>VLOOKUP(B16,'Condiciones Comerciales'!B:M,3,FALSE)</f>
        <v>Renca</v>
      </c>
      <c r="K16" s="137">
        <f>VLOOKUP(B16,'Condiciones Comerciales'!B:M,7,FALSE)</f>
        <v>0</v>
      </c>
      <c r="L16" s="137">
        <f>VLOOKUP(B16,'Condiciones Comerciales'!B:M,8,FALSE)</f>
        <v>0.1</v>
      </c>
      <c r="M16" s="138">
        <f>VLOOKUP(B16,'Condiciones Comerciales'!B:M,9,FALSE)</f>
        <v>60</v>
      </c>
      <c r="N16" s="137">
        <f>VLOOKUP(B16,'Condiciones Comerciales'!B:M,11,FALSE)</f>
        <v>0.1</v>
      </c>
    </row>
    <row r="17" spans="2:14" x14ac:dyDescent="0.3">
      <c r="B17" s="161" t="s">
        <v>245</v>
      </c>
      <c r="C17" s="205"/>
      <c r="D17" s="206">
        <v>2808.6749999999997</v>
      </c>
      <c r="E17" s="206"/>
      <c r="F17" s="206">
        <v>3091.1625000000004</v>
      </c>
      <c r="G17" s="207">
        <v>3197.7</v>
      </c>
      <c r="I17" s="135" t="str">
        <f>VLOOKUP(B17,'Condiciones Comerciales'!B:M,2,FALSE)</f>
        <v>Inmediata</v>
      </c>
      <c r="J17" s="136" t="str">
        <f>VLOOKUP(B17,'Condiciones Comerciales'!B:M,3,FALSE)</f>
        <v>Puerto Montt</v>
      </c>
      <c r="K17" s="137">
        <f>VLOOKUP(B17,'Condiciones Comerciales'!B:M,7,FALSE)</f>
        <v>0</v>
      </c>
      <c r="L17" s="137">
        <f>VLOOKUP(B17,'Condiciones Comerciales'!B:M,8,FALSE)</f>
        <v>0.1</v>
      </c>
      <c r="M17" s="138">
        <f>VLOOKUP(B17,'Condiciones Comerciales'!B:M,9,FALSE)</f>
        <v>60</v>
      </c>
      <c r="N17" s="137">
        <f>VLOOKUP(B17,'Condiciones Comerciales'!B:M,11,FALSE)</f>
        <v>0.1</v>
      </c>
    </row>
    <row r="18" spans="2:14" x14ac:dyDescent="0.3">
      <c r="B18" s="149"/>
      <c r="C18" s="150"/>
      <c r="D18" s="150"/>
      <c r="E18" s="150"/>
      <c r="F18" s="150"/>
      <c r="G18" s="151"/>
      <c r="I18" s="149"/>
      <c r="J18" s="150"/>
      <c r="K18" s="150"/>
      <c r="L18" s="150"/>
      <c r="M18" s="150"/>
      <c r="N18" s="151"/>
    </row>
    <row r="22" spans="2:14" x14ac:dyDescent="0.3">
      <c r="B22" s="2" t="s">
        <v>0</v>
      </c>
      <c r="C22" t="s">
        <v>18</v>
      </c>
      <c r="D22" s="454" t="s">
        <v>701</v>
      </c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2:14" x14ac:dyDescent="0.3">
      <c r="B23" s="2" t="s">
        <v>7</v>
      </c>
      <c r="C23" t="s">
        <v>690</v>
      </c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2:14" x14ac:dyDescent="0.3">
      <c r="B24" s="2" t="s">
        <v>3</v>
      </c>
      <c r="C24" t="s">
        <v>690</v>
      </c>
      <c r="D24" s="454"/>
      <c r="E24" s="454"/>
      <c r="F24" s="454"/>
      <c r="G24" s="454"/>
      <c r="H24" s="454"/>
      <c r="I24" s="454"/>
      <c r="J24" s="454"/>
      <c r="K24" s="454"/>
      <c r="L24" s="454"/>
      <c r="M24" s="454"/>
      <c r="N24" s="454"/>
    </row>
    <row r="26" spans="2:14" hidden="1" x14ac:dyDescent="0.3">
      <c r="B26" s="2" t="s">
        <v>692</v>
      </c>
      <c r="C26" s="2" t="s">
        <v>511</v>
      </c>
      <c r="D26"/>
      <c r="E26"/>
      <c r="F26"/>
      <c r="G26"/>
      <c r="H26"/>
      <c r="I26" s="134"/>
      <c r="J26" s="134"/>
      <c r="K26" s="134"/>
      <c r="L26" s="134"/>
      <c r="M26" s="134"/>
      <c r="N26" s="134"/>
    </row>
    <row r="27" spans="2:14" x14ac:dyDescent="0.3">
      <c r="B27" s="142" t="s">
        <v>513</v>
      </c>
      <c r="C27" s="108" t="s">
        <v>70</v>
      </c>
      <c r="D27" s="158" t="s">
        <v>404</v>
      </c>
      <c r="E27" s="153" t="s">
        <v>33</v>
      </c>
      <c r="F27" s="154" t="s">
        <v>19</v>
      </c>
      <c r="G27" s="154" t="s">
        <v>37</v>
      </c>
      <c r="H27" s="155" t="s">
        <v>34</v>
      </c>
      <c r="I27" s="143" t="s">
        <v>515</v>
      </c>
      <c r="J27" s="143" t="s">
        <v>516</v>
      </c>
      <c r="K27" s="143" t="s">
        <v>696</v>
      </c>
      <c r="L27" s="143" t="s">
        <v>697</v>
      </c>
      <c r="M27" s="143" t="s">
        <v>698</v>
      </c>
      <c r="N27" s="143" t="s">
        <v>699</v>
      </c>
    </row>
    <row r="28" spans="2:14" x14ac:dyDescent="0.3">
      <c r="B28" s="156" t="s">
        <v>276</v>
      </c>
      <c r="C28" s="66">
        <v>2296.9124999999999</v>
      </c>
      <c r="D28" s="66"/>
      <c r="E28" s="66">
        <v>2458.5187499999997</v>
      </c>
      <c r="F28" s="66">
        <v>2736.7874999999995</v>
      </c>
      <c r="G28" s="66">
        <v>2644.9874999999997</v>
      </c>
      <c r="H28" s="66">
        <v>2753.0437499999998</v>
      </c>
      <c r="I28" s="138">
        <f>VLOOKUP(B28,'Condiciones Comerciales'!B:M,2,FALSE)</f>
        <v>2029</v>
      </c>
      <c r="J28" s="136" t="str">
        <f>VLOOKUP(B28,'Condiciones Comerciales'!B:M,3,FALSE)</f>
        <v>Temuco</v>
      </c>
      <c r="K28" s="137">
        <f>VLOOKUP(B28,'Condiciones Comerciales'!B:M,7,FALSE)</f>
        <v>0.01</v>
      </c>
      <c r="L28" s="137">
        <f>VLOOKUP(B28,'Condiciones Comerciales'!B:M,8,FALSE)</f>
        <v>9.0000000000000011E-2</v>
      </c>
      <c r="M28" s="138">
        <f>VLOOKUP(B28,'Condiciones Comerciales'!B:M,9,FALSE)</f>
        <v>35</v>
      </c>
      <c r="N28" s="137">
        <f>VLOOKUP(B28,'Condiciones Comerciales'!B:M,11,FALSE)</f>
        <v>0.1</v>
      </c>
    </row>
    <row r="29" spans="2:14" x14ac:dyDescent="0.3">
      <c r="B29" s="156" t="s">
        <v>277</v>
      </c>
      <c r="C29" s="66">
        <v>2675.0249999999996</v>
      </c>
      <c r="D29" s="66"/>
      <c r="E29" s="66">
        <v>2876.5124999999998</v>
      </c>
      <c r="F29" s="66">
        <v>3291.6374999999998</v>
      </c>
      <c r="G29" s="66">
        <v>3173.1749999999997</v>
      </c>
      <c r="H29" s="66">
        <v>3335.1749999999997</v>
      </c>
      <c r="I29" s="138">
        <f>VLOOKUP(B29,'Condiciones Comerciales'!B:M,2,FALSE)</f>
        <v>2028</v>
      </c>
      <c r="J29" s="136" t="str">
        <f>VLOOKUP(B29,'Condiciones Comerciales'!B:M,3,FALSE)</f>
        <v>Puerto Montt</v>
      </c>
      <c r="K29" s="137">
        <f>VLOOKUP(B29,'Condiciones Comerciales'!B:M,7,FALSE)</f>
        <v>0.02</v>
      </c>
      <c r="L29" s="137">
        <f>VLOOKUP(B29,'Condiciones Comerciales'!B:M,8,FALSE)</f>
        <v>0.08</v>
      </c>
      <c r="M29" s="138">
        <f>VLOOKUP(B29,'Condiciones Comerciales'!B:M,9,FALSE)</f>
        <v>21</v>
      </c>
      <c r="N29" s="137">
        <f>VLOOKUP(B29,'Condiciones Comerciales'!B:M,11,FALSE)</f>
        <v>0.1</v>
      </c>
    </row>
    <row r="30" spans="2:14" x14ac:dyDescent="0.3">
      <c r="B30" s="156" t="s">
        <v>460</v>
      </c>
      <c r="C30" s="66">
        <v>2860.3125</v>
      </c>
      <c r="D30" s="66">
        <v>2580.8624999999997</v>
      </c>
      <c r="E30" s="66"/>
      <c r="F30" s="66">
        <v>3368.5875000000001</v>
      </c>
      <c r="G30" s="66">
        <v>3138.75</v>
      </c>
      <c r="H30" s="66"/>
      <c r="I30" s="138">
        <f>VLOOKUP(B30,'Condiciones Comerciales'!B:M,2,FALSE)</f>
        <v>2029</v>
      </c>
      <c r="J30" s="136" t="str">
        <f>VLOOKUP(B30,'Condiciones Comerciales'!B:M,3,FALSE)</f>
        <v>Concepción</v>
      </c>
      <c r="K30" s="137">
        <f>VLOOKUP(B30,'Condiciones Comerciales'!B:M,7,FALSE)</f>
        <v>0.02</v>
      </c>
      <c r="L30" s="137">
        <f>VLOOKUP(B30,'Condiciones Comerciales'!B:M,8,FALSE)</f>
        <v>0.08</v>
      </c>
      <c r="M30" s="138">
        <f>VLOOKUP(B30,'Condiciones Comerciales'!B:M,9,FALSE)</f>
        <v>34</v>
      </c>
      <c r="N30" s="137">
        <f>VLOOKUP(B30,'Condiciones Comerciales'!B:M,11,FALSE)</f>
        <v>0.1</v>
      </c>
    </row>
    <row r="31" spans="2:14" x14ac:dyDescent="0.3">
      <c r="B31" s="156" t="s">
        <v>506</v>
      </c>
      <c r="C31" s="66">
        <v>2633.5124999999998</v>
      </c>
      <c r="D31" s="66"/>
      <c r="E31" s="66"/>
      <c r="F31" s="66">
        <v>3285.5624999999995</v>
      </c>
      <c r="G31" s="66">
        <v>3091.1625000000004</v>
      </c>
      <c r="H31" s="66"/>
      <c r="I31" s="138">
        <f>VLOOKUP(B31,'Condiciones Comerciales'!B:M,2,FALSE)</f>
        <v>2028</v>
      </c>
      <c r="J31" s="136" t="str">
        <f>VLOOKUP(B31,'Condiciones Comerciales'!B:M,3,FALSE)</f>
        <v>Concepción</v>
      </c>
      <c r="K31" s="137">
        <f>VLOOKUP(B31,'Condiciones Comerciales'!B:M,7,FALSE)</f>
        <v>0.02</v>
      </c>
      <c r="L31" s="137">
        <f>VLOOKUP(B31,'Condiciones Comerciales'!B:M,8,FALSE)</f>
        <v>0.08</v>
      </c>
      <c r="M31" s="138">
        <f>VLOOKUP(B31,'Condiciones Comerciales'!B:M,9,FALSE)</f>
        <v>21</v>
      </c>
      <c r="N31" s="137">
        <f>VLOOKUP(B31,'Condiciones Comerciales'!B:M,11,FALSE)</f>
        <v>0.1</v>
      </c>
    </row>
    <row r="32" spans="2:14" x14ac:dyDescent="0.3">
      <c r="B32" s="157" t="s">
        <v>482</v>
      </c>
      <c r="C32" s="66"/>
      <c r="D32" s="66"/>
      <c r="E32" s="66">
        <v>2728.6874999999995</v>
      </c>
      <c r="F32" s="66">
        <v>3260.2499999999995</v>
      </c>
      <c r="G32" s="66"/>
      <c r="H32" s="66">
        <v>3147.8624999999997</v>
      </c>
      <c r="I32" s="138">
        <f>VLOOKUP(B32,'Condiciones Comerciales'!B:M,2,FALSE)</f>
        <v>2029</v>
      </c>
      <c r="J32" s="136" t="str">
        <f>VLOOKUP(B32,'Condiciones Comerciales'!B:M,3,FALSE)</f>
        <v>Coquimbo</v>
      </c>
      <c r="K32" s="137">
        <f>VLOOKUP(B32,'Condiciones Comerciales'!B:M,7,FALSE)</f>
        <v>0.02</v>
      </c>
      <c r="L32" s="137">
        <f>VLOOKUP(B32,'Condiciones Comerciales'!B:M,8,FALSE)</f>
        <v>0.08</v>
      </c>
      <c r="M32" s="138">
        <f>VLOOKUP(B32,'Condiciones Comerciales'!B:M,9,FALSE)</f>
        <v>34</v>
      </c>
      <c r="N32" s="137">
        <f>VLOOKUP(B32,'Condiciones Comerciales'!B:M,11,FALSE)</f>
        <v>0.1</v>
      </c>
    </row>
    <row r="33" spans="2:14" x14ac:dyDescent="0.3">
      <c r="B33" s="139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1"/>
    </row>
  </sheetData>
  <mergeCells count="2">
    <mergeCell ref="D1:N3"/>
    <mergeCell ref="D22:N24"/>
  </mergeCells>
  <conditionalFormatting sqref="I7:I17">
    <cfRule type="containsText" dxfId="1" priority="2" operator="containsText" text="Pre-">
      <formula>NOT(ISERROR(SEARCH("Pre-",I7)))</formula>
    </cfRule>
  </conditionalFormatting>
  <conditionalFormatting sqref="I28:I32">
    <cfRule type="containsText" dxfId="0" priority="1" operator="containsText" text="Pre-">
      <formula>NOT(ISERROR(SEARCH("Pre-",I28)))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2026-6330-4587-8C1E-B117D00D7608}">
  <dimension ref="A1:F51"/>
  <sheetViews>
    <sheetView workbookViewId="0">
      <pane ySplit="2" topLeftCell="A33" activePane="bottomLeft" state="frozen"/>
      <selection pane="bottomLeft" activeCell="C47" sqref="C47:F47"/>
    </sheetView>
  </sheetViews>
  <sheetFormatPr defaultRowHeight="14.4" x14ac:dyDescent="0.3"/>
  <cols>
    <col min="1" max="1" width="35.21875" customWidth="1"/>
    <col min="2" max="2" width="40.77734375" customWidth="1"/>
    <col min="3" max="3" width="24.109375" customWidth="1"/>
    <col min="4" max="4" width="29.6640625" customWidth="1"/>
    <col min="5" max="5" width="16.6640625" customWidth="1"/>
    <col min="6" max="6" width="83.44140625" customWidth="1"/>
  </cols>
  <sheetData>
    <row r="1" spans="1:6" ht="18" x14ac:dyDescent="0.35">
      <c r="A1" s="456" t="s">
        <v>755</v>
      </c>
      <c r="B1" s="456"/>
      <c r="C1" s="456"/>
      <c r="D1" s="456"/>
      <c r="E1" s="456"/>
      <c r="F1" s="456"/>
    </row>
    <row r="2" spans="1:6" x14ac:dyDescent="0.3">
      <c r="A2" s="457" t="s">
        <v>756</v>
      </c>
      <c r="B2" s="457"/>
      <c r="C2" s="457"/>
      <c r="D2" s="457"/>
      <c r="E2" s="457"/>
      <c r="F2" s="457"/>
    </row>
    <row r="4" spans="1:6" ht="15.6" x14ac:dyDescent="0.3">
      <c r="A4" s="458" t="s">
        <v>757</v>
      </c>
      <c r="B4" s="458"/>
      <c r="C4" s="458"/>
      <c r="D4" s="458"/>
      <c r="E4" s="458"/>
      <c r="F4" s="458"/>
    </row>
    <row r="5" spans="1:6" x14ac:dyDescent="0.3">
      <c r="A5" s="459" t="s">
        <v>758</v>
      </c>
      <c r="B5" s="459"/>
      <c r="C5" s="459"/>
      <c r="D5" s="459"/>
      <c r="E5" s="459"/>
      <c r="F5" s="459"/>
    </row>
    <row r="6" spans="1:6" x14ac:dyDescent="0.3">
      <c r="A6" s="459" t="s">
        <v>759</v>
      </c>
      <c r="B6" s="459"/>
      <c r="C6" s="459"/>
      <c r="D6" s="459"/>
      <c r="E6" s="459"/>
      <c r="F6" s="459"/>
    </row>
    <row r="7" spans="1:6" x14ac:dyDescent="0.3">
      <c r="A7" s="455" t="s">
        <v>760</v>
      </c>
      <c r="B7" s="455"/>
      <c r="C7" s="455"/>
      <c r="D7" s="455"/>
      <c r="E7" s="455"/>
      <c r="F7" s="455"/>
    </row>
    <row r="9" spans="1:6" x14ac:dyDescent="0.3">
      <c r="A9" s="217" t="s">
        <v>761</v>
      </c>
      <c r="B9" s="217" t="s">
        <v>762</v>
      </c>
      <c r="C9" s="217" t="s">
        <v>763</v>
      </c>
      <c r="D9" s="217" t="s">
        <v>764</v>
      </c>
      <c r="E9" s="217" t="s">
        <v>765</v>
      </c>
      <c r="F9" s="217" t="s">
        <v>766</v>
      </c>
    </row>
    <row r="10" spans="1:6" ht="27.6" x14ac:dyDescent="0.3">
      <c r="A10" s="217" t="s">
        <v>767</v>
      </c>
      <c r="B10" s="218" t="s">
        <v>768</v>
      </c>
      <c r="C10" s="219" t="s">
        <v>769</v>
      </c>
      <c r="D10" s="221" t="s">
        <v>770</v>
      </c>
      <c r="E10" s="222" t="s">
        <v>771</v>
      </c>
      <c r="F10" s="257" t="s">
        <v>772</v>
      </c>
    </row>
    <row r="11" spans="1:6" ht="27.6" x14ac:dyDescent="0.3">
      <c r="A11" s="217" t="s">
        <v>773</v>
      </c>
      <c r="B11" s="223" t="s">
        <v>774</v>
      </c>
      <c r="C11" s="223" t="s">
        <v>775</v>
      </c>
      <c r="D11" s="224" t="s">
        <v>776</v>
      </c>
      <c r="E11" s="225" t="s">
        <v>777</v>
      </c>
      <c r="F11" s="258" t="s">
        <v>778</v>
      </c>
    </row>
    <row r="12" spans="1:6" ht="41.4" x14ac:dyDescent="0.3">
      <c r="A12" s="217" t="s">
        <v>779</v>
      </c>
      <c r="B12" s="218" t="s">
        <v>780</v>
      </c>
      <c r="C12" s="219" t="s">
        <v>781</v>
      </c>
      <c r="D12" s="220" t="s">
        <v>782</v>
      </c>
      <c r="E12" s="222" t="s">
        <v>771</v>
      </c>
      <c r="F12" s="257" t="s">
        <v>783</v>
      </c>
    </row>
    <row r="13" spans="1:6" ht="27.6" x14ac:dyDescent="0.3">
      <c r="A13" s="217" t="s">
        <v>784</v>
      </c>
      <c r="B13" s="226" t="s">
        <v>785</v>
      </c>
      <c r="C13" s="227" t="s">
        <v>786</v>
      </c>
      <c r="D13" s="228">
        <v>0</v>
      </c>
      <c r="E13" s="222" t="s">
        <v>787</v>
      </c>
      <c r="F13" s="259" t="s">
        <v>788</v>
      </c>
    </row>
    <row r="14" spans="1:6" ht="27.6" x14ac:dyDescent="0.3">
      <c r="A14" s="217" t="s">
        <v>789</v>
      </c>
      <c r="B14" s="218" t="s">
        <v>790</v>
      </c>
      <c r="C14" s="219" t="s">
        <v>791</v>
      </c>
      <c r="D14" s="220" t="s">
        <v>792</v>
      </c>
      <c r="E14" s="222" t="s">
        <v>771</v>
      </c>
      <c r="F14" s="257" t="s">
        <v>793</v>
      </c>
    </row>
    <row r="15" spans="1:6" ht="27.6" x14ac:dyDescent="0.3">
      <c r="A15" s="217" t="s">
        <v>794</v>
      </c>
      <c r="B15" s="226" t="s">
        <v>795</v>
      </c>
      <c r="C15" s="227" t="s">
        <v>796</v>
      </c>
      <c r="D15" s="228">
        <v>0.05</v>
      </c>
      <c r="E15" s="222" t="s">
        <v>787</v>
      </c>
      <c r="F15" s="259" t="s">
        <v>797</v>
      </c>
    </row>
    <row r="16" spans="1:6" ht="27.6" x14ac:dyDescent="0.3">
      <c r="A16" s="217" t="s">
        <v>798</v>
      </c>
      <c r="B16" s="218" t="s">
        <v>799</v>
      </c>
      <c r="C16" s="219" t="s">
        <v>800</v>
      </c>
      <c r="D16" s="220" t="s">
        <v>801</v>
      </c>
      <c r="E16" s="222" t="s">
        <v>771</v>
      </c>
      <c r="F16" s="257" t="s">
        <v>802</v>
      </c>
    </row>
    <row r="17" spans="1:6" ht="27.6" x14ac:dyDescent="0.3">
      <c r="A17" s="217" t="s">
        <v>803</v>
      </c>
      <c r="B17" s="226" t="s">
        <v>804</v>
      </c>
      <c r="C17" s="227" t="s">
        <v>805</v>
      </c>
      <c r="D17" s="228">
        <v>0.95</v>
      </c>
      <c r="E17" s="222" t="s">
        <v>787</v>
      </c>
      <c r="F17" s="259" t="s">
        <v>806</v>
      </c>
    </row>
    <row r="18" spans="1:6" x14ac:dyDescent="0.3">
      <c r="F18" s="260"/>
    </row>
    <row r="19" spans="1:6" ht="15.6" x14ac:dyDescent="0.3">
      <c r="A19" s="461" t="s">
        <v>807</v>
      </c>
      <c r="B19" s="461"/>
      <c r="C19" s="461"/>
      <c r="D19" s="461"/>
      <c r="E19" s="461"/>
      <c r="F19" s="462"/>
    </row>
    <row r="20" spans="1:6" x14ac:dyDescent="0.3">
      <c r="A20" s="229" t="s">
        <v>808</v>
      </c>
      <c r="B20" s="229" t="s">
        <v>809</v>
      </c>
      <c r="C20" s="229" t="s">
        <v>810</v>
      </c>
      <c r="D20" s="229" t="s">
        <v>811</v>
      </c>
      <c r="E20" s="229" t="s">
        <v>812</v>
      </c>
      <c r="F20" s="261" t="s">
        <v>813</v>
      </c>
    </row>
    <row r="21" spans="1:6" ht="27.6" x14ac:dyDescent="0.3">
      <c r="A21" s="230" t="s">
        <v>814</v>
      </c>
      <c r="B21" s="231" t="s">
        <v>815</v>
      </c>
      <c r="C21" s="232" t="s">
        <v>816</v>
      </c>
      <c r="D21" s="262" t="s">
        <v>817</v>
      </c>
      <c r="E21" s="234">
        <v>0.05</v>
      </c>
      <c r="F21" s="262" t="s">
        <v>818</v>
      </c>
    </row>
    <row r="22" spans="1:6" ht="27.6" x14ac:dyDescent="0.3">
      <c r="A22" s="235" t="s">
        <v>819</v>
      </c>
      <c r="B22" s="236" t="s">
        <v>820</v>
      </c>
      <c r="C22" s="237" t="s">
        <v>816</v>
      </c>
      <c r="D22" s="263" t="s">
        <v>821</v>
      </c>
      <c r="E22" s="238">
        <v>0</v>
      </c>
      <c r="F22" s="263" t="s">
        <v>822</v>
      </c>
    </row>
    <row r="23" spans="1:6" ht="41.4" x14ac:dyDescent="0.3">
      <c r="A23" s="230" t="s">
        <v>823</v>
      </c>
      <c r="B23" s="239" t="s">
        <v>824</v>
      </c>
      <c r="C23" s="240" t="s">
        <v>825</v>
      </c>
      <c r="D23" s="267" t="s">
        <v>826</v>
      </c>
      <c r="E23" s="241">
        <v>0.95</v>
      </c>
      <c r="F23" s="262" t="s">
        <v>827</v>
      </c>
    </row>
    <row r="24" spans="1:6" ht="41.4" x14ac:dyDescent="0.3">
      <c r="A24" s="235" t="s">
        <v>828</v>
      </c>
      <c r="B24" s="242" t="s">
        <v>829</v>
      </c>
      <c r="C24" s="243" t="s">
        <v>830</v>
      </c>
      <c r="D24" s="268" t="s">
        <v>831</v>
      </c>
      <c r="E24" s="244" t="s">
        <v>801</v>
      </c>
      <c r="F24" s="263" t="s">
        <v>832</v>
      </c>
    </row>
    <row r="25" spans="1:6" ht="41.4" x14ac:dyDescent="0.3">
      <c r="A25" s="230" t="s">
        <v>833</v>
      </c>
      <c r="B25" s="245" t="s">
        <v>834</v>
      </c>
      <c r="C25" s="246" t="s">
        <v>830</v>
      </c>
      <c r="D25" s="267" t="s">
        <v>835</v>
      </c>
      <c r="E25" s="247" t="s">
        <v>836</v>
      </c>
      <c r="F25" s="262" t="s">
        <v>837</v>
      </c>
    </row>
    <row r="26" spans="1:6" ht="41.4" x14ac:dyDescent="0.3">
      <c r="A26" s="235" t="s">
        <v>838</v>
      </c>
      <c r="B26" s="242" t="s">
        <v>839</v>
      </c>
      <c r="C26" s="243" t="s">
        <v>830</v>
      </c>
      <c r="D26" s="268" t="s">
        <v>840</v>
      </c>
      <c r="E26" s="244" t="s">
        <v>841</v>
      </c>
      <c r="F26" s="263" t="s">
        <v>842</v>
      </c>
    </row>
    <row r="27" spans="1:6" ht="55.2" x14ac:dyDescent="0.3">
      <c r="A27" s="230" t="s">
        <v>843</v>
      </c>
      <c r="B27" s="245" t="s">
        <v>844</v>
      </c>
      <c r="C27" s="246" t="s">
        <v>830</v>
      </c>
      <c r="D27" s="267" t="s">
        <v>845</v>
      </c>
      <c r="E27" s="247" t="s">
        <v>846</v>
      </c>
      <c r="F27" s="262" t="s">
        <v>847</v>
      </c>
    </row>
    <row r="28" spans="1:6" ht="41.4" x14ac:dyDescent="0.3">
      <c r="A28" s="235" t="s">
        <v>848</v>
      </c>
      <c r="B28" s="248" t="s">
        <v>849</v>
      </c>
      <c r="C28" s="249" t="s">
        <v>850</v>
      </c>
      <c r="D28" s="263" t="s">
        <v>851</v>
      </c>
      <c r="E28" s="248" t="s">
        <v>852</v>
      </c>
      <c r="F28" s="263" t="s">
        <v>853</v>
      </c>
    </row>
    <row r="29" spans="1:6" x14ac:dyDescent="0.3">
      <c r="F29" s="260"/>
    </row>
    <row r="30" spans="1:6" ht="15.6" x14ac:dyDescent="0.3">
      <c r="A30" s="458" t="s">
        <v>854</v>
      </c>
      <c r="B30" s="458"/>
      <c r="C30" s="458"/>
      <c r="D30" s="458"/>
      <c r="E30" s="458"/>
      <c r="F30" s="463"/>
    </row>
    <row r="31" spans="1:6" x14ac:dyDescent="0.3">
      <c r="A31" s="464" t="s">
        <v>855</v>
      </c>
      <c r="B31" s="464"/>
      <c r="C31" s="464"/>
      <c r="D31" s="464"/>
      <c r="E31" s="464"/>
      <c r="F31" s="465"/>
    </row>
    <row r="32" spans="1:6" ht="41.4" x14ac:dyDescent="0.3">
      <c r="A32" s="250" t="s">
        <v>856</v>
      </c>
      <c r="B32" s="251" t="s">
        <v>857</v>
      </c>
      <c r="C32" s="264" t="s">
        <v>858</v>
      </c>
      <c r="F32" s="260"/>
    </row>
    <row r="33" spans="1:6" ht="41.4" x14ac:dyDescent="0.3">
      <c r="A33" s="250" t="s">
        <v>859</v>
      </c>
      <c r="B33" s="252">
        <v>0.13</v>
      </c>
      <c r="C33" s="264" t="s">
        <v>860</v>
      </c>
      <c r="F33" s="260"/>
    </row>
    <row r="34" spans="1:6" ht="41.4" x14ac:dyDescent="0.3">
      <c r="A34" s="230" t="s">
        <v>861</v>
      </c>
      <c r="B34" s="233">
        <v>0.05</v>
      </c>
      <c r="C34" s="262" t="s">
        <v>862</v>
      </c>
      <c r="F34" s="260"/>
    </row>
    <row r="35" spans="1:6" ht="41.4" x14ac:dyDescent="0.3">
      <c r="A35" s="230" t="s">
        <v>863</v>
      </c>
      <c r="B35" s="233">
        <v>0</v>
      </c>
      <c r="C35" s="262" t="s">
        <v>864</v>
      </c>
      <c r="F35" s="260"/>
    </row>
    <row r="36" spans="1:6" ht="55.2" x14ac:dyDescent="0.3">
      <c r="A36" s="253" t="s">
        <v>865</v>
      </c>
      <c r="B36" s="254">
        <v>39841.72</v>
      </c>
      <c r="C36" s="265" t="s">
        <v>866</v>
      </c>
      <c r="F36" s="260"/>
    </row>
    <row r="37" spans="1:6" x14ac:dyDescent="0.3">
      <c r="C37" s="260"/>
      <c r="F37" s="260"/>
    </row>
    <row r="38" spans="1:6" x14ac:dyDescent="0.3">
      <c r="A38" s="464" t="s">
        <v>867</v>
      </c>
      <c r="B38" s="464"/>
      <c r="C38" s="465"/>
      <c r="D38" s="464"/>
      <c r="E38" s="464"/>
      <c r="F38" s="465"/>
    </row>
    <row r="39" spans="1:6" ht="27.6" x14ac:dyDescent="0.3">
      <c r="A39" s="215" t="s">
        <v>868</v>
      </c>
      <c r="B39" s="255" t="s">
        <v>869</v>
      </c>
      <c r="C39" s="266" t="s">
        <v>870</v>
      </c>
      <c r="F39" s="260"/>
    </row>
    <row r="40" spans="1:6" ht="27.6" x14ac:dyDescent="0.3">
      <c r="A40" s="215" t="s">
        <v>871</v>
      </c>
      <c r="B40" s="255" t="s">
        <v>872</v>
      </c>
      <c r="C40" s="266" t="s">
        <v>873</v>
      </c>
      <c r="F40" s="260"/>
    </row>
    <row r="41" spans="1:6" ht="41.4" x14ac:dyDescent="0.3">
      <c r="A41" s="215" t="s">
        <v>874</v>
      </c>
      <c r="B41" s="255" t="s">
        <v>875</v>
      </c>
      <c r="C41" s="266" t="s">
        <v>876</v>
      </c>
      <c r="F41" s="260"/>
    </row>
    <row r="42" spans="1:6" ht="41.4" x14ac:dyDescent="0.3">
      <c r="A42" s="215" t="s">
        <v>877</v>
      </c>
      <c r="B42" s="255" t="s">
        <v>878</v>
      </c>
      <c r="C42" s="266" t="s">
        <v>879</v>
      </c>
      <c r="F42" s="260"/>
    </row>
    <row r="43" spans="1:6" ht="41.4" x14ac:dyDescent="0.3">
      <c r="A43" s="215" t="s">
        <v>880</v>
      </c>
      <c r="B43" s="255" t="s">
        <v>881</v>
      </c>
      <c r="C43" s="266" t="s">
        <v>882</v>
      </c>
      <c r="F43" s="260"/>
    </row>
    <row r="44" spans="1:6" ht="55.2" x14ac:dyDescent="0.3">
      <c r="A44" s="215" t="s">
        <v>883</v>
      </c>
      <c r="B44" s="255" t="s">
        <v>884</v>
      </c>
      <c r="C44" s="266" t="s">
        <v>885</v>
      </c>
      <c r="F44" s="260"/>
    </row>
    <row r="45" spans="1:6" x14ac:dyDescent="0.3">
      <c r="C45" s="260"/>
      <c r="F45" s="260"/>
    </row>
    <row r="46" spans="1:6" x14ac:dyDescent="0.3">
      <c r="A46" s="466" t="s">
        <v>886</v>
      </c>
      <c r="B46" s="466"/>
      <c r="C46" s="467"/>
      <c r="D46" s="466"/>
      <c r="E46" s="466"/>
      <c r="F46" s="467"/>
    </row>
    <row r="47" spans="1:6" x14ac:dyDescent="0.3">
      <c r="A47" s="216" t="s">
        <v>887</v>
      </c>
      <c r="B47" s="256" t="s">
        <v>769</v>
      </c>
      <c r="C47" s="460" t="s">
        <v>888</v>
      </c>
      <c r="D47" s="460"/>
      <c r="E47" s="460"/>
      <c r="F47" s="460"/>
    </row>
    <row r="48" spans="1:6" x14ac:dyDescent="0.3">
      <c r="A48" s="216" t="s">
        <v>889</v>
      </c>
      <c r="B48" s="256" t="s">
        <v>791</v>
      </c>
      <c r="C48" s="460" t="s">
        <v>890</v>
      </c>
      <c r="D48" s="460"/>
      <c r="E48" s="460"/>
      <c r="F48" s="460"/>
    </row>
    <row r="49" spans="1:6" x14ac:dyDescent="0.3">
      <c r="A49" s="216" t="s">
        <v>891</v>
      </c>
      <c r="B49" s="256" t="s">
        <v>800</v>
      </c>
      <c r="C49" s="460" t="s">
        <v>892</v>
      </c>
      <c r="D49" s="460"/>
      <c r="E49" s="460"/>
      <c r="F49" s="460"/>
    </row>
    <row r="50" spans="1:6" x14ac:dyDescent="0.3">
      <c r="A50" s="216" t="s">
        <v>893</v>
      </c>
      <c r="B50" s="256" t="s">
        <v>781</v>
      </c>
      <c r="C50" s="460" t="s">
        <v>894</v>
      </c>
      <c r="D50" s="460"/>
      <c r="E50" s="460"/>
      <c r="F50" s="460"/>
    </row>
    <row r="51" spans="1:6" x14ac:dyDescent="0.3">
      <c r="A51" s="216" t="s">
        <v>895</v>
      </c>
      <c r="B51" s="256" t="s">
        <v>896</v>
      </c>
      <c r="C51" s="460" t="s">
        <v>897</v>
      </c>
      <c r="D51" s="460"/>
      <c r="E51" s="460"/>
      <c r="F51" s="460"/>
    </row>
  </sheetData>
  <mergeCells count="16">
    <mergeCell ref="C48:F48"/>
    <mergeCell ref="C49:F49"/>
    <mergeCell ref="C50:F50"/>
    <mergeCell ref="C51:F51"/>
    <mergeCell ref="A19:F19"/>
    <mergeCell ref="A30:F30"/>
    <mergeCell ref="A31:F31"/>
    <mergeCell ref="A38:F38"/>
    <mergeCell ref="A46:F46"/>
    <mergeCell ref="C47:F47"/>
    <mergeCell ref="A7:F7"/>
    <mergeCell ref="A1:F1"/>
    <mergeCell ref="A2:F2"/>
    <mergeCell ref="A4:F4"/>
    <mergeCell ref="A5:F5"/>
    <mergeCell ref="A6:F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DDF3-49DA-4BCA-A321-6FE85A65D83A}">
  <dimension ref="A1:F76"/>
  <sheetViews>
    <sheetView workbookViewId="0">
      <pane ySplit="2" topLeftCell="A16" activePane="bottomLeft" state="frozen"/>
      <selection pane="bottomLeft" activeCell="F23" sqref="F23"/>
    </sheetView>
  </sheetViews>
  <sheetFormatPr defaultRowHeight="14.4" x14ac:dyDescent="0.3"/>
  <cols>
    <col min="1" max="1" width="13" customWidth="1"/>
    <col min="2" max="2" width="37" customWidth="1"/>
    <col min="3" max="3" width="11.109375" customWidth="1"/>
    <col min="4" max="4" width="33.33203125" customWidth="1"/>
    <col min="5" max="5" width="71.88671875" customWidth="1"/>
    <col min="6" max="6" width="44.44140625" customWidth="1"/>
  </cols>
  <sheetData>
    <row r="1" spans="1:6" ht="18" x14ac:dyDescent="0.35">
      <c r="A1" s="469" t="s">
        <v>898</v>
      </c>
      <c r="B1" s="469"/>
      <c r="C1" s="469"/>
      <c r="D1" s="469"/>
      <c r="E1" s="469"/>
      <c r="F1" s="469"/>
    </row>
    <row r="2" spans="1:6" x14ac:dyDescent="0.3">
      <c r="A2" s="470" t="s">
        <v>899</v>
      </c>
      <c r="B2" s="470"/>
      <c r="C2" s="470"/>
      <c r="D2" s="470"/>
      <c r="E2" s="470"/>
      <c r="F2" s="470"/>
    </row>
    <row r="4" spans="1:6" ht="15.6" x14ac:dyDescent="0.3">
      <c r="A4" s="471" t="s">
        <v>900</v>
      </c>
      <c r="B4" s="471"/>
      <c r="C4" s="471"/>
      <c r="D4" s="471"/>
      <c r="E4" s="471"/>
      <c r="F4" s="471"/>
    </row>
    <row r="5" spans="1:6" x14ac:dyDescent="0.3">
      <c r="A5" s="269" t="s">
        <v>901</v>
      </c>
      <c r="B5" s="269" t="s">
        <v>808</v>
      </c>
      <c r="C5" s="269" t="s">
        <v>902</v>
      </c>
      <c r="D5" s="269" t="s">
        <v>765</v>
      </c>
      <c r="E5" s="269" t="s">
        <v>903</v>
      </c>
      <c r="F5" s="269" t="s">
        <v>904</v>
      </c>
    </row>
    <row r="6" spans="1:6" ht="27.6" x14ac:dyDescent="0.3">
      <c r="A6" s="270" t="s">
        <v>905</v>
      </c>
      <c r="B6" s="271" t="s">
        <v>906</v>
      </c>
      <c r="C6" s="272" t="s">
        <v>907</v>
      </c>
      <c r="D6" s="273" t="s">
        <v>908</v>
      </c>
      <c r="E6" s="274" t="s">
        <v>909</v>
      </c>
      <c r="F6" s="272" t="s">
        <v>402</v>
      </c>
    </row>
    <row r="7" spans="1:6" ht="27.6" x14ac:dyDescent="0.3">
      <c r="A7" s="270" t="s">
        <v>910</v>
      </c>
      <c r="B7" s="271" t="s">
        <v>911</v>
      </c>
      <c r="C7" s="272" t="s">
        <v>912</v>
      </c>
      <c r="D7" s="275" t="s">
        <v>913</v>
      </c>
      <c r="E7" s="274" t="s">
        <v>914</v>
      </c>
      <c r="F7" s="272" t="s">
        <v>544</v>
      </c>
    </row>
    <row r="8" spans="1:6" ht="27.6" x14ac:dyDescent="0.3">
      <c r="A8" s="270" t="s">
        <v>915</v>
      </c>
      <c r="B8" s="271" t="s">
        <v>916</v>
      </c>
      <c r="C8" s="272" t="s">
        <v>917</v>
      </c>
      <c r="D8" s="276" t="s">
        <v>918</v>
      </c>
      <c r="E8" s="274" t="s">
        <v>919</v>
      </c>
      <c r="F8" s="272" t="s">
        <v>857</v>
      </c>
    </row>
    <row r="9" spans="1:6" x14ac:dyDescent="0.3">
      <c r="A9" s="270" t="s">
        <v>920</v>
      </c>
      <c r="B9" s="271" t="s">
        <v>921</v>
      </c>
      <c r="C9" s="272" t="s">
        <v>922</v>
      </c>
      <c r="D9" s="276" t="s">
        <v>918</v>
      </c>
      <c r="E9" s="274" t="s">
        <v>923</v>
      </c>
      <c r="F9" s="272" t="s">
        <v>841</v>
      </c>
    </row>
    <row r="10" spans="1:6" x14ac:dyDescent="0.3">
      <c r="A10" s="270" t="s">
        <v>924</v>
      </c>
      <c r="B10" s="271" t="s">
        <v>925</v>
      </c>
      <c r="C10" s="272" t="s">
        <v>926</v>
      </c>
      <c r="D10" s="276" t="s">
        <v>918</v>
      </c>
      <c r="E10" s="274" t="s">
        <v>927</v>
      </c>
      <c r="F10" s="272" t="s">
        <v>841</v>
      </c>
    </row>
    <row r="11" spans="1:6" ht="27.6" x14ac:dyDescent="0.3">
      <c r="A11" s="270" t="s">
        <v>928</v>
      </c>
      <c r="B11" s="271" t="s">
        <v>929</v>
      </c>
      <c r="C11" s="272" t="s">
        <v>930</v>
      </c>
      <c r="D11" s="277" t="s">
        <v>931</v>
      </c>
      <c r="E11" s="274" t="s">
        <v>932</v>
      </c>
      <c r="F11" s="278">
        <v>0.13</v>
      </c>
    </row>
    <row r="12" spans="1:6" ht="27.6" x14ac:dyDescent="0.3">
      <c r="A12" s="270" t="s">
        <v>933</v>
      </c>
      <c r="B12" s="271" t="s">
        <v>934</v>
      </c>
      <c r="C12" s="272" t="s">
        <v>815</v>
      </c>
      <c r="D12" s="273" t="s">
        <v>931</v>
      </c>
      <c r="E12" s="274" t="s">
        <v>935</v>
      </c>
      <c r="F12" s="278">
        <v>0.05</v>
      </c>
    </row>
    <row r="13" spans="1:6" ht="27.6" x14ac:dyDescent="0.3">
      <c r="A13" s="270" t="s">
        <v>936</v>
      </c>
      <c r="B13" s="271" t="s">
        <v>937</v>
      </c>
      <c r="C13" s="272" t="s">
        <v>820</v>
      </c>
      <c r="D13" s="273" t="s">
        <v>931</v>
      </c>
      <c r="E13" s="274" t="s">
        <v>938</v>
      </c>
      <c r="F13" s="278">
        <v>0</v>
      </c>
    </row>
    <row r="14" spans="1:6" ht="27.6" x14ac:dyDescent="0.3">
      <c r="A14" s="270" t="s">
        <v>939</v>
      </c>
      <c r="B14" s="271" t="s">
        <v>940</v>
      </c>
      <c r="C14" s="272" t="s">
        <v>941</v>
      </c>
      <c r="D14" s="275" t="s">
        <v>913</v>
      </c>
      <c r="E14" s="274" t="s">
        <v>942</v>
      </c>
      <c r="F14" s="272" t="s">
        <v>943</v>
      </c>
    </row>
    <row r="15" spans="1:6" ht="27.6" x14ac:dyDescent="0.3">
      <c r="A15" s="270" t="s">
        <v>944</v>
      </c>
      <c r="B15" s="271" t="s">
        <v>945</v>
      </c>
      <c r="C15" s="272" t="s">
        <v>849</v>
      </c>
      <c r="D15" s="276" t="s">
        <v>946</v>
      </c>
      <c r="E15" s="274" t="s">
        <v>947</v>
      </c>
      <c r="F15" s="279">
        <v>39841.72</v>
      </c>
    </row>
    <row r="16" spans="1:6" ht="27.6" x14ac:dyDescent="0.3">
      <c r="A16" s="270" t="s">
        <v>948</v>
      </c>
      <c r="B16" s="271" t="s">
        <v>949</v>
      </c>
      <c r="C16" s="272" t="s">
        <v>950</v>
      </c>
      <c r="D16" s="280" t="s">
        <v>951</v>
      </c>
      <c r="E16" s="274" t="s">
        <v>952</v>
      </c>
      <c r="F16" s="281">
        <v>100000</v>
      </c>
    </row>
    <row r="17" spans="1:6" x14ac:dyDescent="0.3">
      <c r="A17" s="282"/>
      <c r="B17" s="282"/>
      <c r="C17" s="282"/>
      <c r="D17" s="282"/>
      <c r="E17" s="282"/>
      <c r="F17" s="282"/>
    </row>
    <row r="18" spans="1:6" ht="15.6" x14ac:dyDescent="0.3">
      <c r="A18" s="468" t="s">
        <v>953</v>
      </c>
      <c r="B18" s="468"/>
      <c r="C18" s="468"/>
      <c r="D18" s="468"/>
      <c r="E18" s="468"/>
      <c r="F18" s="468"/>
    </row>
    <row r="19" spans="1:6" x14ac:dyDescent="0.3">
      <c r="A19" s="283" t="s">
        <v>901</v>
      </c>
      <c r="B19" s="283" t="s">
        <v>954</v>
      </c>
      <c r="C19" s="283" t="s">
        <v>761</v>
      </c>
      <c r="D19" s="283" t="s">
        <v>955</v>
      </c>
      <c r="E19" s="283" t="s">
        <v>956</v>
      </c>
      <c r="F19" s="283" t="s">
        <v>957</v>
      </c>
    </row>
    <row r="20" spans="1:6" ht="27.6" x14ac:dyDescent="0.3">
      <c r="A20" s="284" t="s">
        <v>958</v>
      </c>
      <c r="B20" s="285" t="s">
        <v>959</v>
      </c>
      <c r="C20" s="286" t="s">
        <v>960</v>
      </c>
      <c r="D20" s="287" t="s">
        <v>869</v>
      </c>
      <c r="E20" s="288" t="s">
        <v>961</v>
      </c>
      <c r="F20" s="289" t="s">
        <v>962</v>
      </c>
    </row>
    <row r="21" spans="1:6" x14ac:dyDescent="0.3">
      <c r="A21" s="270" t="s">
        <v>963</v>
      </c>
      <c r="B21" s="271" t="s">
        <v>964</v>
      </c>
      <c r="C21" s="272" t="s">
        <v>965</v>
      </c>
      <c r="D21" s="290" t="s">
        <v>966</v>
      </c>
      <c r="E21" s="274" t="s">
        <v>967</v>
      </c>
      <c r="F21" s="291" t="s">
        <v>968</v>
      </c>
    </row>
    <row r="22" spans="1:6" x14ac:dyDescent="0.3">
      <c r="A22" s="284" t="s">
        <v>969</v>
      </c>
      <c r="B22" s="285" t="s">
        <v>970</v>
      </c>
      <c r="C22" s="286" t="s">
        <v>971</v>
      </c>
      <c r="D22" s="287" t="s">
        <v>972</v>
      </c>
      <c r="E22" s="288" t="s">
        <v>973</v>
      </c>
      <c r="F22" s="292" t="s">
        <v>968</v>
      </c>
    </row>
    <row r="23" spans="1:6" ht="27.6" x14ac:dyDescent="0.3">
      <c r="A23" s="270" t="s">
        <v>974</v>
      </c>
      <c r="B23" s="293" t="s">
        <v>975</v>
      </c>
      <c r="C23" s="272" t="s">
        <v>976</v>
      </c>
      <c r="D23" s="290" t="s">
        <v>872</v>
      </c>
      <c r="E23" s="274" t="s">
        <v>977</v>
      </c>
      <c r="F23" s="294" t="s">
        <v>978</v>
      </c>
    </row>
    <row r="24" spans="1:6" ht="27.6" x14ac:dyDescent="0.3">
      <c r="A24" s="284" t="s">
        <v>979</v>
      </c>
      <c r="B24" s="285" t="s">
        <v>980</v>
      </c>
      <c r="C24" s="286" t="s">
        <v>834</v>
      </c>
      <c r="D24" s="287" t="s">
        <v>875</v>
      </c>
      <c r="E24" s="288" t="s">
        <v>981</v>
      </c>
      <c r="F24" s="292" t="s">
        <v>982</v>
      </c>
    </row>
    <row r="25" spans="1:6" ht="27.6" x14ac:dyDescent="0.3">
      <c r="A25" s="270" t="s">
        <v>983</v>
      </c>
      <c r="B25" s="285" t="s">
        <v>984</v>
      </c>
      <c r="C25" s="272" t="s">
        <v>839</v>
      </c>
      <c r="D25" s="290" t="s">
        <v>985</v>
      </c>
      <c r="E25" s="274" t="s">
        <v>986</v>
      </c>
      <c r="F25" s="291" t="s">
        <v>987</v>
      </c>
    </row>
    <row r="26" spans="1:6" ht="41.4" x14ac:dyDescent="0.3">
      <c r="A26" s="284" t="s">
        <v>988</v>
      </c>
      <c r="B26" s="295" t="s">
        <v>989</v>
      </c>
      <c r="C26" s="286" t="s">
        <v>844</v>
      </c>
      <c r="D26" s="296" t="s">
        <v>990</v>
      </c>
      <c r="E26" s="288" t="s">
        <v>991</v>
      </c>
      <c r="F26" s="297" t="s">
        <v>992</v>
      </c>
    </row>
    <row r="27" spans="1:6" ht="41.4" x14ac:dyDescent="0.3">
      <c r="A27" s="270" t="s">
        <v>993</v>
      </c>
      <c r="B27" s="285" t="s">
        <v>994</v>
      </c>
      <c r="C27" s="272" t="s">
        <v>829</v>
      </c>
      <c r="D27" s="298" t="s">
        <v>881</v>
      </c>
      <c r="E27" s="274" t="s">
        <v>995</v>
      </c>
      <c r="F27" s="291" t="s">
        <v>996</v>
      </c>
    </row>
    <row r="28" spans="1:6" ht="41.4" x14ac:dyDescent="0.3">
      <c r="A28" s="284" t="s">
        <v>997</v>
      </c>
      <c r="B28" s="295" t="s">
        <v>998</v>
      </c>
      <c r="C28" s="286" t="s">
        <v>824</v>
      </c>
      <c r="D28" s="296" t="s">
        <v>884</v>
      </c>
      <c r="E28" s="288" t="s">
        <v>999</v>
      </c>
      <c r="F28" s="297" t="s">
        <v>1000</v>
      </c>
    </row>
    <row r="29" spans="1:6" x14ac:dyDescent="0.3">
      <c r="A29" s="282"/>
      <c r="B29" s="282"/>
      <c r="C29" s="282"/>
      <c r="D29" s="282"/>
      <c r="E29" s="282"/>
      <c r="F29" s="282"/>
    </row>
    <row r="30" spans="1:6" ht="15.6" x14ac:dyDescent="0.3">
      <c r="A30" s="472" t="s">
        <v>1001</v>
      </c>
      <c r="B30" s="472"/>
      <c r="C30" s="472"/>
      <c r="D30" s="472"/>
      <c r="E30" s="472"/>
      <c r="F30" s="472"/>
    </row>
    <row r="31" spans="1:6" x14ac:dyDescent="0.3">
      <c r="A31" s="299" t="s">
        <v>901</v>
      </c>
      <c r="B31" s="299" t="s">
        <v>808</v>
      </c>
      <c r="C31" s="299" t="s">
        <v>761</v>
      </c>
      <c r="D31" s="299" t="s">
        <v>955</v>
      </c>
      <c r="E31" s="299" t="s">
        <v>956</v>
      </c>
      <c r="F31" s="299" t="s">
        <v>1002</v>
      </c>
    </row>
    <row r="32" spans="1:6" ht="41.4" x14ac:dyDescent="0.3">
      <c r="A32" s="300" t="s">
        <v>1003</v>
      </c>
      <c r="B32" s="301" t="s">
        <v>1004</v>
      </c>
      <c r="C32" s="300" t="s">
        <v>767</v>
      </c>
      <c r="D32" s="302" t="s">
        <v>769</v>
      </c>
      <c r="E32" s="303" t="s">
        <v>1005</v>
      </c>
      <c r="F32" s="303" t="s">
        <v>1006</v>
      </c>
    </row>
    <row r="33" spans="1:6" ht="41.4" x14ac:dyDescent="0.3">
      <c r="A33" s="300" t="s">
        <v>1007</v>
      </c>
      <c r="B33" s="301" t="s">
        <v>1008</v>
      </c>
      <c r="C33" s="300" t="s">
        <v>779</v>
      </c>
      <c r="D33" s="302" t="s">
        <v>781</v>
      </c>
      <c r="E33" s="303" t="s">
        <v>1009</v>
      </c>
      <c r="F33" s="303" t="s">
        <v>1010</v>
      </c>
    </row>
    <row r="34" spans="1:6" ht="41.4" x14ac:dyDescent="0.3">
      <c r="A34" s="300" t="s">
        <v>1011</v>
      </c>
      <c r="B34" s="301" t="s">
        <v>1012</v>
      </c>
      <c r="C34" s="300" t="s">
        <v>789</v>
      </c>
      <c r="D34" s="302" t="s">
        <v>791</v>
      </c>
      <c r="E34" s="303" t="s">
        <v>1013</v>
      </c>
      <c r="F34" s="303" t="s">
        <v>1014</v>
      </c>
    </row>
    <row r="35" spans="1:6" ht="41.4" x14ac:dyDescent="0.3">
      <c r="A35" s="300" t="s">
        <v>1015</v>
      </c>
      <c r="B35" s="301" t="s">
        <v>1016</v>
      </c>
      <c r="C35" s="300" t="s">
        <v>798</v>
      </c>
      <c r="D35" s="302" t="s">
        <v>800</v>
      </c>
      <c r="E35" s="303" t="s">
        <v>1017</v>
      </c>
      <c r="F35" s="303" t="s">
        <v>1018</v>
      </c>
    </row>
    <row r="36" spans="1:6" ht="27.6" x14ac:dyDescent="0.3">
      <c r="A36" s="304" t="s">
        <v>1019</v>
      </c>
      <c r="B36" s="305" t="s">
        <v>1020</v>
      </c>
      <c r="C36" s="304" t="s">
        <v>784</v>
      </c>
      <c r="D36" s="306" t="s">
        <v>786</v>
      </c>
      <c r="E36" s="307" t="s">
        <v>1021</v>
      </c>
      <c r="F36" s="307" t="s">
        <v>1022</v>
      </c>
    </row>
    <row r="37" spans="1:6" ht="27.6" x14ac:dyDescent="0.3">
      <c r="A37" s="304" t="s">
        <v>1023</v>
      </c>
      <c r="B37" s="305" t="s">
        <v>1024</v>
      </c>
      <c r="C37" s="304" t="s">
        <v>794</v>
      </c>
      <c r="D37" s="306" t="s">
        <v>796</v>
      </c>
      <c r="E37" s="307" t="s">
        <v>1025</v>
      </c>
      <c r="F37" s="307" t="s">
        <v>1026</v>
      </c>
    </row>
    <row r="38" spans="1:6" ht="27.6" x14ac:dyDescent="0.3">
      <c r="A38" s="304" t="s">
        <v>1027</v>
      </c>
      <c r="B38" s="305" t="s">
        <v>1028</v>
      </c>
      <c r="C38" s="304" t="s">
        <v>803</v>
      </c>
      <c r="D38" s="306" t="s">
        <v>805</v>
      </c>
      <c r="E38" s="307" t="s">
        <v>1029</v>
      </c>
      <c r="F38" s="307" t="s">
        <v>1030</v>
      </c>
    </row>
    <row r="39" spans="1:6" x14ac:dyDescent="0.3">
      <c r="A39" s="282"/>
      <c r="B39" s="282"/>
      <c r="C39" s="282"/>
      <c r="D39" s="282"/>
      <c r="E39" s="282"/>
      <c r="F39" s="282"/>
    </row>
    <row r="40" spans="1:6" ht="15.6" x14ac:dyDescent="0.3">
      <c r="A40" s="468" t="s">
        <v>1031</v>
      </c>
      <c r="B40" s="468"/>
      <c r="C40" s="468"/>
      <c r="D40" s="468"/>
      <c r="E40" s="468"/>
      <c r="F40" s="468"/>
    </row>
    <row r="41" spans="1:6" x14ac:dyDescent="0.3">
      <c r="A41" s="283" t="s">
        <v>901</v>
      </c>
      <c r="B41" s="308" t="s">
        <v>808</v>
      </c>
      <c r="C41" s="283" t="s">
        <v>761</v>
      </c>
      <c r="D41" s="308" t="s">
        <v>955</v>
      </c>
      <c r="E41" s="308" t="s">
        <v>1032</v>
      </c>
      <c r="F41" s="308" t="s">
        <v>1033</v>
      </c>
    </row>
    <row r="42" spans="1:6" ht="41.4" x14ac:dyDescent="0.3">
      <c r="A42" s="284" t="s">
        <v>1034</v>
      </c>
      <c r="B42" s="285" t="s">
        <v>1035</v>
      </c>
      <c r="C42" s="286" t="s">
        <v>1036</v>
      </c>
      <c r="D42" s="296" t="s">
        <v>1037</v>
      </c>
      <c r="E42" s="288" t="s">
        <v>1038</v>
      </c>
      <c r="F42" s="288" t="s">
        <v>1039</v>
      </c>
    </row>
    <row r="43" spans="1:6" ht="27.6" x14ac:dyDescent="0.3">
      <c r="A43" s="270" t="s">
        <v>1040</v>
      </c>
      <c r="B43" s="271" t="s">
        <v>1041</v>
      </c>
      <c r="C43" s="272" t="s">
        <v>1042</v>
      </c>
      <c r="D43" s="298" t="s">
        <v>1043</v>
      </c>
      <c r="E43" s="274" t="s">
        <v>1044</v>
      </c>
      <c r="F43" s="291" t="s">
        <v>1045</v>
      </c>
    </row>
    <row r="44" spans="1:6" ht="41.4" x14ac:dyDescent="0.3">
      <c r="A44" s="284" t="s">
        <v>1046</v>
      </c>
      <c r="B44" s="285" t="s">
        <v>1047</v>
      </c>
      <c r="C44" s="286" t="s">
        <v>1048</v>
      </c>
      <c r="D44" s="296" t="s">
        <v>1049</v>
      </c>
      <c r="E44" s="288" t="s">
        <v>1050</v>
      </c>
      <c r="F44" s="288" t="s">
        <v>1051</v>
      </c>
    </row>
    <row r="45" spans="1:6" ht="41.4" x14ac:dyDescent="0.3">
      <c r="A45" s="270" t="s">
        <v>1052</v>
      </c>
      <c r="B45" s="271" t="s">
        <v>1053</v>
      </c>
      <c r="C45" s="272" t="s">
        <v>1054</v>
      </c>
      <c r="D45" s="298" t="s">
        <v>1055</v>
      </c>
      <c r="E45" s="274" t="s">
        <v>1056</v>
      </c>
      <c r="F45" s="291" t="s">
        <v>1057</v>
      </c>
    </row>
    <row r="46" spans="1:6" ht="55.2" x14ac:dyDescent="0.3">
      <c r="A46" s="284" t="s">
        <v>1058</v>
      </c>
      <c r="B46" s="285" t="s">
        <v>1059</v>
      </c>
      <c r="C46" s="286" t="s">
        <v>1060</v>
      </c>
      <c r="D46" s="296" t="s">
        <v>1061</v>
      </c>
      <c r="E46" s="288" t="s">
        <v>1062</v>
      </c>
      <c r="F46" s="288" t="s">
        <v>1063</v>
      </c>
    </row>
    <row r="47" spans="1:6" ht="55.2" x14ac:dyDescent="0.3">
      <c r="A47" s="270" t="s">
        <v>1064</v>
      </c>
      <c r="B47" s="271" t="s">
        <v>1065</v>
      </c>
      <c r="C47" s="272" t="s">
        <v>1066</v>
      </c>
      <c r="D47" s="298" t="s">
        <v>1067</v>
      </c>
      <c r="E47" s="274" t="s">
        <v>1068</v>
      </c>
      <c r="F47" s="309" t="s">
        <v>1069</v>
      </c>
    </row>
    <row r="48" spans="1:6" ht="41.4" x14ac:dyDescent="0.3">
      <c r="A48" s="284" t="s">
        <v>1070</v>
      </c>
      <c r="B48" s="285" t="s">
        <v>1071</v>
      </c>
      <c r="C48" s="286" t="s">
        <v>1072</v>
      </c>
      <c r="D48" s="296" t="s">
        <v>1073</v>
      </c>
      <c r="E48" s="288" t="s">
        <v>1074</v>
      </c>
      <c r="F48" s="297" t="s">
        <v>1075</v>
      </c>
    </row>
    <row r="49" spans="1:6" x14ac:dyDescent="0.3">
      <c r="A49" s="282"/>
      <c r="B49" s="282"/>
      <c r="C49" s="282"/>
      <c r="D49" s="282"/>
      <c r="E49" s="282"/>
      <c r="F49" s="282"/>
    </row>
    <row r="50" spans="1:6" ht="15.6" x14ac:dyDescent="0.3">
      <c r="A50" s="473" t="s">
        <v>1076</v>
      </c>
      <c r="B50" s="473"/>
      <c r="C50" s="473"/>
      <c r="D50" s="473"/>
      <c r="E50" s="473"/>
      <c r="F50" s="473"/>
    </row>
    <row r="51" spans="1:6" x14ac:dyDescent="0.3">
      <c r="A51" s="283" t="s">
        <v>1077</v>
      </c>
      <c r="B51" s="474" t="s">
        <v>1078</v>
      </c>
      <c r="C51" s="474"/>
      <c r="D51" s="474"/>
      <c r="E51" s="308" t="s">
        <v>1079</v>
      </c>
      <c r="F51" s="308" t="s">
        <v>1080</v>
      </c>
    </row>
    <row r="52" spans="1:6" x14ac:dyDescent="0.3">
      <c r="A52" s="310" t="s">
        <v>1081</v>
      </c>
      <c r="B52" s="475" t="s">
        <v>1082</v>
      </c>
      <c r="C52" s="475"/>
      <c r="D52" s="475"/>
      <c r="E52" s="483" t="s">
        <v>1083</v>
      </c>
      <c r="F52" s="483"/>
    </row>
    <row r="53" spans="1:6" x14ac:dyDescent="0.3">
      <c r="A53" s="270" t="s">
        <v>1084</v>
      </c>
      <c r="B53" s="476" t="s">
        <v>1085</v>
      </c>
      <c r="C53" s="476"/>
      <c r="D53" s="476"/>
      <c r="E53" s="478" t="s">
        <v>1086</v>
      </c>
      <c r="F53" s="478"/>
    </row>
    <row r="54" spans="1:6" x14ac:dyDescent="0.3">
      <c r="A54" s="310" t="s">
        <v>1087</v>
      </c>
      <c r="B54" s="475" t="s">
        <v>1088</v>
      </c>
      <c r="C54" s="475"/>
      <c r="D54" s="475"/>
      <c r="E54" s="483" t="s">
        <v>1089</v>
      </c>
      <c r="F54" s="483"/>
    </row>
    <row r="55" spans="1:6" x14ac:dyDescent="0.3">
      <c r="A55" s="270" t="s">
        <v>1090</v>
      </c>
      <c r="B55" s="476" t="s">
        <v>1091</v>
      </c>
      <c r="C55" s="476"/>
      <c r="D55" s="476"/>
      <c r="E55" s="478" t="s">
        <v>1092</v>
      </c>
      <c r="F55" s="478"/>
    </row>
    <row r="56" spans="1:6" x14ac:dyDescent="0.3">
      <c r="A56" s="310" t="s">
        <v>1093</v>
      </c>
      <c r="B56" s="475" t="s">
        <v>1094</v>
      </c>
      <c r="C56" s="475"/>
      <c r="D56" s="475"/>
      <c r="E56" s="483" t="s">
        <v>1095</v>
      </c>
      <c r="F56" s="483"/>
    </row>
    <row r="57" spans="1:6" x14ac:dyDescent="0.3">
      <c r="A57" s="270" t="s">
        <v>1096</v>
      </c>
      <c r="B57" s="477" t="s">
        <v>1097</v>
      </c>
      <c r="C57" s="477"/>
      <c r="D57" s="477"/>
      <c r="E57" s="478" t="s">
        <v>1098</v>
      </c>
      <c r="F57" s="478"/>
    </row>
    <row r="58" spans="1:6" x14ac:dyDescent="0.3">
      <c r="A58" s="282"/>
      <c r="B58" s="282"/>
      <c r="C58" s="282"/>
      <c r="D58" s="282"/>
      <c r="E58" s="282"/>
      <c r="F58" s="282"/>
    </row>
    <row r="59" spans="1:6" ht="15.6" x14ac:dyDescent="0.3">
      <c r="A59" s="473" t="s">
        <v>1099</v>
      </c>
      <c r="B59" s="473"/>
      <c r="C59" s="473"/>
      <c r="D59" s="473"/>
      <c r="E59" s="473"/>
      <c r="F59" s="473"/>
    </row>
    <row r="60" spans="1:6" x14ac:dyDescent="0.3">
      <c r="A60" s="283" t="s">
        <v>1100</v>
      </c>
      <c r="B60" s="474" t="s">
        <v>1101</v>
      </c>
      <c r="C60" s="474"/>
      <c r="D60" s="474"/>
      <c r="E60" s="474"/>
      <c r="F60" s="474"/>
    </row>
    <row r="61" spans="1:6" x14ac:dyDescent="0.3">
      <c r="A61" s="311">
        <v>1</v>
      </c>
      <c r="B61" s="480" t="s">
        <v>1102</v>
      </c>
      <c r="C61" s="480"/>
      <c r="D61" s="480"/>
      <c r="E61" s="480"/>
      <c r="F61" s="480"/>
    </row>
    <row r="62" spans="1:6" x14ac:dyDescent="0.3">
      <c r="A62" s="312"/>
      <c r="B62" s="481" t="s">
        <v>1103</v>
      </c>
      <c r="C62" s="481"/>
      <c r="D62" s="481"/>
      <c r="E62" s="481"/>
      <c r="F62" s="481"/>
    </row>
    <row r="63" spans="1:6" x14ac:dyDescent="0.3">
      <c r="A63" s="311">
        <v>2</v>
      </c>
      <c r="B63" s="482" t="s">
        <v>1104</v>
      </c>
      <c r="C63" s="482"/>
      <c r="D63" s="482"/>
      <c r="E63" s="482"/>
      <c r="F63" s="482"/>
    </row>
    <row r="64" spans="1:6" x14ac:dyDescent="0.3">
      <c r="A64" s="312"/>
      <c r="B64" s="481" t="s">
        <v>1105</v>
      </c>
      <c r="C64" s="481"/>
      <c r="D64" s="481"/>
      <c r="E64" s="481"/>
      <c r="F64" s="481"/>
    </row>
    <row r="65" spans="1:6" x14ac:dyDescent="0.3">
      <c r="A65" s="311">
        <v>3</v>
      </c>
      <c r="B65" s="482" t="s">
        <v>1106</v>
      </c>
      <c r="C65" s="482"/>
      <c r="D65" s="482"/>
      <c r="E65" s="482"/>
      <c r="F65" s="482"/>
    </row>
    <row r="66" spans="1:6" x14ac:dyDescent="0.3">
      <c r="A66" s="312"/>
      <c r="B66" s="481" t="s">
        <v>1107</v>
      </c>
      <c r="C66" s="481"/>
      <c r="D66" s="481"/>
      <c r="E66" s="481"/>
      <c r="F66" s="481"/>
    </row>
    <row r="67" spans="1:6" x14ac:dyDescent="0.3">
      <c r="A67" s="311">
        <v>4</v>
      </c>
      <c r="B67" s="482" t="s">
        <v>1108</v>
      </c>
      <c r="C67" s="482"/>
      <c r="D67" s="482"/>
      <c r="E67" s="482"/>
      <c r="F67" s="482"/>
    </row>
    <row r="68" spans="1:6" x14ac:dyDescent="0.3">
      <c r="A68" s="312"/>
      <c r="B68" s="481" t="s">
        <v>1109</v>
      </c>
      <c r="C68" s="481"/>
      <c r="D68" s="481"/>
      <c r="E68" s="481"/>
      <c r="F68" s="481"/>
    </row>
    <row r="69" spans="1:6" x14ac:dyDescent="0.3">
      <c r="A69" s="311">
        <v>5</v>
      </c>
      <c r="B69" s="482" t="s">
        <v>1110</v>
      </c>
      <c r="C69" s="482"/>
      <c r="D69" s="482"/>
      <c r="E69" s="482"/>
      <c r="F69" s="482"/>
    </row>
    <row r="70" spans="1:6" x14ac:dyDescent="0.3">
      <c r="A70" s="312"/>
      <c r="B70" s="481" t="s">
        <v>1111</v>
      </c>
      <c r="C70" s="481"/>
      <c r="D70" s="481"/>
      <c r="E70" s="481"/>
      <c r="F70" s="481"/>
    </row>
    <row r="71" spans="1:6" x14ac:dyDescent="0.3">
      <c r="A71" s="299">
        <v>6</v>
      </c>
      <c r="B71" s="479" t="s">
        <v>1112</v>
      </c>
      <c r="C71" s="479"/>
      <c r="D71" s="479"/>
      <c r="E71" s="479"/>
      <c r="F71" s="479"/>
    </row>
    <row r="72" spans="1:6" x14ac:dyDescent="0.3">
      <c r="A72" s="313"/>
      <c r="B72" s="484" t="s">
        <v>1113</v>
      </c>
      <c r="C72" s="484"/>
      <c r="D72" s="484"/>
      <c r="E72" s="484"/>
      <c r="F72" s="484"/>
    </row>
    <row r="73" spans="1:6" x14ac:dyDescent="0.3">
      <c r="A73" s="311">
        <v>7</v>
      </c>
      <c r="B73" s="482" t="s">
        <v>1114</v>
      </c>
      <c r="C73" s="482"/>
      <c r="D73" s="482"/>
      <c r="E73" s="482"/>
      <c r="F73" s="482"/>
    </row>
    <row r="74" spans="1:6" x14ac:dyDescent="0.3">
      <c r="A74" s="312"/>
      <c r="B74" s="481" t="s">
        <v>1115</v>
      </c>
      <c r="C74" s="481"/>
      <c r="D74" s="481"/>
      <c r="E74" s="481"/>
      <c r="F74" s="481"/>
    </row>
    <row r="75" spans="1:6" x14ac:dyDescent="0.3">
      <c r="A75" s="311">
        <v>8</v>
      </c>
      <c r="B75" s="482" t="s">
        <v>1116</v>
      </c>
      <c r="C75" s="482"/>
      <c r="D75" s="482"/>
      <c r="E75" s="482"/>
      <c r="F75" s="482"/>
    </row>
    <row r="76" spans="1:6" x14ac:dyDescent="0.3">
      <c r="A76" s="312"/>
      <c r="B76" s="481" t="s">
        <v>1117</v>
      </c>
      <c r="C76" s="481"/>
      <c r="D76" s="481"/>
      <c r="E76" s="481"/>
      <c r="F76" s="481"/>
    </row>
  </sheetData>
  <mergeCells count="38">
    <mergeCell ref="B72:F72"/>
    <mergeCell ref="B73:F73"/>
    <mergeCell ref="B74:F74"/>
    <mergeCell ref="B75:F75"/>
    <mergeCell ref="B76:F76"/>
    <mergeCell ref="B71:F71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A50:F50"/>
    <mergeCell ref="A59:F59"/>
    <mergeCell ref="B51:D51"/>
    <mergeCell ref="B52:D52"/>
    <mergeCell ref="B53:D53"/>
    <mergeCell ref="B54:D54"/>
    <mergeCell ref="B55:D55"/>
    <mergeCell ref="B56:D56"/>
    <mergeCell ref="B57:D57"/>
    <mergeCell ref="E57:F57"/>
    <mergeCell ref="E52:F52"/>
    <mergeCell ref="E53:F53"/>
    <mergeCell ref="E54:F54"/>
    <mergeCell ref="E55:F55"/>
    <mergeCell ref="E56:F56"/>
    <mergeCell ref="A40:F40"/>
    <mergeCell ref="A1:F1"/>
    <mergeCell ref="A2:F2"/>
    <mergeCell ref="A4:F4"/>
    <mergeCell ref="A18:F18"/>
    <mergeCell ref="A30:F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2AF8-B8B5-41F7-A28C-0799BA5B7CBD}">
  <dimension ref="A1:D34"/>
  <sheetViews>
    <sheetView zoomScaleNormal="100" workbookViewId="0">
      <pane ySplit="4" topLeftCell="A5" activePane="bottomLeft" state="frozen"/>
      <selection pane="bottomLeft" activeCell="C21" sqref="C21"/>
    </sheetView>
  </sheetViews>
  <sheetFormatPr defaultRowHeight="14.4" x14ac:dyDescent="0.3"/>
  <cols>
    <col min="1" max="1" width="8.33203125" customWidth="1"/>
    <col min="2" max="2" width="46.33203125" customWidth="1"/>
    <col min="3" max="3" width="68.5546875" customWidth="1"/>
    <col min="4" max="4" width="77.77734375" customWidth="1"/>
  </cols>
  <sheetData>
    <row r="1" spans="1:4" ht="28.05" customHeight="1" x14ac:dyDescent="0.35">
      <c r="A1" s="485" t="s">
        <v>1118</v>
      </c>
      <c r="B1" s="485"/>
      <c r="C1" s="485"/>
      <c r="D1" s="485"/>
    </row>
    <row r="2" spans="1:4" x14ac:dyDescent="0.3">
      <c r="A2" s="486" t="s">
        <v>1119</v>
      </c>
      <c r="B2" s="486"/>
      <c r="C2" s="486"/>
      <c r="D2" s="486"/>
    </row>
    <row r="3" spans="1:4" ht="15" thickBot="1" x14ac:dyDescent="0.35"/>
    <row r="4" spans="1:4" ht="22.05" customHeight="1" x14ac:dyDescent="0.3">
      <c r="A4" s="325" t="s">
        <v>1100</v>
      </c>
      <c r="B4" s="323" t="s">
        <v>1120</v>
      </c>
      <c r="C4" s="323" t="s">
        <v>1121</v>
      </c>
      <c r="D4" s="331" t="s">
        <v>1122</v>
      </c>
    </row>
    <row r="5" spans="1:4" ht="22.05" customHeight="1" x14ac:dyDescent="0.3">
      <c r="A5" s="326"/>
      <c r="B5" s="316" t="s">
        <v>1123</v>
      </c>
      <c r="C5" s="317"/>
      <c r="D5" s="332"/>
    </row>
    <row r="6" spans="1:4" x14ac:dyDescent="0.3">
      <c r="A6" s="327" t="s">
        <v>776</v>
      </c>
      <c r="B6" s="318" t="s">
        <v>1124</v>
      </c>
      <c r="C6" s="319" t="s">
        <v>1125</v>
      </c>
      <c r="D6" s="333" t="s">
        <v>1126</v>
      </c>
    </row>
    <row r="7" spans="1:4" ht="28.8" x14ac:dyDescent="0.3">
      <c r="A7" s="327" t="s">
        <v>776</v>
      </c>
      <c r="B7" s="318" t="s">
        <v>1127</v>
      </c>
      <c r="C7" s="320" t="s">
        <v>1128</v>
      </c>
      <c r="D7" s="333" t="s">
        <v>1129</v>
      </c>
    </row>
    <row r="8" spans="1:4" x14ac:dyDescent="0.3">
      <c r="A8" s="327" t="s">
        <v>776</v>
      </c>
      <c r="B8" s="318" t="s">
        <v>1130</v>
      </c>
      <c r="C8" s="319" t="s">
        <v>1131</v>
      </c>
      <c r="D8" s="333" t="s">
        <v>1132</v>
      </c>
    </row>
    <row r="9" spans="1:4" x14ac:dyDescent="0.3">
      <c r="A9" s="327" t="s">
        <v>776</v>
      </c>
      <c r="B9" s="318" t="s">
        <v>1133</v>
      </c>
      <c r="C9" s="319" t="s">
        <v>1131</v>
      </c>
      <c r="D9" s="333" t="s">
        <v>1134</v>
      </c>
    </row>
    <row r="10" spans="1:4" x14ac:dyDescent="0.3">
      <c r="A10" s="327" t="s">
        <v>776</v>
      </c>
      <c r="B10" s="318" t="s">
        <v>1135</v>
      </c>
      <c r="C10" s="319" t="s">
        <v>1131</v>
      </c>
      <c r="D10" s="333" t="s">
        <v>1136</v>
      </c>
    </row>
    <row r="11" spans="1:4" ht="28.8" x14ac:dyDescent="0.3">
      <c r="A11" s="327" t="s">
        <v>776</v>
      </c>
      <c r="B11" s="318" t="s">
        <v>1137</v>
      </c>
      <c r="C11" s="319" t="s">
        <v>1138</v>
      </c>
      <c r="D11" s="333" t="s">
        <v>1139</v>
      </c>
    </row>
    <row r="12" spans="1:4" x14ac:dyDescent="0.3">
      <c r="A12" s="327" t="s">
        <v>776</v>
      </c>
      <c r="B12" s="318" t="s">
        <v>1140</v>
      </c>
      <c r="C12" s="319" t="s">
        <v>1138</v>
      </c>
      <c r="D12" s="333" t="s">
        <v>1141</v>
      </c>
    </row>
    <row r="13" spans="1:4" x14ac:dyDescent="0.3">
      <c r="A13" s="327" t="s">
        <v>776</v>
      </c>
      <c r="B13" s="318" t="s">
        <v>1142</v>
      </c>
      <c r="C13" s="319" t="s">
        <v>1138</v>
      </c>
      <c r="D13" s="333" t="s">
        <v>1143</v>
      </c>
    </row>
    <row r="14" spans="1:4" x14ac:dyDescent="0.3">
      <c r="A14" s="327" t="s">
        <v>776</v>
      </c>
      <c r="B14" s="318" t="s">
        <v>1144</v>
      </c>
      <c r="C14" s="319" t="s">
        <v>1145</v>
      </c>
      <c r="D14" s="333" t="s">
        <v>1146</v>
      </c>
    </row>
    <row r="15" spans="1:4" ht="28.8" x14ac:dyDescent="0.3">
      <c r="A15" s="327" t="s">
        <v>776</v>
      </c>
      <c r="B15" s="318" t="s">
        <v>1147</v>
      </c>
      <c r="C15" s="320" t="s">
        <v>1148</v>
      </c>
      <c r="D15" s="333" t="s">
        <v>1149</v>
      </c>
    </row>
    <row r="16" spans="1:4" ht="15" thickBot="1" x14ac:dyDescent="0.35">
      <c r="A16" s="335"/>
      <c r="B16" s="336"/>
      <c r="C16" s="336"/>
      <c r="D16" s="337"/>
    </row>
    <row r="17" spans="1:4" ht="22.05" customHeight="1" x14ac:dyDescent="0.3">
      <c r="A17" s="342"/>
      <c r="B17" s="343" t="s">
        <v>1150</v>
      </c>
      <c r="C17" s="344"/>
      <c r="D17" s="345"/>
    </row>
    <row r="18" spans="1:4" ht="37.950000000000003" customHeight="1" x14ac:dyDescent="0.3">
      <c r="A18" s="338">
        <v>1</v>
      </c>
      <c r="B18" s="339" t="s">
        <v>1151</v>
      </c>
      <c r="C18" s="340" t="s">
        <v>1152</v>
      </c>
      <c r="D18" s="341" t="s">
        <v>1153</v>
      </c>
    </row>
    <row r="19" spans="1:4" ht="37.950000000000003" customHeight="1" x14ac:dyDescent="0.3">
      <c r="A19" s="328">
        <v>2</v>
      </c>
      <c r="B19" s="318" t="s">
        <v>1154</v>
      </c>
      <c r="C19" s="321" t="s">
        <v>1155</v>
      </c>
      <c r="D19" s="333" t="s">
        <v>1156</v>
      </c>
    </row>
    <row r="20" spans="1:4" ht="37.950000000000003" customHeight="1" x14ac:dyDescent="0.3">
      <c r="A20" s="328">
        <v>3</v>
      </c>
      <c r="B20" s="318" t="s">
        <v>1157</v>
      </c>
      <c r="C20" s="321" t="s">
        <v>1158</v>
      </c>
      <c r="D20" s="333" t="s">
        <v>1159</v>
      </c>
    </row>
    <row r="21" spans="1:4" ht="37.950000000000003" customHeight="1" x14ac:dyDescent="0.3">
      <c r="A21" s="328">
        <v>4</v>
      </c>
      <c r="B21" s="318" t="s">
        <v>1160</v>
      </c>
      <c r="C21" s="321" t="s">
        <v>1161</v>
      </c>
      <c r="D21" s="333" t="s">
        <v>1162</v>
      </c>
    </row>
    <row r="22" spans="1:4" ht="49.95" customHeight="1" x14ac:dyDescent="0.3">
      <c r="A22" s="328">
        <v>5</v>
      </c>
      <c r="B22" s="318" t="s">
        <v>1163</v>
      </c>
      <c r="C22" s="321" t="s">
        <v>1164</v>
      </c>
      <c r="D22" s="333" t="s">
        <v>1165</v>
      </c>
    </row>
    <row r="23" spans="1:4" ht="37.950000000000003" customHeight="1" x14ac:dyDescent="0.3">
      <c r="A23" s="328">
        <v>6</v>
      </c>
      <c r="B23" s="318" t="s">
        <v>1166</v>
      </c>
      <c r="C23" s="321" t="s">
        <v>1167</v>
      </c>
      <c r="D23" s="333" t="s">
        <v>1168</v>
      </c>
    </row>
    <row r="24" spans="1:4" ht="37.950000000000003" customHeight="1" x14ac:dyDescent="0.3">
      <c r="A24" s="328">
        <v>7</v>
      </c>
      <c r="B24" s="318" t="s">
        <v>804</v>
      </c>
      <c r="C24" s="321" t="s">
        <v>1169</v>
      </c>
      <c r="D24" s="333" t="s">
        <v>1170</v>
      </c>
    </row>
    <row r="25" spans="1:4" ht="37.950000000000003" customHeight="1" thickBot="1" x14ac:dyDescent="0.35">
      <c r="A25" s="335"/>
      <c r="B25" s="336"/>
      <c r="C25" s="336"/>
      <c r="D25" s="337"/>
    </row>
    <row r="26" spans="1:4" ht="37.950000000000003" customHeight="1" x14ac:dyDescent="0.3">
      <c r="A26" s="348"/>
      <c r="B26" s="349" t="s">
        <v>1171</v>
      </c>
      <c r="C26" s="350"/>
      <c r="D26" s="351"/>
    </row>
    <row r="27" spans="1:4" ht="37.950000000000003" customHeight="1" x14ac:dyDescent="0.3">
      <c r="A27" s="346">
        <v>8</v>
      </c>
      <c r="B27" s="347" t="s">
        <v>768</v>
      </c>
      <c r="C27" s="347" t="s">
        <v>1172</v>
      </c>
      <c r="D27" s="341" t="s">
        <v>1173</v>
      </c>
    </row>
    <row r="28" spans="1:4" ht="37.950000000000003" customHeight="1" x14ac:dyDescent="0.3">
      <c r="A28" s="329">
        <v>9</v>
      </c>
      <c r="B28" s="322" t="s">
        <v>1174</v>
      </c>
      <c r="C28" s="322" t="s">
        <v>1175</v>
      </c>
      <c r="D28" s="333" t="s">
        <v>1176</v>
      </c>
    </row>
    <row r="29" spans="1:4" ht="37.950000000000003" customHeight="1" x14ac:dyDescent="0.3">
      <c r="A29" s="329">
        <v>10</v>
      </c>
      <c r="B29" s="322" t="s">
        <v>1177</v>
      </c>
      <c r="C29" s="322" t="s">
        <v>1178</v>
      </c>
      <c r="D29" s="333" t="s">
        <v>1179</v>
      </c>
    </row>
    <row r="30" spans="1:4" ht="37.950000000000003" customHeight="1" x14ac:dyDescent="0.3">
      <c r="A30" s="329">
        <v>11</v>
      </c>
      <c r="B30" s="322" t="s">
        <v>780</v>
      </c>
      <c r="C30" s="322" t="s">
        <v>1180</v>
      </c>
      <c r="D30" s="333" t="s">
        <v>1181</v>
      </c>
    </row>
    <row r="31" spans="1:4" ht="15" thickBot="1" x14ac:dyDescent="0.35">
      <c r="A31" s="335"/>
      <c r="B31" s="336"/>
      <c r="C31" s="336"/>
      <c r="D31" s="337"/>
    </row>
    <row r="32" spans="1:4" ht="22.05" customHeight="1" x14ac:dyDescent="0.3">
      <c r="A32" s="353"/>
      <c r="B32" s="354" t="s">
        <v>1182</v>
      </c>
      <c r="C32" s="355"/>
      <c r="D32" s="356"/>
    </row>
    <row r="33" spans="1:4" ht="28.8" x14ac:dyDescent="0.3">
      <c r="A33" s="352" t="s">
        <v>1183</v>
      </c>
      <c r="B33" s="347" t="s">
        <v>1184</v>
      </c>
      <c r="C33" s="347" t="s">
        <v>1185</v>
      </c>
      <c r="D33" s="341" t="s">
        <v>1186</v>
      </c>
    </row>
    <row r="34" spans="1:4" ht="15" thickBot="1" x14ac:dyDescent="0.35">
      <c r="A34" s="330" t="s">
        <v>1183</v>
      </c>
      <c r="B34" s="324" t="s">
        <v>1187</v>
      </c>
      <c r="C34" s="324" t="s">
        <v>1188</v>
      </c>
      <c r="D34" s="334" t="s">
        <v>1189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F873-2434-46A2-8039-B64B8C278641}">
  <dimension ref="A1:G40"/>
  <sheetViews>
    <sheetView tabSelected="1" workbookViewId="0">
      <pane ySplit="2" topLeftCell="A21" activePane="bottomLeft" state="frozen"/>
      <selection pane="bottomLeft" activeCell="F33" sqref="F33"/>
    </sheetView>
  </sheetViews>
  <sheetFormatPr defaultRowHeight="14.4" x14ac:dyDescent="0.3"/>
  <cols>
    <col min="1" max="1" width="6.44140625" customWidth="1"/>
    <col min="2" max="2" width="40.77734375" customWidth="1"/>
    <col min="3" max="3" width="20.33203125" customWidth="1"/>
    <col min="4" max="4" width="9.21875" customWidth="1"/>
    <col min="5" max="5" width="48.109375" customWidth="1"/>
    <col min="6" max="6" width="35.21875" customWidth="1"/>
    <col min="7" max="7" width="51.88671875" customWidth="1"/>
  </cols>
  <sheetData>
    <row r="1" spans="1:7" ht="30" customHeight="1" x14ac:dyDescent="0.35">
      <c r="A1" s="430" t="s">
        <v>1190</v>
      </c>
      <c r="B1" s="431"/>
      <c r="C1" s="431"/>
      <c r="D1" s="431"/>
      <c r="E1" s="431"/>
      <c r="F1" s="431"/>
      <c r="G1" s="431"/>
    </row>
    <row r="3" spans="1:7" ht="24" customHeight="1" thickBot="1" x14ac:dyDescent="0.35">
      <c r="A3" s="429" t="s">
        <v>1191</v>
      </c>
      <c r="B3" s="429"/>
      <c r="C3" s="429"/>
      <c r="D3" s="429"/>
      <c r="E3" s="429"/>
    </row>
    <row r="4" spans="1:7" x14ac:dyDescent="0.3">
      <c r="A4" s="366"/>
      <c r="B4" s="362" t="s">
        <v>1120</v>
      </c>
      <c r="C4" s="362" t="s">
        <v>1192</v>
      </c>
      <c r="D4" s="362" t="s">
        <v>1193</v>
      </c>
      <c r="E4" s="369" t="s">
        <v>765</v>
      </c>
    </row>
    <row r="5" spans="1:7" x14ac:dyDescent="0.3">
      <c r="A5" s="367">
        <v>1</v>
      </c>
      <c r="B5" s="357" t="s">
        <v>1194</v>
      </c>
      <c r="C5" s="358">
        <v>2181</v>
      </c>
      <c r="D5" s="359" t="s">
        <v>1195</v>
      </c>
      <c r="E5" s="370" t="s">
        <v>1196</v>
      </c>
    </row>
    <row r="6" spans="1:7" x14ac:dyDescent="0.3">
      <c r="A6" s="367">
        <v>2</v>
      </c>
      <c r="B6" s="357" t="s">
        <v>1197</v>
      </c>
      <c r="C6" s="358">
        <v>350</v>
      </c>
      <c r="D6" s="359" t="s">
        <v>1195</v>
      </c>
      <c r="E6" s="370" t="s">
        <v>1196</v>
      </c>
    </row>
    <row r="7" spans="1:7" x14ac:dyDescent="0.3">
      <c r="A7" s="367">
        <v>3</v>
      </c>
      <c r="B7" s="357" t="s">
        <v>1198</v>
      </c>
      <c r="C7" s="358">
        <v>80</v>
      </c>
      <c r="D7" s="359" t="s">
        <v>1195</v>
      </c>
      <c r="E7" s="370" t="s">
        <v>1196</v>
      </c>
    </row>
    <row r="8" spans="1:7" x14ac:dyDescent="0.3">
      <c r="A8" s="367">
        <v>4</v>
      </c>
      <c r="B8" s="357" t="s">
        <v>1137</v>
      </c>
      <c r="C8" s="360">
        <v>0.1</v>
      </c>
      <c r="D8" s="359" t="s">
        <v>1199</v>
      </c>
      <c r="E8" s="370" t="s">
        <v>1200</v>
      </c>
    </row>
    <row r="9" spans="1:7" x14ac:dyDescent="0.3">
      <c r="A9" s="367">
        <v>5</v>
      </c>
      <c r="B9" s="357" t="s">
        <v>1201</v>
      </c>
      <c r="C9" s="361">
        <v>0.05</v>
      </c>
      <c r="D9" s="359" t="s">
        <v>1199</v>
      </c>
      <c r="E9" s="370" t="s">
        <v>1200</v>
      </c>
    </row>
    <row r="10" spans="1:7" x14ac:dyDescent="0.3">
      <c r="A10" s="367">
        <v>6</v>
      </c>
      <c r="B10" s="357" t="s">
        <v>1202</v>
      </c>
      <c r="C10" s="360">
        <v>0.02</v>
      </c>
      <c r="D10" s="359" t="s">
        <v>1199</v>
      </c>
      <c r="E10" s="370" t="s">
        <v>1200</v>
      </c>
    </row>
    <row r="11" spans="1:7" x14ac:dyDescent="0.3">
      <c r="A11" s="367">
        <v>7</v>
      </c>
      <c r="B11" s="357" t="s">
        <v>1203</v>
      </c>
      <c r="C11" s="361">
        <v>0.1</v>
      </c>
      <c r="D11" s="359" t="s">
        <v>1199</v>
      </c>
      <c r="E11" s="370" t="s">
        <v>1200</v>
      </c>
    </row>
    <row r="12" spans="1:7" ht="15" thickBot="1" x14ac:dyDescent="0.35">
      <c r="A12" s="368">
        <v>8</v>
      </c>
      <c r="B12" s="363" t="s">
        <v>1144</v>
      </c>
      <c r="C12" s="364">
        <v>39841.72</v>
      </c>
      <c r="D12" s="365" t="s">
        <v>1204</v>
      </c>
      <c r="E12" s="371" t="s">
        <v>1196</v>
      </c>
    </row>
    <row r="14" spans="1:7" ht="24" customHeight="1" thickBot="1" x14ac:dyDescent="0.35">
      <c r="A14" s="429" t="s">
        <v>1205</v>
      </c>
      <c r="B14" s="429"/>
      <c r="C14" s="429"/>
      <c r="D14" s="429"/>
      <c r="E14" s="429"/>
      <c r="F14" s="429"/>
      <c r="G14" s="429"/>
    </row>
    <row r="15" spans="1:7" x14ac:dyDescent="0.3">
      <c r="A15" s="366"/>
      <c r="B15" s="362" t="s">
        <v>1120</v>
      </c>
      <c r="C15" s="362" t="s">
        <v>1206</v>
      </c>
      <c r="D15" s="362" t="s">
        <v>1193</v>
      </c>
      <c r="E15" s="362" t="s">
        <v>763</v>
      </c>
      <c r="F15" s="362" t="s">
        <v>1207</v>
      </c>
      <c r="G15" s="369" t="s">
        <v>1208</v>
      </c>
    </row>
    <row r="16" spans="1:7" ht="31.95" customHeight="1" x14ac:dyDescent="0.3">
      <c r="A16" s="403" t="s">
        <v>1209</v>
      </c>
      <c r="B16" s="404" t="s">
        <v>1151</v>
      </c>
      <c r="C16" s="405">
        <f>C5*(1-C8)</f>
        <v>1962.9</v>
      </c>
      <c r="D16" s="406" t="s">
        <v>1195</v>
      </c>
      <c r="E16" s="407" t="s">
        <v>1152</v>
      </c>
      <c r="F16" s="408" t="s">
        <v>1210</v>
      </c>
      <c r="G16" s="409" t="s">
        <v>1154</v>
      </c>
    </row>
    <row r="17" spans="1:7" ht="31.95" customHeight="1" x14ac:dyDescent="0.3">
      <c r="A17" s="376" t="s">
        <v>1211</v>
      </c>
      <c r="B17" s="372" t="s">
        <v>1154</v>
      </c>
      <c r="C17" s="373">
        <f>C16+C6+C7</f>
        <v>2392.9</v>
      </c>
      <c r="D17" s="359" t="s">
        <v>1195</v>
      </c>
      <c r="E17" s="374" t="s">
        <v>1155</v>
      </c>
      <c r="F17" s="375" t="s">
        <v>1212</v>
      </c>
      <c r="G17" s="377" t="s">
        <v>1213</v>
      </c>
    </row>
    <row r="18" spans="1:7" ht="31.95" customHeight="1" x14ac:dyDescent="0.3">
      <c r="A18" s="403" t="s">
        <v>1214</v>
      </c>
      <c r="B18" s="404" t="s">
        <v>1157</v>
      </c>
      <c r="C18" s="405">
        <f>100000/C12</f>
        <v>2.5099318001331268</v>
      </c>
      <c r="D18" s="406" t="s">
        <v>1195</v>
      </c>
      <c r="E18" s="407" t="s">
        <v>1215</v>
      </c>
      <c r="F18" s="408" t="s">
        <v>1216</v>
      </c>
      <c r="G18" s="409" t="s">
        <v>1217</v>
      </c>
    </row>
    <row r="19" spans="1:7" ht="31.95" customHeight="1" x14ac:dyDescent="0.3">
      <c r="A19" s="376" t="s">
        <v>1218</v>
      </c>
      <c r="B19" s="372" t="s">
        <v>1160</v>
      </c>
      <c r="C19" s="373">
        <f>C17*C10</f>
        <v>47.858000000000004</v>
      </c>
      <c r="D19" s="359" t="s">
        <v>1195</v>
      </c>
      <c r="E19" s="374" t="s">
        <v>1219</v>
      </c>
      <c r="F19" s="375" t="s">
        <v>1220</v>
      </c>
      <c r="G19" s="377" t="s">
        <v>1217</v>
      </c>
    </row>
    <row r="20" spans="1:7" ht="31.95" customHeight="1" x14ac:dyDescent="0.3">
      <c r="A20" s="403" t="s">
        <v>1221</v>
      </c>
      <c r="B20" s="404" t="s">
        <v>1163</v>
      </c>
      <c r="C20" s="405">
        <f>IF(C9=0,0,C17*C9-C18-C19)</f>
        <v>69.277068199866875</v>
      </c>
      <c r="D20" s="406" t="s">
        <v>1195</v>
      </c>
      <c r="E20" s="407" t="s">
        <v>1222</v>
      </c>
      <c r="F20" s="408" t="s">
        <v>1223</v>
      </c>
      <c r="G20" s="409" t="s">
        <v>558</v>
      </c>
    </row>
    <row r="21" spans="1:7" ht="31.95" customHeight="1" x14ac:dyDescent="0.3">
      <c r="A21" s="376" t="s">
        <v>1224</v>
      </c>
      <c r="B21" s="372" t="s">
        <v>1225</v>
      </c>
      <c r="C21" s="373">
        <f>C17*(1-C9)</f>
        <v>2273.2550000000001</v>
      </c>
      <c r="D21" s="359" t="s">
        <v>1195</v>
      </c>
      <c r="E21" s="374" t="s">
        <v>1167</v>
      </c>
      <c r="F21" s="375" t="s">
        <v>1226</v>
      </c>
      <c r="G21" s="377" t="s">
        <v>1227</v>
      </c>
    </row>
    <row r="22" spans="1:7" ht="31.95" customHeight="1" thickBot="1" x14ac:dyDescent="0.35">
      <c r="A22" s="410" t="s">
        <v>1228</v>
      </c>
      <c r="B22" s="411" t="s">
        <v>804</v>
      </c>
      <c r="C22" s="412">
        <f>1-C9-C11</f>
        <v>0.85</v>
      </c>
      <c r="D22" s="413" t="s">
        <v>1199</v>
      </c>
      <c r="E22" s="414" t="s">
        <v>1229</v>
      </c>
      <c r="F22" s="415" t="s">
        <v>1230</v>
      </c>
      <c r="G22" s="416" t="s">
        <v>1231</v>
      </c>
    </row>
    <row r="24" spans="1:7" ht="24" customHeight="1" thickBot="1" x14ac:dyDescent="0.35">
      <c r="A24" s="432" t="s">
        <v>1232</v>
      </c>
      <c r="B24" s="432"/>
      <c r="C24" s="432"/>
      <c r="D24" s="432"/>
      <c r="E24" s="432"/>
      <c r="F24" s="432"/>
      <c r="G24" s="432"/>
    </row>
    <row r="25" spans="1:7" x14ac:dyDescent="0.3">
      <c r="A25" s="385"/>
      <c r="B25" s="383" t="s">
        <v>1120</v>
      </c>
      <c r="C25" s="383" t="s">
        <v>1206</v>
      </c>
      <c r="D25" s="383" t="s">
        <v>1193</v>
      </c>
      <c r="E25" s="383" t="s">
        <v>763</v>
      </c>
      <c r="F25" s="383" t="s">
        <v>1207</v>
      </c>
      <c r="G25" s="387" t="s">
        <v>1122</v>
      </c>
    </row>
    <row r="26" spans="1:7" ht="31.95" customHeight="1" x14ac:dyDescent="0.3">
      <c r="A26" s="386" t="s">
        <v>1233</v>
      </c>
      <c r="B26" s="378" t="s">
        <v>768</v>
      </c>
      <c r="C26" s="379">
        <f>C21/C22</f>
        <v>2674.4176470588236</v>
      </c>
      <c r="D26" s="380" t="s">
        <v>1195</v>
      </c>
      <c r="E26" s="381" t="s">
        <v>1234</v>
      </c>
      <c r="F26" s="382" t="s">
        <v>1235</v>
      </c>
      <c r="G26" s="388" t="s">
        <v>1236</v>
      </c>
    </row>
    <row r="27" spans="1:7" ht="31.95" customHeight="1" x14ac:dyDescent="0.3">
      <c r="A27" s="417" t="s">
        <v>1237</v>
      </c>
      <c r="B27" s="418" t="s">
        <v>1238</v>
      </c>
      <c r="C27" s="379">
        <f>C18+C19+C20</f>
        <v>119.64500000000001</v>
      </c>
      <c r="D27" s="419" t="s">
        <v>1195</v>
      </c>
      <c r="E27" s="420" t="s">
        <v>1239</v>
      </c>
      <c r="F27" s="421" t="s">
        <v>1240</v>
      </c>
      <c r="G27" s="422" t="s">
        <v>1241</v>
      </c>
    </row>
    <row r="28" spans="1:7" ht="31.95" customHeight="1" x14ac:dyDescent="0.3">
      <c r="A28" s="386" t="s">
        <v>1242</v>
      </c>
      <c r="B28" s="378" t="s">
        <v>1177</v>
      </c>
      <c r="C28" s="379">
        <f>C26*C22</f>
        <v>2273.2550000000001</v>
      </c>
      <c r="D28" s="380" t="s">
        <v>1195</v>
      </c>
      <c r="E28" s="381" t="s">
        <v>1243</v>
      </c>
      <c r="F28" s="382" t="s">
        <v>1244</v>
      </c>
      <c r="G28" s="388" t="s">
        <v>1245</v>
      </c>
    </row>
    <row r="29" spans="1:7" ht="31.95" customHeight="1" thickBot="1" x14ac:dyDescent="0.35">
      <c r="A29" s="423" t="s">
        <v>1246</v>
      </c>
      <c r="B29" s="424" t="s">
        <v>780</v>
      </c>
      <c r="C29" s="384">
        <f>C26-C27-C28</f>
        <v>281.51764705882351</v>
      </c>
      <c r="D29" s="425" t="s">
        <v>1195</v>
      </c>
      <c r="E29" s="426" t="s">
        <v>1247</v>
      </c>
      <c r="F29" s="427" t="s">
        <v>1248</v>
      </c>
      <c r="G29" s="428" t="s">
        <v>1249</v>
      </c>
    </row>
    <row r="31" spans="1:7" ht="24" customHeight="1" thickBot="1" x14ac:dyDescent="0.35">
      <c r="A31" s="433" t="s">
        <v>1250</v>
      </c>
      <c r="B31" s="433"/>
      <c r="C31" s="433"/>
      <c r="D31" s="433"/>
      <c r="E31" s="433"/>
    </row>
    <row r="32" spans="1:7" x14ac:dyDescent="0.3">
      <c r="A32" s="389"/>
      <c r="B32" s="390" t="s">
        <v>1251</v>
      </c>
      <c r="C32" s="391">
        <f>C27+C28+C29</f>
        <v>2674.4176470588236</v>
      </c>
      <c r="D32" s="392" t="s">
        <v>1195</v>
      </c>
      <c r="E32" s="393" t="str">
        <f>IF(ABS(C32-C26)&lt;0.01,"✅ OK","❌ ERROR")</f>
        <v>✅ OK</v>
      </c>
    </row>
    <row r="33" spans="1:7" ht="15" thickBot="1" x14ac:dyDescent="0.35">
      <c r="A33" s="394"/>
      <c r="B33" s="395" t="s">
        <v>1252</v>
      </c>
      <c r="C33" s="396">
        <f>C9+C22+C11</f>
        <v>1</v>
      </c>
      <c r="D33" s="397" t="s">
        <v>1199</v>
      </c>
      <c r="E33" s="398" t="str">
        <f>IF(ABS(C33-1)&lt;0.001,"✅ OK","❌ ERROR")</f>
        <v>✅ OK</v>
      </c>
    </row>
    <row r="35" spans="1:7" ht="24" customHeight="1" thickBot="1" x14ac:dyDescent="0.35">
      <c r="A35" s="429" t="s">
        <v>1253</v>
      </c>
      <c r="B35" s="429"/>
      <c r="C35" s="429"/>
      <c r="D35" s="429"/>
      <c r="E35" s="429"/>
      <c r="F35" s="429"/>
      <c r="G35" s="429"/>
    </row>
    <row r="36" spans="1:7" x14ac:dyDescent="0.3">
      <c r="A36" s="366"/>
      <c r="B36" s="362" t="s">
        <v>1254</v>
      </c>
      <c r="C36" s="437" t="s">
        <v>1255</v>
      </c>
      <c r="D36" s="437"/>
      <c r="E36" s="437" t="s">
        <v>1256</v>
      </c>
      <c r="F36" s="437"/>
      <c r="G36" s="438"/>
    </row>
    <row r="37" spans="1:7" ht="36" customHeight="1" x14ac:dyDescent="0.3">
      <c r="A37" s="401"/>
      <c r="B37" s="399" t="s">
        <v>1257</v>
      </c>
      <c r="C37" s="439" t="s">
        <v>1258</v>
      </c>
      <c r="D37" s="439"/>
      <c r="E37" s="440" t="s">
        <v>1259</v>
      </c>
      <c r="F37" s="440"/>
      <c r="G37" s="441"/>
    </row>
    <row r="38" spans="1:7" ht="36" customHeight="1" x14ac:dyDescent="0.3">
      <c r="A38" s="401"/>
      <c r="B38" s="399" t="s">
        <v>1260</v>
      </c>
      <c r="C38" s="439" t="s">
        <v>1261</v>
      </c>
      <c r="D38" s="439"/>
      <c r="E38" s="440" t="s">
        <v>1262</v>
      </c>
      <c r="F38" s="440"/>
      <c r="G38" s="441"/>
    </row>
    <row r="39" spans="1:7" ht="36" customHeight="1" x14ac:dyDescent="0.3">
      <c r="A39" s="401"/>
      <c r="B39" s="399" t="s">
        <v>1263</v>
      </c>
      <c r="C39" s="439" t="s">
        <v>1264</v>
      </c>
      <c r="D39" s="439"/>
      <c r="E39" s="440" t="s">
        <v>1265</v>
      </c>
      <c r="F39" s="440"/>
      <c r="G39" s="441"/>
    </row>
    <row r="40" spans="1:7" ht="36" customHeight="1" thickBot="1" x14ac:dyDescent="0.35">
      <c r="A40" s="402"/>
      <c r="B40" s="400" t="s">
        <v>1266</v>
      </c>
      <c r="C40" s="434" t="s">
        <v>1267</v>
      </c>
      <c r="D40" s="434"/>
      <c r="E40" s="435" t="s">
        <v>1268</v>
      </c>
      <c r="F40" s="435"/>
      <c r="G40" s="436"/>
    </row>
  </sheetData>
  <mergeCells count="16">
    <mergeCell ref="C40:D40"/>
    <mergeCell ref="E40:G40"/>
    <mergeCell ref="C36:D36"/>
    <mergeCell ref="E36:G36"/>
    <mergeCell ref="C37:D37"/>
    <mergeCell ref="E37:G37"/>
    <mergeCell ref="C38:D38"/>
    <mergeCell ref="E38:G38"/>
    <mergeCell ref="C39:D39"/>
    <mergeCell ref="E39:G39"/>
    <mergeCell ref="A35:G35"/>
    <mergeCell ref="A1:G1"/>
    <mergeCell ref="A3:E3"/>
    <mergeCell ref="A14:G14"/>
    <mergeCell ref="A24:G24"/>
    <mergeCell ref="A31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STOCK</vt:lpstr>
      <vt:lpstr>Resumen</vt:lpstr>
      <vt:lpstr>Condiciones Comerciales</vt:lpstr>
      <vt:lpstr>Calculadora BP+Mutuo</vt:lpstr>
      <vt:lpstr>AG_Assetplan</vt:lpstr>
      <vt:lpstr>Inversionista</vt:lpstr>
      <vt:lpstr>Reporte_Celdas_Morado</vt:lpstr>
      <vt:lpstr>Reglas_Calculo_Sistema</vt:lpstr>
      <vt:lpstr>Pasos Cálculo</vt:lpstr>
      <vt:lpstr>Simulador</vt:lpstr>
      <vt:lpstr>'Calculadora BP+Mutuo'!Print_Area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TRAMONTIN HARGUINDEGUY</dc:creator>
  <cp:lastModifiedBy>Felipe Donoso</cp:lastModifiedBy>
  <cp:lastPrinted>2026-04-09T21:38:37Z</cp:lastPrinted>
  <dcterms:created xsi:type="dcterms:W3CDTF">2026-01-19T11:36:38Z</dcterms:created>
  <dcterms:modified xsi:type="dcterms:W3CDTF">2026-04-16T15:10:07Z</dcterms:modified>
</cp:coreProperties>
</file>