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bock\Desktop\csmapp\"/>
    </mc:Choice>
  </mc:AlternateContent>
  <xr:revisionPtr revIDLastSave="0" documentId="13_ncr:1_{3E462F46-DAE7-49F8-81B6-4954CCD16FDC}" xr6:coauthVersionLast="47" xr6:coauthVersionMax="47" xr10:uidLastSave="{00000000-0000-0000-0000-000000000000}"/>
  <bookViews>
    <workbookView xWindow="90" yWindow="4050" windowWidth="21600" windowHeight="11325" tabRatio="607" xr2:uid="{00000000-000D-0000-FFFF-FFFF00000000}"/>
  </bookViews>
  <sheets>
    <sheet name="Program Configuration Parameter" sheetId="1" r:id="rId1"/>
    <sheet name="Flagging" sheetId="2" r:id="rId2"/>
    <sheet name="Scoreboard" sheetId="3" r:id="rId3"/>
    <sheet name="DataPaths" sheetId="4" r:id="rId4"/>
  </sheets>
  <definedNames>
    <definedName name="_xlnm._FilterDatabase" localSheetId="1" hidden="1">Flagging!$A$1:$J$53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2" l="1"/>
  <c r="I5" i="2" l="1"/>
  <c r="D11" i="4" l="1"/>
  <c r="D10" i="4"/>
  <c r="D9" i="4"/>
  <c r="D8" i="4"/>
  <c r="D7" i="4"/>
  <c r="D6" i="4"/>
  <c r="D5" i="4"/>
  <c r="D4" i="4"/>
  <c r="D3" i="4"/>
  <c r="D2" i="4"/>
  <c r="I49" i="2"/>
  <c r="I48" i="2"/>
  <c r="I47" i="2"/>
  <c r="I46" i="2"/>
  <c r="I45" i="2"/>
  <c r="I43" i="2"/>
  <c r="I42" i="2"/>
  <c r="I41" i="2"/>
  <c r="I40" i="2"/>
  <c r="I39" i="2"/>
  <c r="I38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6" i="2"/>
  <c r="I15" i="2"/>
  <c r="I14" i="2"/>
  <c r="I13" i="2"/>
  <c r="I12" i="2"/>
  <c r="I11" i="2"/>
  <c r="I10" i="2"/>
  <c r="I9" i="2"/>
  <c r="I7" i="2"/>
  <c r="I6" i="2"/>
  <c r="I4" i="2"/>
  <c r="I3" i="2"/>
  <c r="J3" i="2" l="1"/>
  <c r="J12" i="2"/>
  <c r="J10" i="2"/>
  <c r="J40" i="2"/>
  <c r="J4" i="2"/>
  <c r="J20" i="2"/>
  <c r="J29" i="2"/>
  <c r="J46" i="2"/>
  <c r="J16" i="2"/>
  <c r="J34" i="2"/>
  <c r="J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<sst xmlns="http://schemas.openxmlformats.org/spreadsheetml/2006/main" count="331" uniqueCount="125">
  <si>
    <t>Function Name</t>
  </si>
  <si>
    <t>Parameter</t>
  </si>
  <si>
    <t>Value</t>
  </si>
  <si>
    <t>Example</t>
  </si>
  <si>
    <t>CompareProportion</t>
  </si>
  <si>
    <t>T_Zscore</t>
  </si>
  <si>
    <t>TukeyOutliers</t>
  </si>
  <si>
    <t>fence</t>
  </si>
  <si>
    <t>outer</t>
  </si>
  <si>
    <t>enter choice of "outer" or "inner"</t>
  </si>
  <si>
    <t>DosingAnalysis</t>
  </si>
  <si>
    <t>cutoff_perplanned</t>
  </si>
  <si>
    <t>min_n_value</t>
  </si>
  <si>
    <t>min_n_number_betabinom</t>
  </si>
  <si>
    <t>Study</t>
  </si>
  <si>
    <t>DataCut</t>
  </si>
  <si>
    <t>Category</t>
  </si>
  <si>
    <t>Analysis</t>
  </si>
  <si>
    <t>Signals</t>
  </si>
  <si>
    <t>Statistics</t>
  </si>
  <si>
    <t>CutoffComment</t>
  </si>
  <si>
    <t>Cutoff</t>
  </si>
  <si>
    <t>Intermediate</t>
  </si>
  <si>
    <t>Flagging Specification</t>
  </si>
  <si>
    <t>AE</t>
  </si>
  <si>
    <t>AEI</t>
  </si>
  <si>
    <t>min size of site to flag for 0 AE regardless of statistical analysis</t>
  </si>
  <si>
    <t>r</t>
  </si>
  <si>
    <t>min number of AEI underreporting at site</t>
  </si>
  <si>
    <t>diff_pct</t>
  </si>
  <si>
    <t>p_value</t>
  </si>
  <si>
    <t>AECNT</t>
  </si>
  <si>
    <t>site_cnt</t>
  </si>
  <si>
    <t>stdy_cnt</t>
  </si>
  <si>
    <t>diff_cnt</t>
  </si>
  <si>
    <t>foldchange</t>
  </si>
  <si>
    <t>adjusted_p_value</t>
  </si>
  <si>
    <t>AEGAP</t>
  </si>
  <si>
    <t>aegap, saegap</t>
  </si>
  <si>
    <t>diff_avg</t>
  </si>
  <si>
    <t>overdose</t>
  </si>
  <si>
    <t>DOSING</t>
  </si>
  <si>
    <t>underdose</t>
  </si>
  <si>
    <t>site_pct</t>
  </si>
  <si>
    <t>stdy_pct</t>
  </si>
  <si>
    <t>VITAL</t>
  </si>
  <si>
    <t>VITALS</t>
  </si>
  <si>
    <t>sysbp, diabp</t>
  </si>
  <si>
    <t>site_value_cnt</t>
  </si>
  <si>
    <t>oddsRatio</t>
  </si>
  <si>
    <t>site_value_pct</t>
  </si>
  <si>
    <t>sysdia</t>
  </si>
  <si>
    <t>hr, temp, resp</t>
  </si>
  <si>
    <t>GV</t>
  </si>
  <si>
    <t>RGV</t>
  </si>
  <si>
    <t>GM</t>
  </si>
  <si>
    <t>RGM</t>
  </si>
  <si>
    <t>n</t>
  </si>
  <si>
    <t>site_max_diff_pct</t>
  </si>
  <si>
    <t>sum_site_top2_diff_pct</t>
  </si>
  <si>
    <t>sum_site_top3_diff_pct</t>
  </si>
  <si>
    <t>Potential Issue</t>
  </si>
  <si>
    <t>Potential Issue Subfix</t>
  </si>
  <si>
    <t>Analysis Type</t>
  </si>
  <si>
    <t>Signal Flag Value</t>
  </si>
  <si>
    <t xml:space="preserve">Max Number Signal Summary </t>
  </si>
  <si>
    <t>sitediff vs study</t>
  </si>
  <si>
    <t>Signal Prefix</t>
  </si>
  <si>
    <t>Signal Subfix</t>
  </si>
  <si>
    <t>Name of endpoint of interest</t>
  </si>
  <si>
    <t>SiteStat</t>
  </si>
  <si>
    <t>StudyStat</t>
  </si>
  <si>
    <t>Under Report AE</t>
  </si>
  <si>
    <t>(-)</t>
  </si>
  <si>
    <t>% subj. incidence</t>
  </si>
  <si>
    <t>AECnt</t>
  </si>
  <si>
    <t>cnt/subj</t>
  </si>
  <si>
    <t>avg day</t>
  </si>
  <si>
    <t>Over Report AE</t>
  </si>
  <si>
    <t>(+)</t>
  </si>
  <si>
    <t>Repeated Vital Sign Values</t>
  </si>
  <si>
    <t>Vitals</t>
  </si>
  <si>
    <t>({values})</t>
  </si>
  <si>
    <t>% Repeated</t>
  </si>
  <si>
    <t>Under Dose</t>
  </si>
  <si>
    <t>({UnderDoseSubj})</t>
  </si>
  <si>
    <t>% low dose</t>
  </si>
  <si>
    <t>{site_pct}%</t>
  </si>
  <si>
    <t>{stdy_pct}%</t>
  </si>
  <si>
    <t>% identical triplicates</t>
  </si>
  <si>
    <t>% repeated GV</t>
  </si>
  <si>
    <t>analysis</t>
  </si>
  <si>
    <t>base</t>
  </si>
  <si>
    <t>filename</t>
  </si>
  <si>
    <t>final</t>
  </si>
  <si>
    <t>aei</t>
  </si>
  <si>
    <t>csmaest.sas7bdat</t>
  </si>
  <si>
    <t>rgm</t>
  </si>
  <si>
    <t>vitals</t>
  </si>
  <si>
    <t>csmvs.sas7bdat</t>
  </si>
  <si>
    <t>dosereason</t>
  </si>
  <si>
    <t>csmexvis.sas7bdat</t>
  </si>
  <si>
    <t>rgv</t>
  </si>
  <si>
    <t>aegap</t>
  </si>
  <si>
    <t>csmae.sas7bdat</t>
  </si>
  <si>
    <t>aecnt</t>
  </si>
  <si>
    <t>meta</t>
  </si>
  <si>
    <t>csmpt.sas7bdat</t>
  </si>
  <si>
    <t>csmgmsum.sas7bdat</t>
  </si>
  <si>
    <t>csmrgvst.sas7bdat</t>
  </si>
  <si>
    <t>csm_aecnt.csv</t>
  </si>
  <si>
    <t>Identical GV Values</t>
  </si>
  <si>
    <t>aei, saei, toxgr1, toxgr2, toxgr3, aeij, toxgr1IJ, toxgr2IJ</t>
  </si>
  <si>
    <t>Identical GM Replicate Values</t>
  </si>
  <si>
    <t>aecnt, saecnt</t>
  </si>
  <si>
    <t>default</t>
  </si>
  <si>
    <t>{site_value_pct}%</t>
  </si>
  <si>
    <t>{stdy_value_pct}%</t>
  </si>
  <si>
    <t>{site_pct}% ({r}/{n})</t>
  </si>
  <si>
    <t>{site_cnt}</t>
  </si>
  <si>
    <t>{stdy_cnt}</t>
  </si>
  <si>
    <t>{site_avg}</t>
  </si>
  <si>
    <t>{stdy_avg}</t>
  </si>
  <si>
    <t>/sassys/cdm/cdmdev/bmn111/ach/111206/csm202108a/datamisc</t>
  </si>
  <si>
    <t>armsp, headc, height1, height2, height3, height4, kneel, larml, thigh, tibial, uarml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</si>
</sst>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ont="1" applyFill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14" fontId="6" fillId="0" borderId="0" xfId="0" applyNumberFormat="1" applyFont="1" applyAlignment="1">
      <alignment horizontal="right" wrapText="1"/>
    </xf>
    <xf numFmtId="14" fontId="6" fillId="0" borderId="0" xfId="0" applyNumberFormat="1" applyFont="1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/>
    <xf numFmtId="0" fontId="6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Normal="100" workbookViewId="0">
      <selection activeCell="C25" sqref="C25"/>
    </sheetView>
  </sheetViews>
  <sheetFormatPr defaultColWidth="8.5703125" defaultRowHeight="15" x14ac:dyDescent="0.25"/>
  <cols>
    <col min="1" max="1" width="13.85546875" customWidth="1"/>
    <col min="2" max="2" width="21.42578125" customWidth="1"/>
    <col min="3" max="3" width="28.7109375" customWidth="1"/>
    <col min="4" max="4" width="11.5703125" customWidth="1"/>
    <col min="5" max="5" width="31.140625" customWidth="1"/>
  </cols>
  <sheetData>
    <row r="1" spans="1:5" x14ac:dyDescent="0.25">
      <c r="A1" s="16" t="s">
        <v>17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115</v>
      </c>
      <c r="B2" t="s">
        <v>4</v>
      </c>
      <c r="C2" t="s">
        <v>5</v>
      </c>
      <c r="D2">
        <v>1.68</v>
      </c>
      <c r="E2">
        <v>1.8</v>
      </c>
    </row>
    <row r="3" spans="1:5" x14ac:dyDescent="0.25">
      <c r="A3" t="s">
        <v>115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115</v>
      </c>
      <c r="B4" t="s">
        <v>10</v>
      </c>
      <c r="C4" t="s">
        <v>11</v>
      </c>
      <c r="D4">
        <v>80</v>
      </c>
      <c r="E4">
        <v>90</v>
      </c>
    </row>
    <row r="5" spans="1:5" x14ac:dyDescent="0.25">
      <c r="A5" t="s">
        <v>115</v>
      </c>
      <c r="B5" t="s">
        <v>4</v>
      </c>
      <c r="C5" t="s">
        <v>12</v>
      </c>
      <c r="D5">
        <v>2</v>
      </c>
    </row>
    <row r="6" spans="1:5" x14ac:dyDescent="0.25">
      <c r="A6" t="s">
        <v>115</v>
      </c>
      <c r="B6" t="s">
        <v>4</v>
      </c>
      <c r="C6" t="s">
        <v>13</v>
      </c>
      <c r="D6">
        <v>5</v>
      </c>
    </row>
  </sheetData>
  <pageMargins left="0.7" right="0.7" top="0.75" bottom="0.75" header="0.51180555555555496" footer="0.51180555555555496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Normal="100" workbookViewId="0">
      <pane ySplit="1" topLeftCell="A2" activePane="bottomLeft" state="frozen"/>
      <selection pane="bottomLeft" activeCell="J10" sqref="J10"/>
    </sheetView>
  </sheetViews>
  <sheetFormatPr defaultColWidth="24" defaultRowHeight="15" x14ac:dyDescent="0.25"/>
  <cols>
    <col min="1" max="1" width="11.42578125" customWidth="1"/>
    <col min="2" max="2" width="12" customWidth="1"/>
    <col min="3" max="3" width="19.140625" customWidth="1"/>
    <col min="4" max="4" width="16.28515625" customWidth="1"/>
    <col min="8" max="8" width="9.5703125" customWidth="1"/>
    <col min="10" max="10" width="89.85546875" style="13" customWidth="1"/>
  </cols>
  <sheetData>
    <row r="1" spans="1:1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3" t="s">
        <v>20</v>
      </c>
      <c r="H1" s="2" t="s">
        <v>21</v>
      </c>
      <c r="I1" s="3" t="s">
        <v>22</v>
      </c>
      <c r="J1" s="12" t="s">
        <v>23</v>
      </c>
    </row>
    <row r="2" spans="1:10" ht="44.25" customHeight="1" x14ac:dyDescent="0.25">
      <c r="A2" s="18">
        <v>111206</v>
      </c>
      <c r="B2" s="19">
        <v>44424</v>
      </c>
      <c r="C2" s="4" t="s">
        <v>24</v>
      </c>
      <c r="D2" s="4" t="s">
        <v>25</v>
      </c>
      <c r="E2" s="4" t="s">
        <v>112</v>
      </c>
      <c r="F2" s="17" t="s">
        <v>57</v>
      </c>
      <c r="G2" s="5" t="s">
        <v>26</v>
      </c>
      <c r="H2" s="4">
        <v>2</v>
      </c>
      <c r="I2" s="5" t="str">
        <f>CONCATENATE( F3, "==0")</f>
        <v>r==0</v>
      </c>
    </row>
    <row r="3" spans="1:10" ht="44.25" customHeight="1" x14ac:dyDescent="0.25">
      <c r="A3" s="18">
        <v>111206</v>
      </c>
      <c r="B3" s="19">
        <v>44424</v>
      </c>
      <c r="C3" s="4" t="s">
        <v>24</v>
      </c>
      <c r="D3" s="4" t="s">
        <v>25</v>
      </c>
      <c r="E3" s="4" t="s">
        <v>112</v>
      </c>
      <c r="F3" s="4" t="s">
        <v>27</v>
      </c>
      <c r="G3" s="5" t="s">
        <v>28</v>
      </c>
      <c r="H3" s="4">
        <v>2</v>
      </c>
      <c r="I3" s="5" t="str">
        <f>CONCATENATE("abs(",F4,")/100*",F2,"&gt;",H3)</f>
        <v>abs(diff_pct)/100*n&gt;2</v>
      </c>
      <c r="J3" s="17" t="str">
        <f>CONCATENATE("if ((",I3," &amp; ", I5, ") &amp; ( ", I6, " | ", I2, ")) {flag= -1};")</f>
        <v>if ((abs(diff_pct)/100*n&gt;2 &amp; diff_pct&lt; -10) &amp; ( p_value&lt;0.05 | r==0)) {flag= -1};</v>
      </c>
    </row>
    <row r="4" spans="1:10" ht="44.25" customHeight="1" x14ac:dyDescent="0.25">
      <c r="A4" s="18">
        <v>111206</v>
      </c>
      <c r="B4" s="19">
        <v>44424</v>
      </c>
      <c r="C4" s="4" t="s">
        <v>24</v>
      </c>
      <c r="D4" s="4" t="s">
        <v>25</v>
      </c>
      <c r="E4" s="4" t="s">
        <v>112</v>
      </c>
      <c r="F4" s="4" t="s">
        <v>29</v>
      </c>
      <c r="G4" s="5"/>
      <c r="H4" s="4">
        <v>10</v>
      </c>
      <c r="I4" s="5" t="str">
        <f>CONCATENATE(F4, "&gt;", H4)</f>
        <v>diff_pct&gt;10</v>
      </c>
      <c r="J4" s="13" t="str">
        <f>CONCATENATE("if (",I3," &amp;",I4, " &amp; ", I6,") {flag= 1};")</f>
        <v>if (abs(diff_pct)/100*n&gt;2 &amp;diff_pct&gt;10 &amp; p_value&lt;0.05) {flag= 1};</v>
      </c>
    </row>
    <row r="5" spans="1:10" ht="44.25" customHeight="1" x14ac:dyDescent="0.25">
      <c r="A5" s="18">
        <v>111206</v>
      </c>
      <c r="B5" s="19">
        <v>44424</v>
      </c>
      <c r="C5" s="4" t="s">
        <v>24</v>
      </c>
      <c r="D5" s="4" t="s">
        <v>25</v>
      </c>
      <c r="E5" s="4" t="s">
        <v>112</v>
      </c>
      <c r="F5" s="4" t="s">
        <v>29</v>
      </c>
      <c r="G5" s="5"/>
      <c r="H5" s="4">
        <v>-10</v>
      </c>
      <c r="I5" s="5" t="str">
        <f>CONCATENATE(F5, "&lt; ", H5)</f>
        <v>diff_pct&lt; -10</v>
      </c>
    </row>
    <row r="6" spans="1:10" ht="44.25" customHeight="1" x14ac:dyDescent="0.25">
      <c r="A6" s="18">
        <v>111206</v>
      </c>
      <c r="B6" s="19">
        <v>44424</v>
      </c>
      <c r="C6" s="4" t="s">
        <v>24</v>
      </c>
      <c r="D6" s="4" t="s">
        <v>25</v>
      </c>
      <c r="E6" s="4" t="s">
        <v>112</v>
      </c>
      <c r="F6" s="4" t="s">
        <v>30</v>
      </c>
      <c r="G6" s="5"/>
      <c r="H6" s="4">
        <v>0.05</v>
      </c>
      <c r="I6" s="5" t="str">
        <f>CONCATENATE(F6, "&lt;", H6)</f>
        <v>p_value&lt;0.05</v>
      </c>
    </row>
    <row r="7" spans="1:10" x14ac:dyDescent="0.25">
      <c r="A7" s="18">
        <v>111206</v>
      </c>
      <c r="B7" s="19">
        <v>44424</v>
      </c>
      <c r="C7" s="4" t="s">
        <v>24</v>
      </c>
      <c r="D7" s="4" t="s">
        <v>31</v>
      </c>
      <c r="E7" s="4" t="s">
        <v>114</v>
      </c>
      <c r="F7" s="4" t="s">
        <v>32</v>
      </c>
      <c r="G7" s="5"/>
      <c r="H7" s="4">
        <v>3</v>
      </c>
      <c r="I7" s="5" t="str">
        <f>CONCATENATE(F7, " &gt; ", H7)</f>
        <v>site_cnt &gt; 3</v>
      </c>
    </row>
    <row r="8" spans="1:10" x14ac:dyDescent="0.25">
      <c r="A8" s="18">
        <v>111206</v>
      </c>
      <c r="B8" s="19">
        <v>44424</v>
      </c>
      <c r="C8" s="4" t="s">
        <v>24</v>
      </c>
      <c r="D8" s="4" t="s">
        <v>31</v>
      </c>
      <c r="E8" s="4" t="s">
        <v>114</v>
      </c>
      <c r="F8" s="4" t="s">
        <v>33</v>
      </c>
      <c r="G8" s="4"/>
      <c r="H8" s="4"/>
      <c r="I8" s="5"/>
    </row>
    <row r="9" spans="1:10" x14ac:dyDescent="0.25">
      <c r="A9" s="18">
        <v>111206</v>
      </c>
      <c r="B9" s="19">
        <v>44424</v>
      </c>
      <c r="C9" s="4" t="s">
        <v>24</v>
      </c>
      <c r="D9" s="4" t="s">
        <v>31</v>
      </c>
      <c r="E9" s="4" t="s">
        <v>114</v>
      </c>
      <c r="F9" s="4" t="s">
        <v>34</v>
      </c>
      <c r="G9" s="4"/>
      <c r="H9" s="4">
        <v>-2</v>
      </c>
      <c r="I9" s="5" t="str">
        <f>CONCATENATE(F9, " &lt; ", H9)</f>
        <v>diff_cnt &lt; -2</v>
      </c>
    </row>
    <row r="10" spans="1:10" x14ac:dyDescent="0.25">
      <c r="A10" s="18">
        <v>111206</v>
      </c>
      <c r="B10" s="19">
        <v>44424</v>
      </c>
      <c r="C10" s="4" t="s">
        <v>24</v>
      </c>
      <c r="D10" s="4" t="s">
        <v>31</v>
      </c>
      <c r="E10" s="4" t="s">
        <v>114</v>
      </c>
      <c r="F10" s="4" t="s">
        <v>34</v>
      </c>
      <c r="G10" s="4"/>
      <c r="H10" s="4">
        <v>2</v>
      </c>
      <c r="I10" s="5" t="str">
        <f>CONCATENATE(F10, " &gt; ", H10)</f>
        <v>diff_cnt &gt; 2</v>
      </c>
      <c r="J10" s="13" t="str">
        <f>CONCATENATE("if (",I7,  " &amp; ", I13," &amp; ",  I10," &amp; ", I12, ") {flag= 1};")</f>
        <v>if (site_cnt &gt; 3 &amp; adjusted_p_value&lt; 0.05 &amp; diff_cnt &gt; 2 &amp; foldchange &gt;2.5) {flag= 1};</v>
      </c>
    </row>
    <row r="11" spans="1:10" x14ac:dyDescent="0.25">
      <c r="A11" s="18">
        <v>111206</v>
      </c>
      <c r="B11" s="19">
        <v>44424</v>
      </c>
      <c r="C11" s="4" t="s">
        <v>24</v>
      </c>
      <c r="D11" s="4" t="s">
        <v>31</v>
      </c>
      <c r="E11" s="4" t="s">
        <v>114</v>
      </c>
      <c r="F11" s="4" t="s">
        <v>35</v>
      </c>
      <c r="G11" s="5"/>
      <c r="H11" s="4">
        <v>-2.5</v>
      </c>
      <c r="I11" s="5" t="str">
        <f>CONCATENATE(F11, " &lt;", H11)</f>
        <v>foldchange &lt;-2.5</v>
      </c>
    </row>
    <row r="12" spans="1:10" x14ac:dyDescent="0.25">
      <c r="A12" s="18">
        <v>111206</v>
      </c>
      <c r="B12" s="19">
        <v>44424</v>
      </c>
      <c r="C12" s="4" t="s">
        <v>24</v>
      </c>
      <c r="D12" s="4" t="s">
        <v>31</v>
      </c>
      <c r="E12" s="4" t="s">
        <v>114</v>
      </c>
      <c r="F12" s="4" t="s">
        <v>35</v>
      </c>
      <c r="G12" s="5"/>
      <c r="H12" s="4">
        <v>2.5</v>
      </c>
      <c r="I12" s="5" t="str">
        <f>CONCATENATE(F12, " &gt;", H12)</f>
        <v>foldchange &gt;2.5</v>
      </c>
      <c r="J12" s="13" t="str">
        <f>CONCATENATE("if( ",  I13," &amp; ",  I9," &amp; ", I11, ") {flag= -1};")</f>
        <v>if( adjusted_p_value&lt; 0.05 &amp; diff_cnt &lt; -2 &amp; foldchange &lt;-2.5) {flag= -1};</v>
      </c>
    </row>
    <row r="13" spans="1:10" x14ac:dyDescent="0.25">
      <c r="A13" s="18">
        <v>111206</v>
      </c>
      <c r="B13" s="19">
        <v>44424</v>
      </c>
      <c r="C13" s="4" t="s">
        <v>24</v>
      </c>
      <c r="D13" s="4" t="s">
        <v>31</v>
      </c>
      <c r="E13" s="4" t="s">
        <v>114</v>
      </c>
      <c r="F13" s="4" t="s">
        <v>36</v>
      </c>
      <c r="G13" s="4"/>
      <c r="H13" s="4">
        <v>0.05</v>
      </c>
      <c r="I13" s="5" t="str">
        <f>CONCATENATE(F13, "&lt; ", H13)</f>
        <v>adjusted_p_value&lt; 0.05</v>
      </c>
    </row>
    <row r="14" spans="1:10" x14ac:dyDescent="0.25">
      <c r="A14" s="18">
        <v>111206</v>
      </c>
      <c r="B14" s="19">
        <v>44424</v>
      </c>
      <c r="C14" s="4" t="s">
        <v>24</v>
      </c>
      <c r="D14" s="4" t="s">
        <v>37</v>
      </c>
      <c r="E14" s="4" t="s">
        <v>38</v>
      </c>
      <c r="F14" s="4" t="s">
        <v>57</v>
      </c>
      <c r="G14" s="5"/>
      <c r="H14" s="4">
        <v>1</v>
      </c>
      <c r="I14" s="5" t="str">
        <f>_xlfn.CONCAT( F14, "&gt;", H14)</f>
        <v>n&gt;1</v>
      </c>
    </row>
    <row r="15" spans="1:10" x14ac:dyDescent="0.25">
      <c r="A15" s="18">
        <v>111206</v>
      </c>
      <c r="B15" s="19">
        <v>44424</v>
      </c>
      <c r="C15" s="4" t="s">
        <v>24</v>
      </c>
      <c r="D15" s="4" t="s">
        <v>37</v>
      </c>
      <c r="E15" s="4" t="s">
        <v>38</v>
      </c>
      <c r="F15" s="4" t="s">
        <v>39</v>
      </c>
      <c r="G15" s="5"/>
      <c r="H15" s="4">
        <v>100</v>
      </c>
      <c r="I15" s="5" t="str">
        <f>CONCATENATE( F15, " &gt;", H15)</f>
        <v>diff_avg &gt;100</v>
      </c>
    </row>
    <row r="16" spans="1:10" x14ac:dyDescent="0.25">
      <c r="A16" s="18">
        <v>111206</v>
      </c>
      <c r="B16" s="19">
        <v>44424</v>
      </c>
      <c r="C16" s="4" t="s">
        <v>24</v>
      </c>
      <c r="D16" s="4" t="s">
        <v>37</v>
      </c>
      <c r="E16" s="4" t="s">
        <v>38</v>
      </c>
      <c r="F16" s="4" t="s">
        <v>30</v>
      </c>
      <c r="G16" s="5"/>
      <c r="H16" s="4">
        <v>0.05</v>
      </c>
      <c r="I16" s="5" t="str">
        <f>CONCATENATE(F16, "&lt;", H16)</f>
        <v>p_value&lt;0.05</v>
      </c>
      <c r="J16" s="13" t="str">
        <f>CONCATENATE("if (", I15, " &amp; ", I16, " &amp; ", I14," ) {flag = 1};")</f>
        <v>if (diff_avg &gt;100 &amp; p_value&lt;0.05 &amp; n&gt;1 ) {flag = 1};</v>
      </c>
    </row>
    <row r="17" spans="1:10" s="7" customFormat="1" x14ac:dyDescent="0.25">
      <c r="A17" s="18">
        <v>111206</v>
      </c>
      <c r="B17" s="19">
        <v>44424</v>
      </c>
      <c r="C17" s="6" t="s">
        <v>41</v>
      </c>
      <c r="D17" s="6" t="s">
        <v>42</v>
      </c>
      <c r="E17" s="6" t="s">
        <v>42</v>
      </c>
      <c r="F17" s="6" t="s">
        <v>43</v>
      </c>
      <c r="G17" s="6"/>
      <c r="H17" s="6"/>
      <c r="I17" s="6"/>
      <c r="J17" s="14"/>
    </row>
    <row r="18" spans="1:10" s="7" customFormat="1" x14ac:dyDescent="0.25">
      <c r="A18" s="18">
        <v>111206</v>
      </c>
      <c r="B18" s="19">
        <v>44424</v>
      </c>
      <c r="C18" s="6" t="s">
        <v>41</v>
      </c>
      <c r="D18" s="6" t="s">
        <v>42</v>
      </c>
      <c r="E18" s="6" t="s">
        <v>42</v>
      </c>
      <c r="F18" s="6" t="s">
        <v>44</v>
      </c>
      <c r="G18" s="6"/>
      <c r="H18" s="6"/>
      <c r="I18" s="6"/>
      <c r="J18" s="14"/>
    </row>
    <row r="19" spans="1:10" s="7" customFormat="1" x14ac:dyDescent="0.25">
      <c r="A19" s="18">
        <v>111206</v>
      </c>
      <c r="B19" s="19">
        <v>44424</v>
      </c>
      <c r="C19" s="6" t="s">
        <v>41</v>
      </c>
      <c r="D19" s="6" t="s">
        <v>42</v>
      </c>
      <c r="E19" s="6" t="s">
        <v>42</v>
      </c>
      <c r="F19" s="6" t="s">
        <v>29</v>
      </c>
      <c r="G19" s="6"/>
      <c r="H19" s="6">
        <v>10</v>
      </c>
      <c r="I19" s="6" t="str">
        <f>CONCATENATE(F19,"&gt;",H19)</f>
        <v>diff_pct&gt;10</v>
      </c>
      <c r="J19" s="14"/>
    </row>
    <row r="20" spans="1:10" s="7" customFormat="1" x14ac:dyDescent="0.25">
      <c r="A20" s="18">
        <v>111206</v>
      </c>
      <c r="B20" s="19">
        <v>44424</v>
      </c>
      <c r="C20" s="6" t="s">
        <v>41</v>
      </c>
      <c r="D20" s="6" t="s">
        <v>42</v>
      </c>
      <c r="E20" s="6" t="s">
        <v>42</v>
      </c>
      <c r="F20" s="6" t="s">
        <v>30</v>
      </c>
      <c r="G20" s="6"/>
      <c r="H20" s="6">
        <v>0.05</v>
      </c>
      <c r="I20" s="6" t="str">
        <f>CONCATENATE(F20,"&lt;",H20)</f>
        <v>p_value&lt;0.05</v>
      </c>
      <c r="J20" s="14" t="str">
        <f>CONCATENATE("if (", I19, " &amp; ", I20, ") {flag=1};")</f>
        <v>if (diff_pct&gt;10 &amp; p_value&lt;0.05) {flag=1};</v>
      </c>
    </row>
    <row r="21" spans="1:10" x14ac:dyDescent="0.25">
      <c r="A21" s="18">
        <v>111206</v>
      </c>
      <c r="B21" s="19">
        <v>44424</v>
      </c>
      <c r="C21" s="4" t="s">
        <v>45</v>
      </c>
      <c r="D21" s="4" t="s">
        <v>46</v>
      </c>
      <c r="E21" s="4" t="s">
        <v>47</v>
      </c>
      <c r="F21" s="4" t="s">
        <v>48</v>
      </c>
      <c r="G21" s="5"/>
      <c r="H21" s="4">
        <v>8</v>
      </c>
      <c r="I21" s="5" t="str">
        <f>CONCATENATE(F21, " &gt; ", H21)</f>
        <v>site_value_cnt &gt; 8</v>
      </c>
    </row>
    <row r="22" spans="1:10" x14ac:dyDescent="0.25">
      <c r="A22" s="18">
        <v>111206</v>
      </c>
      <c r="B22" s="19">
        <v>44424</v>
      </c>
      <c r="C22" s="4" t="s">
        <v>45</v>
      </c>
      <c r="D22" s="4" t="s">
        <v>46</v>
      </c>
      <c r="E22" s="4" t="s">
        <v>47</v>
      </c>
      <c r="F22" s="4" t="s">
        <v>49</v>
      </c>
      <c r="G22" s="5"/>
      <c r="H22" s="4">
        <v>4</v>
      </c>
      <c r="I22" s="5" t="str">
        <f>CONCATENATE(F22, " &gt; ", H22)</f>
        <v>oddsRatio &gt; 4</v>
      </c>
    </row>
    <row r="23" spans="1:10" x14ac:dyDescent="0.25">
      <c r="A23" s="18">
        <v>111206</v>
      </c>
      <c r="B23" s="19">
        <v>44424</v>
      </c>
      <c r="C23" s="4" t="s">
        <v>45</v>
      </c>
      <c r="D23" s="4" t="s">
        <v>46</v>
      </c>
      <c r="E23" s="4" t="s">
        <v>47</v>
      </c>
      <c r="F23" s="4" t="s">
        <v>50</v>
      </c>
      <c r="G23" s="5"/>
      <c r="H23" s="4">
        <v>15</v>
      </c>
      <c r="I23" s="5" t="str">
        <f>CONCATENATE(F23, " &gt; ", H23)</f>
        <v>site_value_pct &gt; 15</v>
      </c>
    </row>
    <row r="24" spans="1:10" ht="14.25" customHeight="1" x14ac:dyDescent="0.25">
      <c r="A24" s="18">
        <v>111206</v>
      </c>
      <c r="B24" s="19">
        <v>44424</v>
      </c>
      <c r="C24" s="4" t="s">
        <v>45</v>
      </c>
      <c r="D24" s="4" t="s">
        <v>46</v>
      </c>
      <c r="E24" s="4" t="s">
        <v>47</v>
      </c>
      <c r="F24" s="4" t="s">
        <v>29</v>
      </c>
      <c r="G24" s="5"/>
      <c r="H24" s="4">
        <v>10</v>
      </c>
      <c r="I24" s="5" t="str">
        <f>CONCATENATE(F24, "&gt;", H24)</f>
        <v>diff_pct&gt;10</v>
      </c>
      <c r="J24" s="13" t="str">
        <f>CONCATENATE("if (", I25," &amp; ", I21, " &amp; ", I22, " &amp; ", I23,   " &amp; ", I24, ") { flag= 1 };")</f>
        <v>if (p_value &lt; 0.05 &amp; site_value_cnt &gt; 8 &amp; oddsRatio &gt; 4 &amp; site_value_pct &gt; 15 &amp; diff_pct&gt;10) { flag= 1 };</v>
      </c>
    </row>
    <row r="25" spans="1:10" x14ac:dyDescent="0.25">
      <c r="A25" s="18">
        <v>111206</v>
      </c>
      <c r="B25" s="19">
        <v>44424</v>
      </c>
      <c r="C25" s="4" t="s">
        <v>45</v>
      </c>
      <c r="D25" s="4" t="s">
        <v>46</v>
      </c>
      <c r="E25" s="4" t="s">
        <v>47</v>
      </c>
      <c r="F25" s="4" t="s">
        <v>30</v>
      </c>
      <c r="G25" s="5"/>
      <c r="H25" s="4">
        <v>0.05</v>
      </c>
      <c r="I25" s="5" t="str">
        <f>CONCATENATE(F25, " &lt; ", H25)</f>
        <v>p_value &lt; 0.05</v>
      </c>
    </row>
    <row r="26" spans="1:10" x14ac:dyDescent="0.25">
      <c r="A26" s="18">
        <v>111206</v>
      </c>
      <c r="B26" s="19">
        <v>44424</v>
      </c>
      <c r="C26" s="4" t="s">
        <v>45</v>
      </c>
      <c r="D26" s="4" t="s">
        <v>46</v>
      </c>
      <c r="E26" s="4" t="s">
        <v>51</v>
      </c>
      <c r="F26" s="4" t="s">
        <v>48</v>
      </c>
      <c r="G26" s="5"/>
      <c r="H26" s="4">
        <v>8</v>
      </c>
      <c r="I26" s="5" t="str">
        <f>CONCATENATE(F26, " &gt; ", H26)</f>
        <v>site_value_cnt &gt; 8</v>
      </c>
    </row>
    <row r="27" spans="1:10" x14ac:dyDescent="0.25">
      <c r="A27" s="18">
        <v>111206</v>
      </c>
      <c r="B27" s="19">
        <v>44424</v>
      </c>
      <c r="C27" s="4" t="s">
        <v>45</v>
      </c>
      <c r="D27" s="4" t="s">
        <v>46</v>
      </c>
      <c r="E27" s="4" t="s">
        <v>51</v>
      </c>
      <c r="F27" s="4" t="s">
        <v>49</v>
      </c>
      <c r="G27" s="5"/>
      <c r="H27" s="4">
        <v>4</v>
      </c>
      <c r="I27" s="5" t="str">
        <f>CONCATENATE(F27, " &gt; ", H27)</f>
        <v>oddsRatio &gt; 4</v>
      </c>
    </row>
    <row r="28" spans="1:10" x14ac:dyDescent="0.25">
      <c r="A28" s="18">
        <v>111206</v>
      </c>
      <c r="B28" s="19">
        <v>44424</v>
      </c>
      <c r="C28" s="4" t="s">
        <v>45</v>
      </c>
      <c r="D28" s="4" t="s">
        <v>46</v>
      </c>
      <c r="E28" s="4" t="s">
        <v>51</v>
      </c>
      <c r="F28" s="4" t="s">
        <v>50</v>
      </c>
      <c r="G28" s="5"/>
      <c r="H28" s="4">
        <v>10</v>
      </c>
      <c r="I28" s="5" t="str">
        <f>CONCATENATE(F28, " &gt; ", H28)</f>
        <v>site_value_pct &gt; 10</v>
      </c>
    </row>
    <row r="29" spans="1:10" ht="14.25" customHeight="1" x14ac:dyDescent="0.25">
      <c r="A29" s="18">
        <v>111206</v>
      </c>
      <c r="B29" s="19">
        <v>44424</v>
      </c>
      <c r="C29" s="4" t="s">
        <v>45</v>
      </c>
      <c r="D29" s="4" t="s">
        <v>46</v>
      </c>
      <c r="E29" s="4" t="s">
        <v>51</v>
      </c>
      <c r="F29" s="4" t="s">
        <v>29</v>
      </c>
      <c r="G29" s="5"/>
      <c r="H29" s="4">
        <v>10</v>
      </c>
      <c r="I29" s="5" t="str">
        <f>CONCATENATE(F29, "&gt;", H29)</f>
        <v>diff_pct&gt;10</v>
      </c>
      <c r="J29" s="13" t="str">
        <f>CONCATENATE("if (", I30," &amp; ", I26, " &amp; ", I27, " &amp; ", I28,   " &amp; ", I29, ") { flag= 1 };")</f>
        <v>if (p_value &lt; 0.05 &amp; site_value_cnt &gt; 8 &amp; oddsRatio &gt; 4 &amp; site_value_pct &gt; 10 &amp; diff_pct&gt;10) { flag= 1 };</v>
      </c>
    </row>
    <row r="30" spans="1:10" x14ac:dyDescent="0.25">
      <c r="A30" s="18">
        <v>111206</v>
      </c>
      <c r="B30" s="19">
        <v>44424</v>
      </c>
      <c r="C30" s="4" t="s">
        <v>45</v>
      </c>
      <c r="D30" s="4" t="s">
        <v>46</v>
      </c>
      <c r="E30" s="4" t="s">
        <v>51</v>
      </c>
      <c r="F30" s="4" t="s">
        <v>30</v>
      </c>
      <c r="G30" s="5"/>
      <c r="H30" s="4">
        <v>0.05</v>
      </c>
      <c r="I30" s="5" t="str">
        <f>CONCATENATE(F30, " &lt; ", H30)</f>
        <v>p_value &lt; 0.05</v>
      </c>
    </row>
    <row r="31" spans="1:10" x14ac:dyDescent="0.25">
      <c r="A31" s="18">
        <v>111206</v>
      </c>
      <c r="B31" s="19">
        <v>44424</v>
      </c>
      <c r="C31" s="4" t="s">
        <v>45</v>
      </c>
      <c r="D31" s="4" t="s">
        <v>46</v>
      </c>
      <c r="E31" s="4" t="s">
        <v>52</v>
      </c>
      <c r="F31" s="4" t="s">
        <v>48</v>
      </c>
      <c r="G31" s="5"/>
      <c r="H31" s="4">
        <v>8</v>
      </c>
      <c r="I31" s="5" t="str">
        <f>CONCATENATE(F31, " &gt; ", H31)</f>
        <v>site_value_cnt &gt; 8</v>
      </c>
    </row>
    <row r="32" spans="1:10" x14ac:dyDescent="0.25">
      <c r="A32" s="18">
        <v>111206</v>
      </c>
      <c r="B32" s="19">
        <v>44424</v>
      </c>
      <c r="C32" s="4" t="s">
        <v>45</v>
      </c>
      <c r="D32" s="4" t="s">
        <v>46</v>
      </c>
      <c r="E32" s="4" t="s">
        <v>52</v>
      </c>
      <c r="F32" s="4" t="s">
        <v>49</v>
      </c>
      <c r="G32" s="5"/>
      <c r="H32" s="4">
        <v>4</v>
      </c>
      <c r="I32" s="5" t="str">
        <f>CONCATENATE(F32, " &gt; ", H32)</f>
        <v>oddsRatio &gt; 4</v>
      </c>
    </row>
    <row r="33" spans="1:10" x14ac:dyDescent="0.25">
      <c r="A33" s="18">
        <v>111206</v>
      </c>
      <c r="B33" s="19">
        <v>44424</v>
      </c>
      <c r="C33" s="4" t="s">
        <v>45</v>
      </c>
      <c r="D33" s="4" t="s">
        <v>46</v>
      </c>
      <c r="E33" s="4" t="s">
        <v>52</v>
      </c>
      <c r="F33" s="4" t="s">
        <v>50</v>
      </c>
      <c r="G33" s="5"/>
      <c r="H33" s="4">
        <v>33</v>
      </c>
      <c r="I33" s="5" t="str">
        <f>CONCATENATE(F33, " &gt; ", H33)</f>
        <v>site_value_pct &gt; 33</v>
      </c>
    </row>
    <row r="34" spans="1:10" ht="15" customHeight="1" x14ac:dyDescent="0.25">
      <c r="A34" s="18">
        <v>111206</v>
      </c>
      <c r="B34" s="19">
        <v>44424</v>
      </c>
      <c r="C34" s="4" t="s">
        <v>45</v>
      </c>
      <c r="D34" s="4" t="s">
        <v>46</v>
      </c>
      <c r="E34" s="4" t="s">
        <v>52</v>
      </c>
      <c r="F34" s="4" t="s">
        <v>29</v>
      </c>
      <c r="G34" s="5"/>
      <c r="H34" s="4">
        <v>10</v>
      </c>
      <c r="I34" s="5" t="str">
        <f>CONCATENATE(F34, "&gt;", H34)</f>
        <v>diff_pct&gt;10</v>
      </c>
      <c r="J34" s="13" t="str">
        <f>CONCATENATE("if (", I35," &amp; ", I31, " &amp; ", I32, " &amp; ", I33,   " &amp; ", I34, ") { flag= 1 };")</f>
        <v>if (p_value &lt; 0.05 &amp; site_value_cnt &gt; 8 &amp; oddsRatio &gt; 4 &amp; site_value_pct &gt; 33 &amp; diff_pct&gt;10) { flag= 1 };</v>
      </c>
    </row>
    <row r="35" spans="1:10" x14ac:dyDescent="0.25">
      <c r="A35" s="18">
        <v>111206</v>
      </c>
      <c r="B35" s="19">
        <v>44424</v>
      </c>
      <c r="C35" s="4" t="s">
        <v>45</v>
      </c>
      <c r="D35" s="4" t="s">
        <v>46</v>
      </c>
      <c r="E35" s="4" t="s">
        <v>52</v>
      </c>
      <c r="F35" s="4" t="s">
        <v>30</v>
      </c>
      <c r="G35" s="5"/>
      <c r="H35" s="4">
        <v>0.05</v>
      </c>
      <c r="I35" s="5" t="str">
        <f>CONCATENATE(F35, " &lt; ", H35)</f>
        <v>p_value &lt; 0.05</v>
      </c>
    </row>
    <row r="36" spans="1:10" s="7" customFormat="1" ht="60" customHeight="1" x14ac:dyDescent="0.25">
      <c r="A36" s="18">
        <v>111206</v>
      </c>
      <c r="B36" s="19">
        <v>44424</v>
      </c>
      <c r="C36" s="6" t="s">
        <v>53</v>
      </c>
      <c r="D36" s="6" t="s">
        <v>54</v>
      </c>
      <c r="E36" s="6" t="s">
        <v>124</v>
      </c>
      <c r="F36" s="6" t="s">
        <v>43</v>
      </c>
      <c r="H36" s="17">
        <v>25</v>
      </c>
      <c r="I36" s="6" t="str">
        <f>CONCATENATE(F36, "&gt;", H36)</f>
        <v>site_pct&gt;25</v>
      </c>
      <c r="J36" s="14"/>
    </row>
    <row r="37" spans="1:10" s="7" customFormat="1" ht="60" customHeight="1" x14ac:dyDescent="0.25">
      <c r="A37" s="18">
        <v>111206</v>
      </c>
      <c r="B37" s="19">
        <v>44424</v>
      </c>
      <c r="C37" s="6" t="s">
        <v>53</v>
      </c>
      <c r="D37" s="6" t="s">
        <v>54</v>
      </c>
      <c r="E37" s="6" t="s">
        <v>124</v>
      </c>
      <c r="F37" s="6" t="s">
        <v>44</v>
      </c>
      <c r="G37" s="6"/>
      <c r="H37" s="6"/>
      <c r="I37" s="6"/>
      <c r="J37" s="14"/>
    </row>
    <row r="38" spans="1:10" s="7" customFormat="1" ht="60" customHeight="1" x14ac:dyDescent="0.25">
      <c r="A38" s="18">
        <v>111206</v>
      </c>
      <c r="B38" s="19">
        <v>44424</v>
      </c>
      <c r="C38" s="6" t="s">
        <v>53</v>
      </c>
      <c r="D38" s="6" t="s">
        <v>54</v>
      </c>
      <c r="E38" s="6" t="s">
        <v>124</v>
      </c>
      <c r="F38" s="6" t="s">
        <v>29</v>
      </c>
      <c r="G38" s="6"/>
      <c r="H38" s="6">
        <v>10</v>
      </c>
      <c r="I38" s="6" t="str">
        <f>CONCATENATE(F38, "&gt;", H38)</f>
        <v>diff_pct&gt;10</v>
      </c>
      <c r="J38" s="14"/>
    </row>
    <row r="39" spans="1:10" s="7" customFormat="1" ht="60" customHeight="1" x14ac:dyDescent="0.25">
      <c r="A39" s="18">
        <v>111206</v>
      </c>
      <c r="B39" s="19">
        <v>44424</v>
      </c>
      <c r="C39" s="6" t="s">
        <v>53</v>
      </c>
      <c r="D39" s="6" t="s">
        <v>54</v>
      </c>
      <c r="E39" s="6" t="s">
        <v>124</v>
      </c>
      <c r="F39" s="6" t="s">
        <v>27</v>
      </c>
      <c r="G39" s="6"/>
      <c r="H39" s="6">
        <v>3</v>
      </c>
      <c r="I39" s="6" t="str">
        <f>CONCATENATE(F39, "&gt;", H39)</f>
        <v>r&gt;3</v>
      </c>
      <c r="J39" s="14"/>
    </row>
    <row r="40" spans="1:10" s="7" customFormat="1" ht="60" customHeight="1" x14ac:dyDescent="0.25">
      <c r="A40" s="18">
        <v>111206</v>
      </c>
      <c r="B40" s="19">
        <v>44424</v>
      </c>
      <c r="C40" s="6" t="s">
        <v>53</v>
      </c>
      <c r="D40" s="6" t="s">
        <v>54</v>
      </c>
      <c r="E40" s="6" t="s">
        <v>124</v>
      </c>
      <c r="F40" s="6" t="s">
        <v>30</v>
      </c>
      <c r="G40" s="6"/>
      <c r="H40" s="6">
        <v>0.05</v>
      </c>
      <c r="I40" s="6" t="str">
        <f>CONCATENATE(F40, "&lt;", H40)</f>
        <v>p_value&lt;0.05</v>
      </c>
      <c r="J40" s="14" t="str">
        <f>CONCATENATE("if (", I36, " &amp; ", I38, " &amp; ", I39, " &amp; ", I40, ") {flag=1};")</f>
        <v>if (site_pct&gt;25 &amp; diff_pct&gt;10 &amp; r&gt;3 &amp; p_value&lt;0.05) {flag=1};</v>
      </c>
    </row>
    <row r="41" spans="1:10" s="7" customFormat="1" ht="60" customHeight="1" x14ac:dyDescent="0.25">
      <c r="A41" s="18">
        <v>111206</v>
      </c>
      <c r="B41" s="19">
        <v>44424</v>
      </c>
      <c r="C41" s="6" t="s">
        <v>55</v>
      </c>
      <c r="D41" s="6" t="s">
        <v>56</v>
      </c>
      <c r="E41" s="6" t="s">
        <v>124</v>
      </c>
      <c r="F41" s="6" t="s">
        <v>57</v>
      </c>
      <c r="H41" s="6">
        <v>5</v>
      </c>
      <c r="I41" s="7" t="str">
        <f>CONCATENATE(F41, "&gt;=", H41)</f>
        <v>n&gt;=5</v>
      </c>
      <c r="J41" s="14"/>
    </row>
    <row r="42" spans="1:10" s="7" customFormat="1" ht="60" customHeight="1" x14ac:dyDescent="0.25">
      <c r="A42" s="18">
        <v>111206</v>
      </c>
      <c r="B42" s="19">
        <v>44424</v>
      </c>
      <c r="C42" s="6" t="s">
        <v>55</v>
      </c>
      <c r="D42" s="6" t="s">
        <v>56</v>
      </c>
      <c r="E42" s="6" t="s">
        <v>124</v>
      </c>
      <c r="F42" s="6" t="s">
        <v>27</v>
      </c>
      <c r="H42" s="6">
        <v>3</v>
      </c>
      <c r="I42" s="7" t="str">
        <f>CONCATENATE(F42, "&gt;=", H42)</f>
        <v>r&gt;=3</v>
      </c>
      <c r="J42" s="14"/>
    </row>
    <row r="43" spans="1:10" s="7" customFormat="1" ht="60" customHeight="1" x14ac:dyDescent="0.25">
      <c r="A43" s="18">
        <v>111206</v>
      </c>
      <c r="B43" s="19">
        <v>44424</v>
      </c>
      <c r="C43" s="6" t="s">
        <v>55</v>
      </c>
      <c r="D43" s="6" t="s">
        <v>56</v>
      </c>
      <c r="E43" s="6" t="s">
        <v>124</v>
      </c>
      <c r="F43" s="6" t="s">
        <v>43</v>
      </c>
      <c r="H43" s="6">
        <v>30</v>
      </c>
      <c r="I43" s="7" t="str">
        <f>CONCATENATE(F43, "&gt;", H43)</f>
        <v>site_pct&gt;30</v>
      </c>
      <c r="J43" s="14"/>
    </row>
    <row r="44" spans="1:10" s="7" customFormat="1" ht="60" customHeight="1" x14ac:dyDescent="0.25">
      <c r="A44" s="18">
        <v>111206</v>
      </c>
      <c r="B44" s="19">
        <v>44424</v>
      </c>
      <c r="C44" s="6" t="s">
        <v>55</v>
      </c>
      <c r="D44" s="6" t="s">
        <v>56</v>
      </c>
      <c r="E44" s="6" t="s">
        <v>124</v>
      </c>
      <c r="F44" s="6" t="s">
        <v>44</v>
      </c>
      <c r="J44" s="14"/>
    </row>
    <row r="45" spans="1:10" s="7" customFormat="1" ht="60" customHeight="1" x14ac:dyDescent="0.25">
      <c r="A45" s="18">
        <v>111206</v>
      </c>
      <c r="B45" s="19">
        <v>44424</v>
      </c>
      <c r="C45" s="6" t="s">
        <v>55</v>
      </c>
      <c r="D45" s="6" t="s">
        <v>56</v>
      </c>
      <c r="E45" s="6" t="s">
        <v>124</v>
      </c>
      <c r="F45" s="6" t="s">
        <v>29</v>
      </c>
      <c r="H45" s="6">
        <v>20</v>
      </c>
      <c r="I45" s="7" t="str">
        <f>CONCATENATE(F45, "&gt;", H45)</f>
        <v>diff_pct&gt;20</v>
      </c>
      <c r="J45" s="14"/>
    </row>
    <row r="46" spans="1:10" s="7" customFormat="1" ht="60" customHeight="1" x14ac:dyDescent="0.25">
      <c r="A46" s="18">
        <v>111206</v>
      </c>
      <c r="B46" s="19">
        <v>44424</v>
      </c>
      <c r="C46" s="6" t="s">
        <v>55</v>
      </c>
      <c r="D46" s="6" t="s">
        <v>56</v>
      </c>
      <c r="E46" s="6" t="s">
        <v>124</v>
      </c>
      <c r="F46" s="6" t="s">
        <v>30</v>
      </c>
      <c r="H46" s="7">
        <v>0.05</v>
      </c>
      <c r="I46" s="7" t="str">
        <f>CONCATENATE(F46, "&lt;", H46)</f>
        <v>p_value&lt;0.05</v>
      </c>
      <c r="J46" s="14" t="str">
        <f>CONCATENATE("if (", I41, " &amp; ", I42, " &amp; ", I43, " &amp; ", I45, " &amp; ", I46, " &amp; (", I47, " | ", I48, " | ", I49,")) {flag=1}")</f>
        <v>if (n&gt;=5 &amp; r&gt;=3 &amp; site_pct&gt;30 &amp; diff_pct&gt;20 &amp; p_value&lt;0.05 &amp; (site_max_diff_pct&gt;35 | sum_site_top2_diff_pct&gt;55 | sum_site_top3_diff_pct&gt;75)) {flag=1}</v>
      </c>
    </row>
    <row r="47" spans="1:10" s="7" customFormat="1" ht="60" customHeight="1" x14ac:dyDescent="0.25">
      <c r="A47" s="18">
        <v>111206</v>
      </c>
      <c r="B47" s="19">
        <v>44424</v>
      </c>
      <c r="C47" s="6" t="s">
        <v>55</v>
      </c>
      <c r="D47" s="6" t="s">
        <v>56</v>
      </c>
      <c r="E47" s="6" t="s">
        <v>124</v>
      </c>
      <c r="F47" s="6" t="s">
        <v>58</v>
      </c>
      <c r="H47" s="7">
        <v>35</v>
      </c>
      <c r="I47" s="7" t="str">
        <f>CONCATENATE(F47, "&gt;",H47)</f>
        <v>site_max_diff_pct&gt;35</v>
      </c>
      <c r="J47" s="14"/>
    </row>
    <row r="48" spans="1:10" s="7" customFormat="1" ht="60" customHeight="1" x14ac:dyDescent="0.25">
      <c r="A48" s="18">
        <v>111206</v>
      </c>
      <c r="B48" s="19">
        <v>44424</v>
      </c>
      <c r="C48" s="6" t="s">
        <v>55</v>
      </c>
      <c r="D48" s="6" t="s">
        <v>56</v>
      </c>
      <c r="E48" s="6" t="s">
        <v>124</v>
      </c>
      <c r="F48" s="6" t="s">
        <v>59</v>
      </c>
      <c r="H48" s="7">
        <v>55</v>
      </c>
      <c r="I48" s="7" t="str">
        <f>CONCATENATE(F48, "&gt;", H48)</f>
        <v>sum_site_top2_diff_pct&gt;55</v>
      </c>
      <c r="J48" s="14"/>
    </row>
    <row r="49" spans="1:10" s="7" customFormat="1" ht="60" customHeight="1" x14ac:dyDescent="0.25">
      <c r="A49" s="18">
        <v>111206</v>
      </c>
      <c r="B49" s="19">
        <v>44424</v>
      </c>
      <c r="C49" s="6" t="s">
        <v>55</v>
      </c>
      <c r="D49" s="6" t="s">
        <v>56</v>
      </c>
      <c r="E49" s="6" t="s">
        <v>124</v>
      </c>
      <c r="F49" s="6" t="s">
        <v>60</v>
      </c>
      <c r="H49" s="7">
        <v>75</v>
      </c>
      <c r="I49" s="7" t="str">
        <f>CONCATENATE(F49, "&gt;", H49)</f>
        <v>sum_site_top3_diff_pct&gt;75</v>
      </c>
      <c r="J49" s="14"/>
    </row>
    <row r="50" spans="1:10" x14ac:dyDescent="0.25">
      <c r="A50" s="18"/>
      <c r="B50" s="20"/>
      <c r="C50" s="21"/>
      <c r="D50" s="21"/>
      <c r="E50" s="22"/>
      <c r="F50" s="22"/>
      <c r="G50" s="23"/>
      <c r="H50" s="22"/>
      <c r="I50" s="23"/>
      <c r="J50" s="24"/>
    </row>
    <row r="51" spans="1:10" x14ac:dyDescent="0.25">
      <c r="A51" s="18"/>
      <c r="B51" s="20"/>
      <c r="C51" s="21"/>
      <c r="D51" s="21"/>
      <c r="E51" s="22"/>
      <c r="F51" s="22"/>
      <c r="G51" s="23"/>
      <c r="H51" s="22"/>
      <c r="I51" s="23"/>
      <c r="J51" s="24"/>
    </row>
    <row r="52" spans="1:10" x14ac:dyDescent="0.25">
      <c r="A52" s="18"/>
      <c r="B52" s="20"/>
      <c r="C52" s="21"/>
      <c r="D52" s="21"/>
      <c r="E52" s="22"/>
      <c r="F52" s="22"/>
      <c r="G52" s="23"/>
      <c r="H52" s="22"/>
      <c r="I52" s="23"/>
      <c r="J52" s="24"/>
    </row>
    <row r="53" spans="1:10" x14ac:dyDescent="0.25">
      <c r="A53" s="18"/>
      <c r="B53" s="20"/>
      <c r="C53" s="21"/>
      <c r="D53" s="21"/>
      <c r="E53" s="22"/>
      <c r="F53" s="22"/>
      <c r="G53" s="23"/>
      <c r="H53" s="22"/>
      <c r="I53" s="23"/>
      <c r="J53" s="24"/>
    </row>
    <row r="54" spans="1:10" x14ac:dyDescent="0.25">
      <c r="E54" s="4"/>
      <c r="F54" s="4"/>
      <c r="G54" s="5"/>
      <c r="H54" s="4"/>
    </row>
    <row r="55" spans="1:10" x14ac:dyDescent="0.25">
      <c r="E55" s="4"/>
      <c r="F55" s="4"/>
      <c r="G55" s="5"/>
      <c r="H55" s="4"/>
    </row>
    <row r="56" spans="1:10" x14ac:dyDescent="0.25">
      <c r="E56" s="4"/>
      <c r="F56" s="4"/>
      <c r="G56" s="5"/>
      <c r="H56" s="4"/>
    </row>
    <row r="57" spans="1:10" x14ac:dyDescent="0.25">
      <c r="E57" s="4"/>
      <c r="F57" s="4"/>
      <c r="G57" s="5"/>
      <c r="H57" s="4"/>
    </row>
    <row r="58" spans="1:10" x14ac:dyDescent="0.25">
      <c r="E58" s="4"/>
      <c r="F58" s="4"/>
      <c r="G58" s="5"/>
      <c r="H58" s="4"/>
    </row>
    <row r="59" spans="1:10" x14ac:dyDescent="0.25">
      <c r="E59" s="4"/>
      <c r="F59" s="4"/>
      <c r="G59" s="5"/>
      <c r="H59" s="4"/>
    </row>
    <row r="60" spans="1:10" x14ac:dyDescent="0.25">
      <c r="E60" s="4"/>
      <c r="F60" s="4"/>
      <c r="G60" s="5"/>
      <c r="H60" s="4"/>
    </row>
    <row r="61" spans="1:10" x14ac:dyDescent="0.25">
      <c r="E61" s="4"/>
      <c r="F61" s="4"/>
      <c r="G61" s="5"/>
      <c r="H61" s="4"/>
    </row>
    <row r="62" spans="1:10" x14ac:dyDescent="0.25">
      <c r="E62" s="4"/>
      <c r="F62" s="4"/>
      <c r="G62" s="5"/>
      <c r="H62" s="4"/>
    </row>
    <row r="63" spans="1:10" x14ac:dyDescent="0.25">
      <c r="E63" s="4"/>
      <c r="F63" s="4"/>
      <c r="G63" s="5"/>
      <c r="H63" s="4"/>
    </row>
    <row r="64" spans="1:10" x14ac:dyDescent="0.25">
      <c r="E64" s="4"/>
      <c r="F64" s="4"/>
      <c r="G64" s="5"/>
      <c r="H64" s="4"/>
    </row>
    <row r="65" spans="5:8" x14ac:dyDescent="0.25">
      <c r="E65" s="4"/>
      <c r="F65" s="4"/>
      <c r="G65" s="5"/>
      <c r="H65" s="4"/>
    </row>
  </sheetData>
  <autoFilter ref="A1:J53" xr:uid="{00000000-0009-0000-0000-000001000000}"/>
  <pageMargins left="0.7" right="0.7" top="0.75" bottom="0.75" header="0.51180555555555496" footer="0.51180555555555496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zoomScaleNormal="100" workbookViewId="0">
      <selection activeCell="F5" sqref="F5"/>
    </sheetView>
  </sheetViews>
  <sheetFormatPr defaultColWidth="36.7109375" defaultRowHeight="15" x14ac:dyDescent="0.25"/>
  <cols>
    <col min="1" max="1" width="17.140625" customWidth="1"/>
    <col min="2" max="2" width="20.42578125" customWidth="1"/>
    <col min="3" max="3" width="13.5703125" customWidth="1"/>
    <col min="4" max="4" width="16.5703125" customWidth="1"/>
    <col min="5" max="5" width="28.28515625" customWidth="1"/>
    <col min="6" max="6" width="15.28515625" style="8" customWidth="1"/>
    <col min="7" max="7" width="12" style="8" customWidth="1"/>
    <col min="8" max="8" width="17.85546875" customWidth="1"/>
    <col min="9" max="9" width="27.42578125" customWidth="1"/>
    <col min="10" max="10" width="23.5703125" customWidth="1"/>
    <col min="11" max="11" width="24.5703125" customWidth="1"/>
  </cols>
  <sheetData>
    <row r="1" spans="1:11" s="4" customFormat="1" x14ac:dyDescent="0.25">
      <c r="A1" s="6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9" t="s">
        <v>66</v>
      </c>
      <c r="G1" s="9" t="s">
        <v>67</v>
      </c>
      <c r="H1" s="4" t="s">
        <v>68</v>
      </c>
      <c r="I1" s="4" t="s">
        <v>69</v>
      </c>
      <c r="J1" s="4" t="s">
        <v>70</v>
      </c>
      <c r="K1" s="4" t="s">
        <v>71</v>
      </c>
    </row>
    <row r="2" spans="1:11" x14ac:dyDescent="0.25">
      <c r="A2" s="10" t="s">
        <v>72</v>
      </c>
      <c r="B2" s="10"/>
      <c r="C2" s="10" t="s">
        <v>25</v>
      </c>
      <c r="D2" s="10">
        <v>-1</v>
      </c>
      <c r="E2" s="10">
        <v>-3</v>
      </c>
      <c r="F2" s="9" t="s">
        <v>29</v>
      </c>
      <c r="G2" s="9" t="s">
        <v>73</v>
      </c>
      <c r="H2" s="10"/>
      <c r="I2" s="6" t="s">
        <v>74</v>
      </c>
      <c r="J2" s="10" t="s">
        <v>118</v>
      </c>
      <c r="K2" s="10" t="s">
        <v>88</v>
      </c>
    </row>
    <row r="3" spans="1:11" x14ac:dyDescent="0.25">
      <c r="A3" s="10" t="s">
        <v>72</v>
      </c>
      <c r="B3" s="10"/>
      <c r="C3" s="10" t="s">
        <v>75</v>
      </c>
      <c r="D3" s="10">
        <v>-1</v>
      </c>
      <c r="E3" s="10">
        <v>-2</v>
      </c>
      <c r="F3" s="9" t="s">
        <v>35</v>
      </c>
      <c r="G3" s="9" t="s">
        <v>73</v>
      </c>
      <c r="H3" s="10"/>
      <c r="I3" s="6" t="s">
        <v>76</v>
      </c>
      <c r="J3" s="15" t="s">
        <v>119</v>
      </c>
      <c r="K3" s="15" t="s">
        <v>120</v>
      </c>
    </row>
    <row r="4" spans="1:11" x14ac:dyDescent="0.25">
      <c r="A4" s="10" t="s">
        <v>72</v>
      </c>
      <c r="B4" s="10"/>
      <c r="C4" s="10" t="s">
        <v>37</v>
      </c>
      <c r="D4" s="10">
        <v>1</v>
      </c>
      <c r="E4" s="10">
        <v>1</v>
      </c>
      <c r="F4" s="9" t="s">
        <v>39</v>
      </c>
      <c r="G4" s="9"/>
      <c r="H4" s="10"/>
      <c r="I4" s="6" t="s">
        <v>77</v>
      </c>
      <c r="J4" s="15" t="s">
        <v>121</v>
      </c>
      <c r="K4" s="15" t="s">
        <v>122</v>
      </c>
    </row>
    <row r="5" spans="1:11" x14ac:dyDescent="0.25">
      <c r="A5" s="10" t="s">
        <v>78</v>
      </c>
      <c r="B5" s="10"/>
      <c r="C5" s="10" t="s">
        <v>25</v>
      </c>
      <c r="D5" s="10">
        <v>1</v>
      </c>
      <c r="E5" s="10">
        <v>2</v>
      </c>
      <c r="F5" s="9" t="s">
        <v>29</v>
      </c>
      <c r="G5" s="9" t="s">
        <v>79</v>
      </c>
      <c r="H5" s="10"/>
      <c r="I5" s="6" t="s">
        <v>74</v>
      </c>
      <c r="J5" s="10" t="s">
        <v>118</v>
      </c>
      <c r="K5" s="10" t="s">
        <v>88</v>
      </c>
    </row>
    <row r="6" spans="1:11" x14ac:dyDescent="0.25">
      <c r="A6" s="10" t="s">
        <v>78</v>
      </c>
      <c r="B6" s="10"/>
      <c r="C6" s="10" t="s">
        <v>75</v>
      </c>
      <c r="D6" s="10">
        <v>1</v>
      </c>
      <c r="E6" s="10">
        <v>2</v>
      </c>
      <c r="F6" s="9" t="s">
        <v>35</v>
      </c>
      <c r="G6" s="9" t="s">
        <v>79</v>
      </c>
      <c r="H6" s="10"/>
      <c r="I6" s="6" t="s">
        <v>76</v>
      </c>
      <c r="J6" s="26" t="s">
        <v>119</v>
      </c>
      <c r="K6" s="26" t="s">
        <v>120</v>
      </c>
    </row>
    <row r="7" spans="1:11" ht="30" x14ac:dyDescent="0.25">
      <c r="A7" s="10" t="s">
        <v>80</v>
      </c>
      <c r="B7" s="10"/>
      <c r="C7" s="10" t="s">
        <v>81</v>
      </c>
      <c r="D7" s="10">
        <v>1</v>
      </c>
      <c r="E7" s="10">
        <v>3</v>
      </c>
      <c r="F7" s="9" t="s">
        <v>29</v>
      </c>
      <c r="G7" s="9"/>
      <c r="H7" s="10" t="s">
        <v>82</v>
      </c>
      <c r="I7" s="6" t="s">
        <v>83</v>
      </c>
      <c r="J7" s="10" t="s">
        <v>116</v>
      </c>
      <c r="K7" s="10" t="s">
        <v>117</v>
      </c>
    </row>
    <row r="8" spans="1:11" x14ac:dyDescent="0.25">
      <c r="A8" s="10" t="s">
        <v>84</v>
      </c>
      <c r="C8" s="10" t="s">
        <v>42</v>
      </c>
      <c r="D8" s="10">
        <v>-1</v>
      </c>
      <c r="E8" s="10">
        <v>1</v>
      </c>
      <c r="F8" s="9" t="s">
        <v>29</v>
      </c>
      <c r="G8" s="9"/>
      <c r="H8" s="10" t="s">
        <v>85</v>
      </c>
      <c r="I8" s="6" t="s">
        <v>86</v>
      </c>
      <c r="J8" s="10" t="s">
        <v>87</v>
      </c>
      <c r="K8" s="10" t="s">
        <v>88</v>
      </c>
    </row>
    <row r="9" spans="1:11" ht="30" x14ac:dyDescent="0.25">
      <c r="A9" s="10" t="s">
        <v>113</v>
      </c>
      <c r="B9" s="10"/>
      <c r="C9" s="10" t="s">
        <v>56</v>
      </c>
      <c r="D9" s="10">
        <v>1</v>
      </c>
      <c r="E9" s="10">
        <v>3</v>
      </c>
      <c r="F9" s="9" t="s">
        <v>29</v>
      </c>
      <c r="G9" s="9"/>
      <c r="H9" s="10"/>
      <c r="I9" s="6" t="s">
        <v>89</v>
      </c>
      <c r="J9" s="10" t="s">
        <v>118</v>
      </c>
      <c r="K9" s="10" t="s">
        <v>88</v>
      </c>
    </row>
    <row r="10" spans="1:11" ht="30" x14ac:dyDescent="0.25">
      <c r="A10" s="10" t="s">
        <v>111</v>
      </c>
      <c r="B10" s="10"/>
      <c r="C10" s="10" t="s">
        <v>54</v>
      </c>
      <c r="D10" s="10">
        <v>1</v>
      </c>
      <c r="E10" s="10">
        <v>3</v>
      </c>
      <c r="F10" s="9" t="s">
        <v>29</v>
      </c>
      <c r="G10" s="9"/>
      <c r="H10" s="10"/>
      <c r="I10" s="6" t="s">
        <v>90</v>
      </c>
      <c r="J10" s="10" t="s">
        <v>118</v>
      </c>
      <c r="K10" s="10" t="s">
        <v>88</v>
      </c>
    </row>
    <row r="11" spans="1:11" s="4" customFormat="1" x14ac:dyDescent="0.25">
      <c r="A11" s="10"/>
      <c r="B11" s="10"/>
      <c r="C11" s="10"/>
      <c r="D11" s="10"/>
      <c r="E11" s="10"/>
      <c r="F11" s="9"/>
      <c r="G11" s="9"/>
      <c r="H11" s="10"/>
      <c r="I11" s="6"/>
      <c r="J11" s="10"/>
      <c r="K11" s="10"/>
    </row>
  </sheetData>
  <pageMargins left="0.7" right="0.7" top="0.75" bottom="0.75" header="0.51180555555555496" footer="0.51180555555555496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Normal="100" workbookViewId="0">
      <selection activeCell="A12" sqref="A12"/>
    </sheetView>
  </sheetViews>
  <sheetFormatPr defaultColWidth="12" defaultRowHeight="15" x14ac:dyDescent="0.25"/>
  <cols>
    <col min="1" max="1" width="14.5703125" customWidth="1"/>
    <col min="2" max="2" width="69.85546875" customWidth="1"/>
    <col min="3" max="3" width="22.140625" customWidth="1"/>
    <col min="4" max="4" width="105.140625" customWidth="1"/>
    <col min="1023" max="1024" width="11.5703125" customWidth="1"/>
  </cols>
  <sheetData>
    <row r="1" spans="1:4" x14ac:dyDescent="0.25">
      <c r="A1" s="1" t="s">
        <v>91</v>
      </c>
      <c r="B1" s="1" t="s">
        <v>92</v>
      </c>
      <c r="C1" s="1" t="s">
        <v>93</v>
      </c>
      <c r="D1" s="1" t="s">
        <v>94</v>
      </c>
    </row>
    <row r="2" spans="1:4" x14ac:dyDescent="0.25">
      <c r="A2" t="s">
        <v>95</v>
      </c>
      <c r="B2" s="25" t="s">
        <v>123</v>
      </c>
      <c r="C2" s="4" t="s">
        <v>96</v>
      </c>
      <c r="D2" t="str">
        <f t="shared" ref="D2:D11" si="0">CONCATENATE(B2, "/", C2)</f>
        <v>/sassys/cdm/cdmdev/bmn111/ach/111206/csm202108a/datamisc/csmaest.sas7bdat</v>
      </c>
    </row>
    <row r="3" spans="1:4" x14ac:dyDescent="0.25">
      <c r="A3" t="s">
        <v>97</v>
      </c>
      <c r="B3" s="25" t="s">
        <v>123</v>
      </c>
      <c r="C3" t="s">
        <v>108</v>
      </c>
      <c r="D3" t="str">
        <f t="shared" si="0"/>
        <v>/sassys/cdm/cdmdev/bmn111/ach/111206/csm202108a/datamisc/csmgmsum.sas7bdat</v>
      </c>
    </row>
    <row r="4" spans="1:4" x14ac:dyDescent="0.25">
      <c r="A4" t="s">
        <v>98</v>
      </c>
      <c r="B4" s="25" t="s">
        <v>123</v>
      </c>
      <c r="C4" t="s">
        <v>99</v>
      </c>
      <c r="D4" t="str">
        <f t="shared" si="0"/>
        <v>/sassys/cdm/cdmdev/bmn111/ach/111206/csm202108a/datamisc/csmvs.sas7bdat</v>
      </c>
    </row>
    <row r="5" spans="1:4" x14ac:dyDescent="0.25">
      <c r="A5" t="s">
        <v>100</v>
      </c>
      <c r="B5" s="25" t="s">
        <v>123</v>
      </c>
      <c r="C5" t="s">
        <v>101</v>
      </c>
      <c r="D5" t="str">
        <f t="shared" si="0"/>
        <v>/sassys/cdm/cdmdev/bmn111/ach/111206/csm202108a/datamisc/csmexvis.sas7bdat</v>
      </c>
    </row>
    <row r="6" spans="1:4" x14ac:dyDescent="0.25">
      <c r="A6" t="s">
        <v>40</v>
      </c>
      <c r="B6" s="25" t="s">
        <v>123</v>
      </c>
      <c r="C6" t="s">
        <v>101</v>
      </c>
      <c r="D6" t="str">
        <f t="shared" si="0"/>
        <v>/sassys/cdm/cdmdev/bmn111/ach/111206/csm202108a/datamisc/csmexvis.sas7bdat</v>
      </c>
    </row>
    <row r="7" spans="1:4" x14ac:dyDescent="0.25">
      <c r="A7" t="s">
        <v>42</v>
      </c>
      <c r="B7" s="25" t="s">
        <v>123</v>
      </c>
      <c r="C7" t="s">
        <v>101</v>
      </c>
      <c r="D7" t="str">
        <f t="shared" si="0"/>
        <v>/sassys/cdm/cdmdev/bmn111/ach/111206/csm202108a/datamisc/csmexvis.sas7bdat</v>
      </c>
    </row>
    <row r="8" spans="1:4" x14ac:dyDescent="0.25">
      <c r="A8" t="s">
        <v>102</v>
      </c>
      <c r="B8" s="25" t="s">
        <v>123</v>
      </c>
      <c r="C8" t="s">
        <v>109</v>
      </c>
      <c r="D8" t="str">
        <f t="shared" si="0"/>
        <v>/sassys/cdm/cdmdev/bmn111/ach/111206/csm202108a/datamisc/csmrgvst.sas7bdat</v>
      </c>
    </row>
    <row r="9" spans="1:4" x14ac:dyDescent="0.25">
      <c r="A9" t="s">
        <v>103</v>
      </c>
      <c r="B9" s="25" t="s">
        <v>123</v>
      </c>
      <c r="C9" t="s">
        <v>104</v>
      </c>
      <c r="D9" t="str">
        <f t="shared" si="0"/>
        <v>/sassys/cdm/cdmdev/bmn111/ach/111206/csm202108a/datamisc/csmae.sas7bdat</v>
      </c>
    </row>
    <row r="10" spans="1:4" x14ac:dyDescent="0.25">
      <c r="A10" t="s">
        <v>105</v>
      </c>
      <c r="B10" s="25" t="s">
        <v>123</v>
      </c>
      <c r="C10" t="s">
        <v>110</v>
      </c>
      <c r="D10" t="str">
        <f t="shared" si="0"/>
        <v>/sassys/cdm/cdmdev/bmn111/ach/111206/csm202108a/datamisc/csm_aecnt.csv</v>
      </c>
    </row>
    <row r="11" spans="1:4" x14ac:dyDescent="0.25">
      <c r="A11" t="s">
        <v>106</v>
      </c>
      <c r="B11" s="25" t="s">
        <v>123</v>
      </c>
      <c r="C11" t="s">
        <v>107</v>
      </c>
      <c r="D11" t="str">
        <f t="shared" si="0"/>
        <v>/sassys/cdm/cdmdev/bmn111/ach/111206/csm202108a/datamisc/csmpt.sas7bdat</v>
      </c>
    </row>
    <row r="12" spans="1:4" x14ac:dyDescent="0.25">
      <c r="B12" s="25"/>
      <c r="C12" s="11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 Configuration Parameter</vt:lpstr>
      <vt:lpstr>Flagging</vt:lpstr>
      <vt:lpstr>Scoreboard</vt:lpstr>
      <vt:lpstr>DataPaths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Redbock</cp:lastModifiedBy>
  <cp:revision>42</cp:revision>
  <dcterms:created xsi:type="dcterms:W3CDTF">2020-08-18T12:47:28Z</dcterms:created>
  <dcterms:modified xsi:type="dcterms:W3CDTF">2022-09-02T16:17:00Z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0x0101009BDF394BAC35454D871D408BCE685FF9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