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gram Configuration Parameter" sheetId="1" state="visible" r:id="rId2"/>
    <sheet name="Flagging" sheetId="2" state="visible" r:id="rId3"/>
    <sheet name="Scoreboard" sheetId="3" state="visible" r:id="rId4"/>
    <sheet name="DataPaths" sheetId="4" state="visible" r:id="rId5"/>
  </sheets>
  <definedNames>
    <definedName function="false" hidden="true" localSheetId="1" name="_xlnm._FilterDatabase" vbProcedure="false">Flagging!$A$1:$J$53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[3] Signal prefix and subfix, combined with values in paramcd form the siganls names to be included in the summary statistics of the scoreboard output</t>
        </r>
      </text>
    </comment>
  </commentList>
</comments>
</file>

<file path=xl/sharedStrings.xml><?xml version="1.0" encoding="utf-8"?>
<sst xmlns="http://schemas.openxmlformats.org/spreadsheetml/2006/main" count="332" uniqueCount="126">
  <si>
    <t xml:space="preserve">Analysis</t>
  </si>
  <si>
    <t xml:space="preserve">Function Name</t>
  </si>
  <si>
    <t xml:space="preserve">Parameter</t>
  </si>
  <si>
    <t xml:space="preserve">Value</t>
  </si>
  <si>
    <t xml:space="preserve">Example</t>
  </si>
  <si>
    <t xml:space="preserve">default</t>
  </si>
  <si>
    <t xml:space="preserve">CompareProportion</t>
  </si>
  <si>
    <t xml:space="preserve">T_Zscore</t>
  </si>
  <si>
    <t xml:space="preserve">TukeyOutliers</t>
  </si>
  <si>
    <t xml:space="preserve">fence</t>
  </si>
  <si>
    <t xml:space="preserve">outer</t>
  </si>
  <si>
    <t xml:space="preserve">enter choice of "outer" or "inner"</t>
  </si>
  <si>
    <t xml:space="preserve">DosingAnalysis</t>
  </si>
  <si>
    <t xml:space="preserve">cutoff_perplanned</t>
  </si>
  <si>
    <t xml:space="preserve">min_n_value</t>
  </si>
  <si>
    <t xml:space="preserve">min_n_number_betabinom</t>
  </si>
  <si>
    <t xml:space="preserve">Study</t>
  </si>
  <si>
    <t xml:space="preserve">DataCut</t>
  </si>
  <si>
    <t xml:space="preserve">Category</t>
  </si>
  <si>
    <t xml:space="preserve">Signals</t>
  </si>
  <si>
    <t xml:space="preserve">Statistics</t>
  </si>
  <si>
    <t xml:space="preserve">CutoffComment</t>
  </si>
  <si>
    <t xml:space="preserve">Cutoff</t>
  </si>
  <si>
    <t xml:space="preserve">Intermediate</t>
  </si>
  <si>
    <t xml:space="preserve">Flagging Specification</t>
  </si>
  <si>
    <t xml:space="preserve">Flag</t>
  </si>
  <si>
    <t xml:space="preserve">AE</t>
  </si>
  <si>
    <t xml:space="preserve">AEI</t>
  </si>
  <si>
    <t xml:space="preserve">aei, saei, toxgr1, toxgr2, toxgr3, aeij, toxgr1IJ, toxgr2IJ</t>
  </si>
  <si>
    <t xml:space="preserve">n</t>
  </si>
  <si>
    <t xml:space="preserve">min size of site to flag for 0 AE regardless of statistical analysis</t>
  </si>
  <si>
    <t xml:space="preserve">r</t>
  </si>
  <si>
    <t xml:space="preserve">min number of AEI underreporting at site</t>
  </si>
  <si>
    <t xml:space="preserve">diff_pct</t>
  </si>
  <si>
    <t xml:space="preserve">p_value</t>
  </si>
  <si>
    <t xml:space="preserve">AECNT</t>
  </si>
  <si>
    <t xml:space="preserve">aecnt, saecnt</t>
  </si>
  <si>
    <t xml:space="preserve">site_cnt</t>
  </si>
  <si>
    <t xml:space="preserve">stdy_cnt</t>
  </si>
  <si>
    <t xml:space="preserve">diff_cnt</t>
  </si>
  <si>
    <t xml:space="preserve">foldchange</t>
  </si>
  <si>
    <t xml:space="preserve">adjusted_p_value</t>
  </si>
  <si>
    <t xml:space="preserve">AEGAP</t>
  </si>
  <si>
    <t xml:space="preserve">aegap, saegap</t>
  </si>
  <si>
    <t xml:space="preserve">diff_avg</t>
  </si>
  <si>
    <t xml:space="preserve">DOSING</t>
  </si>
  <si>
    <t xml:space="preserve">underdose</t>
  </si>
  <si>
    <t xml:space="preserve">site_pct</t>
  </si>
  <si>
    <t xml:space="preserve">stdy_pct</t>
  </si>
  <si>
    <t xml:space="preserve">VITAL</t>
  </si>
  <si>
    <t xml:space="preserve">VITALS</t>
  </si>
  <si>
    <t xml:space="preserve">sysbp, diabp</t>
  </si>
  <si>
    <t xml:space="preserve">site_value_cnt</t>
  </si>
  <si>
    <t xml:space="preserve">oddsRatio</t>
  </si>
  <si>
    <t xml:space="preserve">site_value_pct</t>
  </si>
  <si>
    <t xml:space="preserve">sysdia</t>
  </si>
  <si>
    <t xml:space="preserve">hr, temp, resp</t>
  </si>
  <si>
    <t xml:space="preserve">GV</t>
  </si>
  <si>
    <t xml:space="preserve">RGV</t>
  </si>
  <si>
    <t xml:space="preserve">armsp, headc, height1, height2, height3, height4, kneel, larml, thigh, tibial, uarml</t>
  </si>
  <si>
    <t xml:space="preserve">GM</t>
  </si>
  <si>
    <t xml:space="preserve">RGM</t>
  </si>
  <si>
    <t xml:space="preserve">site_max_diff_pct</t>
  </si>
  <si>
    <t xml:space="preserve">sum_site_top2_diff_pct</t>
  </si>
  <si>
    <t xml:space="preserve">sum_site_top3_diff_pct</t>
  </si>
  <si>
    <t xml:space="preserve">Potential Issue</t>
  </si>
  <si>
    <t xml:space="preserve">Potential Issue Subfix</t>
  </si>
  <si>
    <t xml:space="preserve">Analysis Type</t>
  </si>
  <si>
    <t xml:space="preserve">Signal Flag Value</t>
  </si>
  <si>
    <t xml:space="preserve">Max Number Signal Summary </t>
  </si>
  <si>
    <t xml:space="preserve">sitediff vs study</t>
  </si>
  <si>
    <t xml:space="preserve">Signal Prefix</t>
  </si>
  <si>
    <t xml:space="preserve">Signal Subfix</t>
  </si>
  <si>
    <t xml:space="preserve">Name of endpoint of interest</t>
  </si>
  <si>
    <t xml:space="preserve">SiteStat</t>
  </si>
  <si>
    <t xml:space="preserve">StudyStat</t>
  </si>
  <si>
    <t xml:space="preserve">Under Report AE</t>
  </si>
  <si>
    <t xml:space="preserve">(-)</t>
  </si>
  <si>
    <t xml:space="preserve">% subj. incidence</t>
  </si>
  <si>
    <t xml:space="preserve">{site_pct}% ({r}/{n})</t>
  </si>
  <si>
    <t xml:space="preserve">{stdy_pct}%</t>
  </si>
  <si>
    <t xml:space="preserve">AECnt</t>
  </si>
  <si>
    <t xml:space="preserve">cnt/subj</t>
  </si>
  <si>
    <t xml:space="preserve">{site_cnt}</t>
  </si>
  <si>
    <t xml:space="preserve">{stdy_cnt}</t>
  </si>
  <si>
    <t xml:space="preserve">avg day</t>
  </si>
  <si>
    <t xml:space="preserve">{site_avg}</t>
  </si>
  <si>
    <t xml:space="preserve">{stdy_avg}</t>
  </si>
  <si>
    <t xml:space="preserve">Over Report AE</t>
  </si>
  <si>
    <t xml:space="preserve">(+)</t>
  </si>
  <si>
    <t xml:space="preserve">Repeated Vital Sign Values</t>
  </si>
  <si>
    <t xml:space="preserve">Vitals</t>
  </si>
  <si>
    <t xml:space="preserve">({values})</t>
  </si>
  <si>
    <t xml:space="preserve">% Repeated</t>
  </si>
  <si>
    <t xml:space="preserve">{site_value_pct}%</t>
  </si>
  <si>
    <t xml:space="preserve">{stdy_value_pct}%</t>
  </si>
  <si>
    <t xml:space="preserve">Under Dose</t>
  </si>
  <si>
    <t xml:space="preserve">({UnderDoseSubj})</t>
  </si>
  <si>
    <t xml:space="preserve">% low dose</t>
  </si>
  <si>
    <t xml:space="preserve">{site_pct}%</t>
  </si>
  <si>
    <t xml:space="preserve">Identical GM Replicate Values</t>
  </si>
  <si>
    <t xml:space="preserve">% identical triplicates</t>
  </si>
  <si>
    <t xml:space="preserve">Identical GV Values</t>
  </si>
  <si>
    <t xml:space="preserve">% repeated GV</t>
  </si>
  <si>
    <t xml:space="preserve">analysis</t>
  </si>
  <si>
    <t xml:space="preserve">base</t>
  </si>
  <si>
    <t xml:space="preserve">filename</t>
  </si>
  <si>
    <t xml:space="preserve">final</t>
  </si>
  <si>
    <t xml:space="preserve">aei</t>
  </si>
  <si>
    <t xml:space="preserve">/sassys/cdm/cdmdev/bmn111/ach/111206/csm202108a/datamisc</t>
  </si>
  <si>
    <t xml:space="preserve">csmaest.sas7bdat</t>
  </si>
  <si>
    <t xml:space="preserve">rgm</t>
  </si>
  <si>
    <t xml:space="preserve">csmgmsum.sas7bdat</t>
  </si>
  <si>
    <t xml:space="preserve">vitals</t>
  </si>
  <si>
    <t xml:space="preserve">csmvs.sas7bdat</t>
  </si>
  <si>
    <t xml:space="preserve">dosereason</t>
  </si>
  <si>
    <t xml:space="preserve">csmexvis.sas7bdat</t>
  </si>
  <si>
    <t xml:space="preserve">overdose</t>
  </si>
  <si>
    <t xml:space="preserve">rgv</t>
  </si>
  <si>
    <t xml:space="preserve">csmrgvst.sas7bdat</t>
  </si>
  <si>
    <t xml:space="preserve">aegap</t>
  </si>
  <si>
    <t xml:space="preserve">csmae.sas7bdat</t>
  </si>
  <si>
    <t xml:space="preserve">aecnt</t>
  </si>
  <si>
    <t xml:space="preserve">csm_aecnt.csv</t>
  </si>
  <si>
    <t xml:space="preserve">meta</t>
  </si>
  <si>
    <t xml:space="preserve">csmpt.sas7bdat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</si>
</sst>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4546A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8.66796875"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21.43"/>
    <col collapsed="false" customWidth="true" hidden="false" outlineLevel="0" max="3" min="3" style="0" width="28.71"/>
    <col collapsed="false" customWidth="true" hidden="false" outlineLevel="0" max="4" min="4" style="0" width="11.57"/>
    <col collapsed="false" customWidth="true" hidden="false" outlineLevel="0" max="5" min="5" style="0" width="31.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1.68</v>
      </c>
      <c r="E2" s="0" t="n">
        <v>1.8</v>
      </c>
    </row>
    <row r="3" customFormat="false" ht="15" hidden="false" customHeight="false" outlineLevel="0" collapsed="false">
      <c r="A3" s="0" t="s">
        <v>5</v>
      </c>
      <c r="B3" s="0" t="s">
        <v>8</v>
      </c>
      <c r="C3" s="0" t="s">
        <v>9</v>
      </c>
      <c r="D3" s="0" t="s">
        <v>10</v>
      </c>
      <c r="E3" s="0" t="s">
        <v>11</v>
      </c>
    </row>
    <row r="4" customFormat="false" ht="15" hidden="false" customHeight="false" outlineLevel="0" collapsed="false">
      <c r="A4" s="0" t="s">
        <v>5</v>
      </c>
      <c r="B4" s="0" t="s">
        <v>12</v>
      </c>
      <c r="C4" s="0" t="s">
        <v>13</v>
      </c>
      <c r="D4" s="0" t="n">
        <v>80</v>
      </c>
      <c r="E4" s="0" t="n">
        <v>90</v>
      </c>
    </row>
    <row r="5" customFormat="false" ht="15" hidden="false" customHeight="false" outlineLevel="0" collapsed="false">
      <c r="A5" s="0" t="s">
        <v>5</v>
      </c>
      <c r="B5" s="0" t="s">
        <v>6</v>
      </c>
      <c r="C5" s="0" t="s">
        <v>14</v>
      </c>
      <c r="D5" s="0" t="n">
        <v>2</v>
      </c>
    </row>
    <row r="6" customFormat="false" ht="15" hidden="false" customHeight="false" outlineLevel="0" collapsed="false">
      <c r="A6" s="0" t="s">
        <v>5</v>
      </c>
      <c r="B6" s="0" t="s">
        <v>6</v>
      </c>
      <c r="C6" s="0" t="s">
        <v>15</v>
      </c>
      <c r="D6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5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1" topLeftCell="A17" activePane="bottomLeft" state="frozen"/>
      <selection pane="topLeft" activeCell="G1" activeCellId="0" sqref="G1"/>
      <selection pane="bottomLeft" activeCell="K33" activeCellId="0" sqref="K33"/>
    </sheetView>
  </sheetViews>
  <sheetFormatPr defaultColWidth="24.2187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11.99"/>
    <col collapsed="false" customWidth="true" hidden="false" outlineLevel="0" max="3" min="3" style="0" width="19.14"/>
    <col collapsed="false" customWidth="true" hidden="false" outlineLevel="0" max="4" min="4" style="0" width="16.29"/>
    <col collapsed="false" customWidth="true" hidden="false" outlineLevel="0" max="8" min="8" style="0" width="9.59"/>
    <col collapsed="false" customWidth="true" hidden="false" outlineLevel="0" max="10" min="10" style="2" width="119.66"/>
  </cols>
  <sheetData>
    <row r="1" customFormat="false" ht="15" hidden="false" customHeight="false" outlineLevel="0" collapsed="false">
      <c r="A1" s="3" t="s">
        <v>16</v>
      </c>
      <c r="B1" s="3" t="s">
        <v>17</v>
      </c>
      <c r="C1" s="3" t="s">
        <v>18</v>
      </c>
      <c r="D1" s="3" t="s">
        <v>0</v>
      </c>
      <c r="E1" s="3" t="s">
        <v>19</v>
      </c>
      <c r="F1" s="3" t="s">
        <v>20</v>
      </c>
      <c r="G1" s="4" t="s">
        <v>21</v>
      </c>
      <c r="H1" s="3" t="s">
        <v>22</v>
      </c>
      <c r="I1" s="4" t="s">
        <v>23</v>
      </c>
      <c r="J1" s="5" t="s">
        <v>24</v>
      </c>
      <c r="K1" s="0" t="s">
        <v>25</v>
      </c>
    </row>
    <row r="2" customFormat="false" ht="44.25" hidden="false" customHeight="true" outlineLevel="0" collapsed="false">
      <c r="A2" s="6" t="n">
        <v>111206</v>
      </c>
      <c r="B2" s="7" t="n">
        <v>44424</v>
      </c>
      <c r="C2" s="8" t="s">
        <v>26</v>
      </c>
      <c r="D2" s="8" t="s">
        <v>27</v>
      </c>
      <c r="E2" s="8" t="s">
        <v>28</v>
      </c>
      <c r="F2" s="9" t="s">
        <v>29</v>
      </c>
      <c r="G2" s="10" t="s">
        <v>30</v>
      </c>
      <c r="H2" s="8" t="n">
        <v>2</v>
      </c>
      <c r="I2" s="10" t="str">
        <f aca="false">CONCATENATE( F3, "==0")</f>
        <v>r==0</v>
      </c>
    </row>
    <row r="3" customFormat="false" ht="44.25" hidden="false" customHeight="true" outlineLevel="0" collapsed="false">
      <c r="A3" s="6" t="n">
        <v>111206</v>
      </c>
      <c r="B3" s="7" t="n">
        <v>44424</v>
      </c>
      <c r="C3" s="8" t="s">
        <v>26</v>
      </c>
      <c r="D3" s="8" t="s">
        <v>27</v>
      </c>
      <c r="E3" s="8" t="s">
        <v>28</v>
      </c>
      <c r="F3" s="8" t="s">
        <v>31</v>
      </c>
      <c r="G3" s="10" t="s">
        <v>32</v>
      </c>
      <c r="H3" s="8" t="n">
        <v>2</v>
      </c>
      <c r="I3" s="10" t="str">
        <f aca="false">CONCATENATE("abs(",F4,")/100*",F2,"&gt;",H3)</f>
        <v>abs(diff_pct)/100*n&gt;2</v>
      </c>
      <c r="J3" s="9" t="str">
        <f aca="false">CONCATENATE("(", I3," &amp; ", I5, ") &amp; ( ", I6, " | ", I2, ")")</f>
        <v>(abs(diff_pct)/100*n&gt;2 &amp; diff_pct&lt; -10) &amp; ( p_value&lt;0.05 | r==0)</v>
      </c>
      <c r="K3" s="0" t="n">
        <v>-1</v>
      </c>
    </row>
    <row r="4" customFormat="false" ht="44.25" hidden="false" customHeight="true" outlineLevel="0" collapsed="false">
      <c r="A4" s="6" t="n">
        <v>111206</v>
      </c>
      <c r="B4" s="7" t="n">
        <v>44424</v>
      </c>
      <c r="C4" s="8" t="s">
        <v>26</v>
      </c>
      <c r="D4" s="8" t="s">
        <v>27</v>
      </c>
      <c r="E4" s="8" t="s">
        <v>28</v>
      </c>
      <c r="F4" s="8" t="s">
        <v>33</v>
      </c>
      <c r="G4" s="10"/>
      <c r="H4" s="8" t="n">
        <v>10</v>
      </c>
      <c r="I4" s="10" t="str">
        <f aca="false">CONCATENATE(F4, "&gt;", H4)</f>
        <v>diff_pct&gt;10</v>
      </c>
      <c r="J4" s="2" t="str">
        <f aca="false">CONCATENATE(I3," &amp;",I4, " &amp; ", I6)</f>
        <v>abs(diff_pct)/100*n&gt;2 &amp;diff_pct&gt;10 &amp; p_value&lt;0.05</v>
      </c>
      <c r="K4" s="0" t="n">
        <v>1</v>
      </c>
    </row>
    <row r="5" customFormat="false" ht="44.25" hidden="false" customHeight="true" outlineLevel="0" collapsed="false">
      <c r="A5" s="6" t="n">
        <v>111206</v>
      </c>
      <c r="B5" s="7" t="n">
        <v>44424</v>
      </c>
      <c r="C5" s="8" t="s">
        <v>26</v>
      </c>
      <c r="D5" s="8" t="s">
        <v>27</v>
      </c>
      <c r="E5" s="8" t="s">
        <v>28</v>
      </c>
      <c r="F5" s="8" t="s">
        <v>33</v>
      </c>
      <c r="G5" s="10"/>
      <c r="H5" s="8" t="n">
        <v>-10</v>
      </c>
      <c r="I5" s="10" t="str">
        <f aca="false">CONCATENATE(F5, "&lt; ", H5)</f>
        <v>diff_pct&lt; -10</v>
      </c>
    </row>
    <row r="6" customFormat="false" ht="44.25" hidden="false" customHeight="true" outlineLevel="0" collapsed="false">
      <c r="A6" s="6" t="n">
        <v>111206</v>
      </c>
      <c r="B6" s="7" t="n">
        <v>44424</v>
      </c>
      <c r="C6" s="8" t="s">
        <v>26</v>
      </c>
      <c r="D6" s="8" t="s">
        <v>27</v>
      </c>
      <c r="E6" s="8" t="s">
        <v>28</v>
      </c>
      <c r="F6" s="8" t="s">
        <v>34</v>
      </c>
      <c r="G6" s="10"/>
      <c r="H6" s="8" t="n">
        <v>0.05</v>
      </c>
      <c r="I6" s="10" t="str">
        <f aca="false">CONCATENATE(F6, "&lt;", H6)</f>
        <v>p_value&lt;0.05</v>
      </c>
    </row>
    <row r="7" customFormat="false" ht="15" hidden="false" customHeight="false" outlineLevel="0" collapsed="false">
      <c r="A7" s="6" t="n">
        <v>111206</v>
      </c>
      <c r="B7" s="7" t="n">
        <v>44424</v>
      </c>
      <c r="C7" s="8" t="s">
        <v>26</v>
      </c>
      <c r="D7" s="8" t="s">
        <v>35</v>
      </c>
      <c r="E7" s="8" t="s">
        <v>36</v>
      </c>
      <c r="F7" s="8" t="s">
        <v>37</v>
      </c>
      <c r="G7" s="10"/>
      <c r="H7" s="8" t="n">
        <v>3</v>
      </c>
      <c r="I7" s="10" t="str">
        <f aca="false">CONCATENATE(F7, " &gt; ", H7)</f>
        <v>site_cnt &gt; 3</v>
      </c>
    </row>
    <row r="8" customFormat="false" ht="15" hidden="false" customHeight="false" outlineLevel="0" collapsed="false">
      <c r="A8" s="6" t="n">
        <v>111206</v>
      </c>
      <c r="B8" s="7" t="n">
        <v>44424</v>
      </c>
      <c r="C8" s="8" t="s">
        <v>26</v>
      </c>
      <c r="D8" s="8" t="s">
        <v>35</v>
      </c>
      <c r="E8" s="8" t="s">
        <v>36</v>
      </c>
      <c r="F8" s="8" t="s">
        <v>38</v>
      </c>
      <c r="G8" s="8"/>
      <c r="H8" s="8"/>
      <c r="I8" s="10"/>
    </row>
    <row r="9" customFormat="false" ht="15" hidden="false" customHeight="false" outlineLevel="0" collapsed="false">
      <c r="A9" s="6" t="n">
        <v>111206</v>
      </c>
      <c r="B9" s="7" t="n">
        <v>44424</v>
      </c>
      <c r="C9" s="8" t="s">
        <v>26</v>
      </c>
      <c r="D9" s="8" t="s">
        <v>35</v>
      </c>
      <c r="E9" s="8" t="s">
        <v>36</v>
      </c>
      <c r="F9" s="8" t="s">
        <v>39</v>
      </c>
      <c r="G9" s="8"/>
      <c r="H9" s="8" t="n">
        <v>-2</v>
      </c>
      <c r="I9" s="10" t="str">
        <f aca="false">CONCATENATE(F9, " &lt; ", H9)</f>
        <v>diff_cnt &lt; -2</v>
      </c>
    </row>
    <row r="10" customFormat="false" ht="15" hidden="false" customHeight="false" outlineLevel="0" collapsed="false">
      <c r="A10" s="6" t="n">
        <v>111206</v>
      </c>
      <c r="B10" s="7" t="n">
        <v>44424</v>
      </c>
      <c r="C10" s="8" t="s">
        <v>26</v>
      </c>
      <c r="D10" s="8" t="s">
        <v>35</v>
      </c>
      <c r="E10" s="8" t="s">
        <v>36</v>
      </c>
      <c r="F10" s="8" t="s">
        <v>39</v>
      </c>
      <c r="G10" s="8"/>
      <c r="H10" s="8" t="n">
        <v>2</v>
      </c>
      <c r="I10" s="10" t="str">
        <f aca="false">CONCATENATE(F10, " &gt; ", H10)</f>
        <v>diff_cnt &gt; 2</v>
      </c>
      <c r="J10" s="2" t="str">
        <f aca="false">CONCATENATE(I7,  " &amp; ", I13," &amp; ",  I10," &amp; ", I12)</f>
        <v>site_cnt &gt; 3 &amp; adjusted_p_value&lt; 0.05 &amp; diff_cnt &gt; 2 &amp; foldchange &gt;2.5</v>
      </c>
      <c r="K10" s="0" t="n">
        <v>1</v>
      </c>
    </row>
    <row r="11" customFormat="false" ht="13.8" hidden="false" customHeight="false" outlineLevel="0" collapsed="false">
      <c r="A11" s="6" t="n">
        <v>111206</v>
      </c>
      <c r="B11" s="7" t="n">
        <v>44424</v>
      </c>
      <c r="C11" s="8" t="s">
        <v>26</v>
      </c>
      <c r="D11" s="8" t="s">
        <v>35</v>
      </c>
      <c r="E11" s="8" t="s">
        <v>36</v>
      </c>
      <c r="F11" s="8" t="s">
        <v>40</v>
      </c>
      <c r="G11" s="10"/>
      <c r="H11" s="8" t="n">
        <v>-2.5</v>
      </c>
      <c r="I11" s="10" t="str">
        <f aca="false">CONCATENATE(F11, " &lt; ", H11)</f>
        <v>foldchange &lt; -2.5</v>
      </c>
    </row>
    <row r="12" customFormat="false" ht="15" hidden="false" customHeight="false" outlineLevel="0" collapsed="false">
      <c r="A12" s="6" t="n">
        <v>111206</v>
      </c>
      <c r="B12" s="7" t="n">
        <v>44424</v>
      </c>
      <c r="C12" s="8" t="s">
        <v>26</v>
      </c>
      <c r="D12" s="8" t="s">
        <v>35</v>
      </c>
      <c r="E12" s="8" t="s">
        <v>36</v>
      </c>
      <c r="F12" s="8" t="s">
        <v>40</v>
      </c>
      <c r="G12" s="10"/>
      <c r="H12" s="8" t="n">
        <v>2.5</v>
      </c>
      <c r="I12" s="10" t="str">
        <f aca="false">CONCATENATE(F12, " &gt;", H12)</f>
        <v>foldchange &gt;2.5</v>
      </c>
      <c r="J12" s="2" t="str">
        <f aca="false">CONCATENATE(I13," &amp; ",  I9," &amp; ", I11)</f>
        <v>adjusted_p_value&lt; 0.05 &amp; diff_cnt &lt; -2 &amp; foldchange &lt; -2.5</v>
      </c>
      <c r="K12" s="0" t="n">
        <v>-1</v>
      </c>
    </row>
    <row r="13" customFormat="false" ht="15" hidden="false" customHeight="false" outlineLevel="0" collapsed="false">
      <c r="A13" s="6" t="n">
        <v>111206</v>
      </c>
      <c r="B13" s="7" t="n">
        <v>44424</v>
      </c>
      <c r="C13" s="8" t="s">
        <v>26</v>
      </c>
      <c r="D13" s="8" t="s">
        <v>35</v>
      </c>
      <c r="E13" s="8" t="s">
        <v>36</v>
      </c>
      <c r="F13" s="8" t="s">
        <v>41</v>
      </c>
      <c r="G13" s="8"/>
      <c r="H13" s="8" t="n">
        <v>0.05</v>
      </c>
      <c r="I13" s="10" t="str">
        <f aca="false">CONCATENATE(F13, "&lt; ", H13)</f>
        <v>adjusted_p_value&lt; 0.05</v>
      </c>
    </row>
    <row r="14" customFormat="false" ht="15" hidden="false" customHeight="false" outlineLevel="0" collapsed="false">
      <c r="A14" s="6" t="n">
        <v>111206</v>
      </c>
      <c r="B14" s="7" t="n">
        <v>44424</v>
      </c>
      <c r="C14" s="8" t="s">
        <v>26</v>
      </c>
      <c r="D14" s="8" t="s">
        <v>42</v>
      </c>
      <c r="E14" s="8" t="s">
        <v>43</v>
      </c>
      <c r="F14" s="8" t="s">
        <v>29</v>
      </c>
      <c r="G14" s="10"/>
      <c r="H14" s="8" t="n">
        <v>1</v>
      </c>
      <c r="I14" s="10" t="str">
        <f aca="false">_xlfn.CONCAT( F14, "&gt;", H14)</f>
        <v>n&gt;1</v>
      </c>
    </row>
    <row r="15" customFormat="false" ht="15" hidden="false" customHeight="false" outlineLevel="0" collapsed="false">
      <c r="A15" s="6" t="n">
        <v>111206</v>
      </c>
      <c r="B15" s="7" t="n">
        <v>44424</v>
      </c>
      <c r="C15" s="8" t="s">
        <v>26</v>
      </c>
      <c r="D15" s="8" t="s">
        <v>42</v>
      </c>
      <c r="E15" s="8" t="s">
        <v>43</v>
      </c>
      <c r="F15" s="8" t="s">
        <v>44</v>
      </c>
      <c r="G15" s="10"/>
      <c r="H15" s="8" t="n">
        <v>100</v>
      </c>
      <c r="I15" s="10" t="str">
        <f aca="false">CONCATENATE( F15, " &gt;", H15)</f>
        <v>diff_avg &gt;100</v>
      </c>
    </row>
    <row r="16" customFormat="false" ht="15" hidden="false" customHeight="false" outlineLevel="0" collapsed="false">
      <c r="A16" s="6" t="n">
        <v>111206</v>
      </c>
      <c r="B16" s="7" t="n">
        <v>44424</v>
      </c>
      <c r="C16" s="8" t="s">
        <v>26</v>
      </c>
      <c r="D16" s="8" t="s">
        <v>42</v>
      </c>
      <c r="E16" s="8" t="s">
        <v>43</v>
      </c>
      <c r="F16" s="8" t="s">
        <v>34</v>
      </c>
      <c r="G16" s="10"/>
      <c r="H16" s="8" t="n">
        <v>0.05</v>
      </c>
      <c r="I16" s="10" t="str">
        <f aca="false">CONCATENATE(F16, "&lt;", H16)</f>
        <v>p_value&lt;0.05</v>
      </c>
      <c r="J16" s="2" t="str">
        <f aca="false">CONCATENATE(I15, " &amp; ", I16, " &amp; ", I14)</f>
        <v>diff_avg &gt;100 &amp; p_value&lt;0.05 &amp; n&gt;1</v>
      </c>
      <c r="K16" s="0" t="n">
        <v>1</v>
      </c>
    </row>
    <row r="17" s="13" customFormat="true" ht="15" hidden="false" customHeight="false" outlineLevel="0" collapsed="false">
      <c r="A17" s="6" t="n">
        <v>111206</v>
      </c>
      <c r="B17" s="7" t="n">
        <v>44424</v>
      </c>
      <c r="C17" s="11" t="s">
        <v>45</v>
      </c>
      <c r="D17" s="11" t="s">
        <v>46</v>
      </c>
      <c r="E17" s="11" t="s">
        <v>46</v>
      </c>
      <c r="F17" s="11" t="s">
        <v>47</v>
      </c>
      <c r="G17" s="11"/>
      <c r="H17" s="11"/>
      <c r="I17" s="11"/>
      <c r="J17" s="12"/>
    </row>
    <row r="18" s="13" customFormat="true" ht="15" hidden="false" customHeight="false" outlineLevel="0" collapsed="false">
      <c r="A18" s="6" t="n">
        <v>111206</v>
      </c>
      <c r="B18" s="7" t="n">
        <v>44424</v>
      </c>
      <c r="C18" s="11" t="s">
        <v>45</v>
      </c>
      <c r="D18" s="11" t="s">
        <v>46</v>
      </c>
      <c r="E18" s="11" t="s">
        <v>46</v>
      </c>
      <c r="F18" s="11" t="s">
        <v>48</v>
      </c>
      <c r="G18" s="11"/>
      <c r="H18" s="11"/>
      <c r="I18" s="11"/>
      <c r="J18" s="12"/>
    </row>
    <row r="19" s="13" customFormat="true" ht="15" hidden="false" customHeight="false" outlineLevel="0" collapsed="false">
      <c r="A19" s="6" t="n">
        <v>111206</v>
      </c>
      <c r="B19" s="7" t="n">
        <v>44424</v>
      </c>
      <c r="C19" s="11" t="s">
        <v>45</v>
      </c>
      <c r="D19" s="11" t="s">
        <v>46</v>
      </c>
      <c r="E19" s="11" t="s">
        <v>46</v>
      </c>
      <c r="F19" s="11" t="s">
        <v>33</v>
      </c>
      <c r="G19" s="11"/>
      <c r="H19" s="11" t="n">
        <v>10</v>
      </c>
      <c r="I19" s="11" t="str">
        <f aca="false">CONCATENATE(F19,"&gt;",H19)</f>
        <v>diff_pct&gt;10</v>
      </c>
      <c r="J19" s="12"/>
    </row>
    <row r="20" s="13" customFormat="true" ht="15" hidden="false" customHeight="false" outlineLevel="0" collapsed="false">
      <c r="A20" s="6" t="n">
        <v>111206</v>
      </c>
      <c r="B20" s="7" t="n">
        <v>44424</v>
      </c>
      <c r="C20" s="11" t="s">
        <v>45</v>
      </c>
      <c r="D20" s="11" t="s">
        <v>46</v>
      </c>
      <c r="E20" s="11" t="s">
        <v>46</v>
      </c>
      <c r="F20" s="11" t="s">
        <v>34</v>
      </c>
      <c r="G20" s="11"/>
      <c r="H20" s="11" t="n">
        <v>0.05</v>
      </c>
      <c r="I20" s="11" t="str">
        <f aca="false">CONCATENATE(F20,"&lt;",H20)</f>
        <v>p_value&lt;0.05</v>
      </c>
      <c r="J20" s="12" t="str">
        <f aca="false">CONCATENATE(I19, " &amp; ", I20)</f>
        <v>diff_pct&gt;10 &amp; p_value&lt;0.05</v>
      </c>
      <c r="K20" s="13" t="n">
        <v>1</v>
      </c>
    </row>
    <row r="21" customFormat="false" ht="15" hidden="false" customHeight="false" outlineLevel="0" collapsed="false">
      <c r="A21" s="6" t="n">
        <v>111206</v>
      </c>
      <c r="B21" s="7" t="n">
        <v>44424</v>
      </c>
      <c r="C21" s="8" t="s">
        <v>49</v>
      </c>
      <c r="D21" s="8" t="s">
        <v>50</v>
      </c>
      <c r="E21" s="8" t="s">
        <v>51</v>
      </c>
      <c r="F21" s="8" t="s">
        <v>52</v>
      </c>
      <c r="G21" s="10"/>
      <c r="H21" s="8" t="n">
        <v>8</v>
      </c>
      <c r="I21" s="10" t="str">
        <f aca="false">CONCATENATE(F21, " &gt; ", H21)</f>
        <v>site_value_cnt &gt; 8</v>
      </c>
    </row>
    <row r="22" customFormat="false" ht="15" hidden="false" customHeight="false" outlineLevel="0" collapsed="false">
      <c r="A22" s="6" t="n">
        <v>111206</v>
      </c>
      <c r="B22" s="7" t="n">
        <v>44424</v>
      </c>
      <c r="C22" s="8" t="s">
        <v>49</v>
      </c>
      <c r="D22" s="8" t="s">
        <v>50</v>
      </c>
      <c r="E22" s="8" t="s">
        <v>51</v>
      </c>
      <c r="F22" s="8" t="s">
        <v>53</v>
      </c>
      <c r="G22" s="10"/>
      <c r="H22" s="8" t="n">
        <v>4</v>
      </c>
      <c r="I22" s="10" t="str">
        <f aca="false">CONCATENATE(F22, " &gt; ", H22)</f>
        <v>oddsRatio &gt; 4</v>
      </c>
    </row>
    <row r="23" customFormat="false" ht="15" hidden="false" customHeight="false" outlineLevel="0" collapsed="false">
      <c r="A23" s="6" t="n">
        <v>111206</v>
      </c>
      <c r="B23" s="7" t="n">
        <v>44424</v>
      </c>
      <c r="C23" s="8" t="s">
        <v>49</v>
      </c>
      <c r="D23" s="8" t="s">
        <v>50</v>
      </c>
      <c r="E23" s="8" t="s">
        <v>51</v>
      </c>
      <c r="F23" s="8" t="s">
        <v>54</v>
      </c>
      <c r="G23" s="10"/>
      <c r="H23" s="8" t="n">
        <v>15</v>
      </c>
      <c r="I23" s="10" t="str">
        <f aca="false">CONCATENATE(F23, " &gt; ", H23)</f>
        <v>site_value_pct &gt; 15</v>
      </c>
    </row>
    <row r="24" customFormat="false" ht="14.25" hidden="false" customHeight="true" outlineLevel="0" collapsed="false">
      <c r="A24" s="6" t="n">
        <v>111206</v>
      </c>
      <c r="B24" s="7" t="n">
        <v>44424</v>
      </c>
      <c r="C24" s="8" t="s">
        <v>49</v>
      </c>
      <c r="D24" s="8" t="s">
        <v>50</v>
      </c>
      <c r="E24" s="8" t="s">
        <v>51</v>
      </c>
      <c r="F24" s="8" t="s">
        <v>33</v>
      </c>
      <c r="G24" s="10"/>
      <c r="H24" s="8" t="n">
        <v>10</v>
      </c>
      <c r="I24" s="10" t="str">
        <f aca="false">CONCATENATE(F24, "&gt;", H24)</f>
        <v>diff_pct&gt;10</v>
      </c>
      <c r="J24" s="2" t="str">
        <f aca="false">CONCATENATE(I25," &amp; ", I21, " &amp; ", I22, " &amp; ", I23,   " &amp; ", I24)</f>
        <v>p_value &lt; 0.05 &amp; site_value_cnt &gt; 8 &amp; oddsRatio &gt; 4 &amp; site_value_pct &gt; 15 &amp; diff_pct&gt;10</v>
      </c>
      <c r="K24" s="0" t="n">
        <v>1</v>
      </c>
    </row>
    <row r="25" customFormat="false" ht="15" hidden="false" customHeight="false" outlineLevel="0" collapsed="false">
      <c r="A25" s="6" t="n">
        <v>111206</v>
      </c>
      <c r="B25" s="7" t="n">
        <v>44424</v>
      </c>
      <c r="C25" s="8" t="s">
        <v>49</v>
      </c>
      <c r="D25" s="8" t="s">
        <v>50</v>
      </c>
      <c r="E25" s="8" t="s">
        <v>51</v>
      </c>
      <c r="F25" s="8" t="s">
        <v>34</v>
      </c>
      <c r="G25" s="10"/>
      <c r="H25" s="8" t="n">
        <v>0.05</v>
      </c>
      <c r="I25" s="10" t="str">
        <f aca="false">CONCATENATE(F25, " &lt; ", H25)</f>
        <v>p_value &lt; 0.05</v>
      </c>
    </row>
    <row r="26" customFormat="false" ht="15" hidden="false" customHeight="false" outlineLevel="0" collapsed="false">
      <c r="A26" s="6" t="n">
        <v>111206</v>
      </c>
      <c r="B26" s="7" t="n">
        <v>44424</v>
      </c>
      <c r="C26" s="8" t="s">
        <v>49</v>
      </c>
      <c r="D26" s="8" t="s">
        <v>50</v>
      </c>
      <c r="E26" s="8" t="s">
        <v>55</v>
      </c>
      <c r="F26" s="8" t="s">
        <v>52</v>
      </c>
      <c r="G26" s="10"/>
      <c r="H26" s="8" t="n">
        <v>8</v>
      </c>
      <c r="I26" s="10" t="str">
        <f aca="false">CONCATENATE(F26, " &gt; ", H26)</f>
        <v>site_value_cnt &gt; 8</v>
      </c>
    </row>
    <row r="27" customFormat="false" ht="15" hidden="false" customHeight="false" outlineLevel="0" collapsed="false">
      <c r="A27" s="6" t="n">
        <v>111206</v>
      </c>
      <c r="B27" s="7" t="n">
        <v>44424</v>
      </c>
      <c r="C27" s="8" t="s">
        <v>49</v>
      </c>
      <c r="D27" s="8" t="s">
        <v>50</v>
      </c>
      <c r="E27" s="8" t="s">
        <v>55</v>
      </c>
      <c r="F27" s="8" t="s">
        <v>53</v>
      </c>
      <c r="G27" s="10"/>
      <c r="H27" s="8" t="n">
        <v>4</v>
      </c>
      <c r="I27" s="10" t="str">
        <f aca="false">CONCATENATE(F27, " &gt; ", H27)</f>
        <v>oddsRatio &gt; 4</v>
      </c>
    </row>
    <row r="28" customFormat="false" ht="15" hidden="false" customHeight="false" outlineLevel="0" collapsed="false">
      <c r="A28" s="6" t="n">
        <v>111206</v>
      </c>
      <c r="B28" s="7" t="n">
        <v>44424</v>
      </c>
      <c r="C28" s="8" t="s">
        <v>49</v>
      </c>
      <c r="D28" s="8" t="s">
        <v>50</v>
      </c>
      <c r="E28" s="8" t="s">
        <v>55</v>
      </c>
      <c r="F28" s="8" t="s">
        <v>54</v>
      </c>
      <c r="G28" s="10"/>
      <c r="H28" s="8" t="n">
        <v>10</v>
      </c>
      <c r="I28" s="10" t="str">
        <f aca="false">CONCATENATE(F28, " &gt; ", H28)</f>
        <v>site_value_pct &gt; 10</v>
      </c>
    </row>
    <row r="29" customFormat="false" ht="14.25" hidden="false" customHeight="true" outlineLevel="0" collapsed="false">
      <c r="A29" s="6" t="n">
        <v>111206</v>
      </c>
      <c r="B29" s="7" t="n">
        <v>44424</v>
      </c>
      <c r="C29" s="8" t="s">
        <v>49</v>
      </c>
      <c r="D29" s="8" t="s">
        <v>50</v>
      </c>
      <c r="E29" s="8" t="s">
        <v>55</v>
      </c>
      <c r="F29" s="8" t="s">
        <v>33</v>
      </c>
      <c r="G29" s="10"/>
      <c r="H29" s="8" t="n">
        <v>10</v>
      </c>
      <c r="I29" s="10" t="str">
        <f aca="false">CONCATENATE(F29, "&gt;", H29)</f>
        <v>diff_pct&gt;10</v>
      </c>
      <c r="J29" s="2" t="str">
        <f aca="false">CONCATENATE(I30," &amp; ", I26, " &amp; ", I27, " &amp; ", I28,   " &amp; ", I29)</f>
        <v>p_value &lt; 0.05 &amp; site_value_cnt &gt; 8 &amp; oddsRatio &gt; 4 &amp; site_value_pct &gt; 10 &amp; diff_pct&gt;10</v>
      </c>
      <c r="K29" s="0" t="n">
        <v>1</v>
      </c>
    </row>
    <row r="30" customFormat="false" ht="15" hidden="false" customHeight="false" outlineLevel="0" collapsed="false">
      <c r="A30" s="6" t="n">
        <v>111206</v>
      </c>
      <c r="B30" s="7" t="n">
        <v>44424</v>
      </c>
      <c r="C30" s="8" t="s">
        <v>49</v>
      </c>
      <c r="D30" s="8" t="s">
        <v>50</v>
      </c>
      <c r="E30" s="8" t="s">
        <v>55</v>
      </c>
      <c r="F30" s="8" t="s">
        <v>34</v>
      </c>
      <c r="G30" s="10"/>
      <c r="H30" s="8" t="n">
        <v>0.05</v>
      </c>
      <c r="I30" s="10" t="str">
        <f aca="false">CONCATENATE(F30, " &lt; ", H30)</f>
        <v>p_value &lt; 0.05</v>
      </c>
    </row>
    <row r="31" customFormat="false" ht="15" hidden="false" customHeight="false" outlineLevel="0" collapsed="false">
      <c r="A31" s="6" t="n">
        <v>111206</v>
      </c>
      <c r="B31" s="7" t="n">
        <v>44424</v>
      </c>
      <c r="C31" s="8" t="s">
        <v>49</v>
      </c>
      <c r="D31" s="8" t="s">
        <v>50</v>
      </c>
      <c r="E31" s="8" t="s">
        <v>56</v>
      </c>
      <c r="F31" s="8" t="s">
        <v>52</v>
      </c>
      <c r="G31" s="10"/>
      <c r="H31" s="8" t="n">
        <v>8</v>
      </c>
      <c r="I31" s="10" t="str">
        <f aca="false">CONCATENATE(F31, " &gt; ", H31)</f>
        <v>site_value_cnt &gt; 8</v>
      </c>
    </row>
    <row r="32" customFormat="false" ht="13.8" hidden="false" customHeight="false" outlineLevel="0" collapsed="false">
      <c r="A32" s="6" t="n">
        <v>111206</v>
      </c>
      <c r="B32" s="7" t="n">
        <v>44424</v>
      </c>
      <c r="C32" s="8" t="s">
        <v>49</v>
      </c>
      <c r="D32" s="8" t="s">
        <v>50</v>
      </c>
      <c r="E32" s="8" t="s">
        <v>56</v>
      </c>
      <c r="F32" s="8" t="s">
        <v>53</v>
      </c>
      <c r="G32" s="10"/>
      <c r="H32" s="8" t="n">
        <v>4</v>
      </c>
      <c r="I32" s="10" t="str">
        <f aca="false">CONCATENATE(F32, " &gt; ", H32)</f>
        <v>oddsRatio &gt; 4</v>
      </c>
    </row>
    <row r="33" customFormat="false" ht="15" hidden="false" customHeight="false" outlineLevel="0" collapsed="false">
      <c r="A33" s="6" t="n">
        <v>111206</v>
      </c>
      <c r="B33" s="7" t="n">
        <v>44424</v>
      </c>
      <c r="C33" s="8" t="s">
        <v>49</v>
      </c>
      <c r="D33" s="8" t="s">
        <v>50</v>
      </c>
      <c r="E33" s="8" t="s">
        <v>56</v>
      </c>
      <c r="F33" s="8" t="s">
        <v>54</v>
      </c>
      <c r="G33" s="10"/>
      <c r="H33" s="8" t="n">
        <v>33</v>
      </c>
      <c r="I33" s="10" t="str">
        <f aca="false">CONCATENATE(F33, " &gt; ", H33)</f>
        <v>site_value_pct &gt; 33</v>
      </c>
    </row>
    <row r="34" customFormat="false" ht="15" hidden="false" customHeight="true" outlineLevel="0" collapsed="false">
      <c r="A34" s="6" t="n">
        <v>111206</v>
      </c>
      <c r="B34" s="7" t="n">
        <v>44424</v>
      </c>
      <c r="C34" s="8" t="s">
        <v>49</v>
      </c>
      <c r="D34" s="8" t="s">
        <v>50</v>
      </c>
      <c r="E34" s="8" t="s">
        <v>56</v>
      </c>
      <c r="F34" s="8" t="s">
        <v>33</v>
      </c>
      <c r="G34" s="10"/>
      <c r="H34" s="8" t="n">
        <v>10</v>
      </c>
      <c r="I34" s="10" t="str">
        <f aca="false">CONCATENATE(F34, "&gt;", H34)</f>
        <v>diff_pct&gt;10</v>
      </c>
      <c r="J34" s="2" t="str">
        <f aca="false">CONCATENATE(I35," &amp; ", I31, " &amp; ", I32, " &amp; ", I33,   " &amp; ", I34)</f>
        <v>p_value &lt; 0.05 &amp; site_value_cnt &gt; 8 &amp; oddsRatio &gt; 4 &amp; site_value_pct &gt; 33 &amp; diff_pct&gt;10</v>
      </c>
      <c r="K34" s="0" t="n">
        <v>1</v>
      </c>
    </row>
    <row r="35" customFormat="false" ht="15" hidden="false" customHeight="false" outlineLevel="0" collapsed="false">
      <c r="A35" s="6" t="n">
        <v>111206</v>
      </c>
      <c r="B35" s="7" t="n">
        <v>44424</v>
      </c>
      <c r="C35" s="8" t="s">
        <v>49</v>
      </c>
      <c r="D35" s="8" t="s">
        <v>50</v>
      </c>
      <c r="E35" s="8" t="s">
        <v>56</v>
      </c>
      <c r="F35" s="8" t="s">
        <v>34</v>
      </c>
      <c r="G35" s="10"/>
      <c r="H35" s="8" t="n">
        <v>0.05</v>
      </c>
      <c r="I35" s="10" t="str">
        <f aca="false">CONCATENATE(F35, " &lt; ", H35)</f>
        <v>p_value &lt; 0.05</v>
      </c>
    </row>
    <row r="36" s="13" customFormat="true" ht="60" hidden="false" customHeight="true" outlineLevel="0" collapsed="false">
      <c r="A36" s="6" t="n">
        <v>111206</v>
      </c>
      <c r="B36" s="7" t="n">
        <v>44424</v>
      </c>
      <c r="C36" s="11" t="s">
        <v>57</v>
      </c>
      <c r="D36" s="11" t="s">
        <v>58</v>
      </c>
      <c r="E36" s="11" t="s">
        <v>59</v>
      </c>
      <c r="F36" s="11" t="s">
        <v>47</v>
      </c>
      <c r="H36" s="9" t="n">
        <v>25</v>
      </c>
      <c r="I36" s="11" t="str">
        <f aca="false">CONCATENATE(F36, "&gt;", H36)</f>
        <v>site_pct&gt;25</v>
      </c>
      <c r="J36" s="12"/>
    </row>
    <row r="37" s="13" customFormat="true" ht="60" hidden="false" customHeight="true" outlineLevel="0" collapsed="false">
      <c r="A37" s="6" t="n">
        <v>111206</v>
      </c>
      <c r="B37" s="7" t="n">
        <v>44424</v>
      </c>
      <c r="C37" s="11" t="s">
        <v>57</v>
      </c>
      <c r="D37" s="11" t="s">
        <v>58</v>
      </c>
      <c r="E37" s="11" t="s">
        <v>59</v>
      </c>
      <c r="F37" s="11" t="s">
        <v>48</v>
      </c>
      <c r="G37" s="11"/>
      <c r="H37" s="11"/>
      <c r="I37" s="11"/>
      <c r="J37" s="12"/>
    </row>
    <row r="38" s="13" customFormat="true" ht="60" hidden="false" customHeight="true" outlineLevel="0" collapsed="false">
      <c r="A38" s="6" t="n">
        <v>111206</v>
      </c>
      <c r="B38" s="7" t="n">
        <v>44424</v>
      </c>
      <c r="C38" s="11" t="s">
        <v>57</v>
      </c>
      <c r="D38" s="11" t="s">
        <v>58</v>
      </c>
      <c r="E38" s="11" t="s">
        <v>59</v>
      </c>
      <c r="F38" s="11" t="s">
        <v>33</v>
      </c>
      <c r="G38" s="11"/>
      <c r="H38" s="11" t="n">
        <v>10</v>
      </c>
      <c r="I38" s="11" t="str">
        <f aca="false">CONCATENATE(F38, "&gt;", H38)</f>
        <v>diff_pct&gt;10</v>
      </c>
      <c r="J38" s="12"/>
    </row>
    <row r="39" s="13" customFormat="true" ht="60" hidden="false" customHeight="true" outlineLevel="0" collapsed="false">
      <c r="A39" s="6" t="n">
        <v>111206</v>
      </c>
      <c r="B39" s="7" t="n">
        <v>44424</v>
      </c>
      <c r="C39" s="11" t="s">
        <v>57</v>
      </c>
      <c r="D39" s="11" t="s">
        <v>58</v>
      </c>
      <c r="E39" s="11" t="s">
        <v>59</v>
      </c>
      <c r="F39" s="11" t="s">
        <v>31</v>
      </c>
      <c r="G39" s="11"/>
      <c r="H39" s="11" t="n">
        <v>3</v>
      </c>
      <c r="I39" s="11" t="str">
        <f aca="false">CONCATENATE(F39, "&gt;", H39)</f>
        <v>r&gt;3</v>
      </c>
      <c r="J39" s="12"/>
    </row>
    <row r="40" s="13" customFormat="true" ht="60" hidden="false" customHeight="true" outlineLevel="0" collapsed="false">
      <c r="A40" s="6" t="n">
        <v>111206</v>
      </c>
      <c r="B40" s="7" t="n">
        <v>44424</v>
      </c>
      <c r="C40" s="11" t="s">
        <v>57</v>
      </c>
      <c r="D40" s="11" t="s">
        <v>58</v>
      </c>
      <c r="E40" s="11" t="s">
        <v>59</v>
      </c>
      <c r="F40" s="11" t="s">
        <v>34</v>
      </c>
      <c r="G40" s="11"/>
      <c r="H40" s="11" t="n">
        <v>0.05</v>
      </c>
      <c r="I40" s="11" t="str">
        <f aca="false">CONCATENATE(F40, "&lt;", H40)</f>
        <v>p_value&lt;0.05</v>
      </c>
      <c r="J40" s="12" t="str">
        <f aca="false">CONCATENATE(I36, " &amp; ", I38, " &amp; ", I39, " &amp; ", I40)</f>
        <v>site_pct&gt;25 &amp; diff_pct&gt;10 &amp; r&gt;3 &amp; p_value&lt;0.05</v>
      </c>
      <c r="K40" s="13" t="n">
        <v>1</v>
      </c>
    </row>
    <row r="41" s="13" customFormat="true" ht="60" hidden="false" customHeight="true" outlineLevel="0" collapsed="false">
      <c r="A41" s="6" t="n">
        <v>111206</v>
      </c>
      <c r="B41" s="7" t="n">
        <v>44424</v>
      </c>
      <c r="C41" s="11" t="s">
        <v>60</v>
      </c>
      <c r="D41" s="11" t="s">
        <v>61</v>
      </c>
      <c r="E41" s="11" t="s">
        <v>59</v>
      </c>
      <c r="F41" s="11" t="s">
        <v>29</v>
      </c>
      <c r="H41" s="11" t="n">
        <v>5</v>
      </c>
      <c r="I41" s="13" t="str">
        <f aca="false">CONCATENATE(F41, "&gt;=", H41)</f>
        <v>n&gt;=5</v>
      </c>
      <c r="J41" s="12"/>
    </row>
    <row r="42" s="13" customFormat="true" ht="60" hidden="false" customHeight="true" outlineLevel="0" collapsed="false">
      <c r="A42" s="6" t="n">
        <v>111206</v>
      </c>
      <c r="B42" s="7" t="n">
        <v>44424</v>
      </c>
      <c r="C42" s="11" t="s">
        <v>60</v>
      </c>
      <c r="D42" s="11" t="s">
        <v>61</v>
      </c>
      <c r="E42" s="11" t="s">
        <v>59</v>
      </c>
      <c r="F42" s="11" t="s">
        <v>31</v>
      </c>
      <c r="H42" s="11" t="n">
        <v>3</v>
      </c>
      <c r="I42" s="13" t="str">
        <f aca="false">CONCATENATE(F42, "&gt;=", H42)</f>
        <v>r&gt;=3</v>
      </c>
      <c r="J42" s="12"/>
    </row>
    <row r="43" s="13" customFormat="true" ht="60" hidden="false" customHeight="true" outlineLevel="0" collapsed="false">
      <c r="A43" s="6" t="n">
        <v>111206</v>
      </c>
      <c r="B43" s="7" t="n">
        <v>44424</v>
      </c>
      <c r="C43" s="11" t="s">
        <v>60</v>
      </c>
      <c r="D43" s="11" t="s">
        <v>61</v>
      </c>
      <c r="E43" s="11" t="s">
        <v>59</v>
      </c>
      <c r="F43" s="11" t="s">
        <v>47</v>
      </c>
      <c r="H43" s="11" t="n">
        <v>30</v>
      </c>
      <c r="I43" s="13" t="str">
        <f aca="false">CONCATENATE(F43, "&gt;", H43)</f>
        <v>site_pct&gt;30</v>
      </c>
      <c r="J43" s="12"/>
    </row>
    <row r="44" s="13" customFormat="true" ht="60" hidden="false" customHeight="true" outlineLevel="0" collapsed="false">
      <c r="A44" s="6" t="n">
        <v>111206</v>
      </c>
      <c r="B44" s="7" t="n">
        <v>44424</v>
      </c>
      <c r="C44" s="11" t="s">
        <v>60</v>
      </c>
      <c r="D44" s="11" t="s">
        <v>61</v>
      </c>
      <c r="E44" s="11" t="s">
        <v>59</v>
      </c>
      <c r="F44" s="11" t="s">
        <v>48</v>
      </c>
      <c r="J44" s="12"/>
    </row>
    <row r="45" s="13" customFormat="true" ht="60" hidden="false" customHeight="true" outlineLevel="0" collapsed="false">
      <c r="A45" s="6" t="n">
        <v>111206</v>
      </c>
      <c r="B45" s="7" t="n">
        <v>44424</v>
      </c>
      <c r="C45" s="11" t="s">
        <v>60</v>
      </c>
      <c r="D45" s="11" t="s">
        <v>61</v>
      </c>
      <c r="E45" s="11" t="s">
        <v>59</v>
      </c>
      <c r="F45" s="11" t="s">
        <v>33</v>
      </c>
      <c r="H45" s="11" t="n">
        <v>20</v>
      </c>
      <c r="I45" s="13" t="str">
        <f aca="false">CONCATENATE(F45, "&gt;", H45)</f>
        <v>diff_pct&gt;20</v>
      </c>
      <c r="J45" s="12"/>
    </row>
    <row r="46" s="13" customFormat="true" ht="60" hidden="false" customHeight="true" outlineLevel="0" collapsed="false">
      <c r="A46" s="6" t="n">
        <v>111206</v>
      </c>
      <c r="B46" s="7" t="n">
        <v>44424</v>
      </c>
      <c r="C46" s="11" t="s">
        <v>60</v>
      </c>
      <c r="D46" s="11" t="s">
        <v>61</v>
      </c>
      <c r="E46" s="11" t="s">
        <v>59</v>
      </c>
      <c r="F46" s="11" t="s">
        <v>34</v>
      </c>
      <c r="H46" s="13" t="n">
        <v>0.05</v>
      </c>
      <c r="I46" s="13" t="str">
        <f aca="false">CONCATENATE(F46, " &lt; ", H46)</f>
        <v>p_value &lt; 0.05</v>
      </c>
      <c r="J46" s="12" t="str">
        <f aca="false">CONCATENATE(I41, " &amp; ", I42, " &amp; ", I43, " &amp; ", I45, " &amp; ", I46, " &amp; (", I47, " | ", I48, " | ", I49, ")")</f>
        <v>n&gt;=5 &amp; r&gt;=3 &amp; site_pct&gt;30 &amp; diff_pct&gt;20 &amp; p_value &lt; 0.05 &amp; (site_max_diff_pct&gt;35 | sum_site_top2_diff_pct&gt;55 | sum_site_top3_diff_pct&gt;75)</v>
      </c>
      <c r="K46" s="13" t="n">
        <v>1</v>
      </c>
    </row>
    <row r="47" s="13" customFormat="true" ht="60" hidden="false" customHeight="true" outlineLevel="0" collapsed="false">
      <c r="A47" s="6" t="n">
        <v>111206</v>
      </c>
      <c r="B47" s="7" t="n">
        <v>44424</v>
      </c>
      <c r="C47" s="11" t="s">
        <v>60</v>
      </c>
      <c r="D47" s="11" t="s">
        <v>61</v>
      </c>
      <c r="E47" s="11" t="s">
        <v>59</v>
      </c>
      <c r="F47" s="11" t="s">
        <v>62</v>
      </c>
      <c r="H47" s="13" t="n">
        <v>35</v>
      </c>
      <c r="I47" s="13" t="str">
        <f aca="false">CONCATENATE(F47, "&gt;",H47)</f>
        <v>site_max_diff_pct&gt;35</v>
      </c>
      <c r="J47" s="12"/>
    </row>
    <row r="48" s="13" customFormat="true" ht="60" hidden="false" customHeight="true" outlineLevel="0" collapsed="false">
      <c r="A48" s="6" t="n">
        <v>111206</v>
      </c>
      <c r="B48" s="7" t="n">
        <v>44424</v>
      </c>
      <c r="C48" s="11" t="s">
        <v>60</v>
      </c>
      <c r="D48" s="11" t="s">
        <v>61</v>
      </c>
      <c r="E48" s="11" t="s">
        <v>59</v>
      </c>
      <c r="F48" s="11" t="s">
        <v>63</v>
      </c>
      <c r="H48" s="13" t="n">
        <v>55</v>
      </c>
      <c r="I48" s="13" t="str">
        <f aca="false">CONCATENATE(F48, "&gt;", H48)</f>
        <v>sum_site_top2_diff_pct&gt;55</v>
      </c>
      <c r="J48" s="12"/>
    </row>
    <row r="49" s="13" customFormat="true" ht="60" hidden="false" customHeight="true" outlineLevel="0" collapsed="false">
      <c r="A49" s="6" t="n">
        <v>111206</v>
      </c>
      <c r="B49" s="7" t="n">
        <v>44424</v>
      </c>
      <c r="C49" s="11" t="s">
        <v>60</v>
      </c>
      <c r="D49" s="11" t="s">
        <v>61</v>
      </c>
      <c r="E49" s="11" t="s">
        <v>59</v>
      </c>
      <c r="F49" s="11" t="s">
        <v>64</v>
      </c>
      <c r="H49" s="13" t="n">
        <v>75</v>
      </c>
      <c r="I49" s="13" t="str">
        <f aca="false">CONCATENATE(F49, "&gt;", H49)</f>
        <v>sum_site_top3_diff_pct&gt;75</v>
      </c>
      <c r="J49" s="12"/>
    </row>
    <row r="50" customFormat="false" ht="15" hidden="false" customHeight="false" outlineLevel="0" collapsed="false">
      <c r="A50" s="6"/>
      <c r="B50" s="7"/>
      <c r="C50" s="11"/>
      <c r="D50" s="11"/>
      <c r="E50" s="14"/>
      <c r="F50" s="14"/>
      <c r="G50" s="10"/>
      <c r="H50" s="14"/>
      <c r="I50" s="10"/>
    </row>
    <row r="51" customFormat="false" ht="15" hidden="false" customHeight="false" outlineLevel="0" collapsed="false">
      <c r="A51" s="6"/>
      <c r="B51" s="7"/>
      <c r="C51" s="11"/>
      <c r="D51" s="11"/>
      <c r="E51" s="14"/>
      <c r="F51" s="14"/>
      <c r="G51" s="10"/>
      <c r="H51" s="14"/>
      <c r="I51" s="10"/>
    </row>
    <row r="52" customFormat="false" ht="15" hidden="false" customHeight="false" outlineLevel="0" collapsed="false">
      <c r="A52" s="6"/>
      <c r="B52" s="7"/>
      <c r="C52" s="11"/>
      <c r="D52" s="11"/>
      <c r="E52" s="14"/>
      <c r="F52" s="14"/>
      <c r="G52" s="10"/>
      <c r="H52" s="14"/>
      <c r="I52" s="10"/>
    </row>
    <row r="53" customFormat="false" ht="15" hidden="false" customHeight="false" outlineLevel="0" collapsed="false">
      <c r="A53" s="6"/>
      <c r="B53" s="7"/>
      <c r="C53" s="11"/>
      <c r="D53" s="11"/>
      <c r="E53" s="14"/>
      <c r="F53" s="14"/>
      <c r="G53" s="10"/>
      <c r="H53" s="14"/>
      <c r="I53" s="10"/>
    </row>
    <row r="54" customFormat="false" ht="15" hidden="false" customHeight="false" outlineLevel="0" collapsed="false">
      <c r="E54" s="8"/>
      <c r="F54" s="8"/>
      <c r="G54" s="10"/>
      <c r="H54" s="8"/>
    </row>
    <row r="55" customFormat="false" ht="15" hidden="false" customHeight="false" outlineLevel="0" collapsed="false">
      <c r="E55" s="8"/>
      <c r="F55" s="8"/>
      <c r="G55" s="10"/>
      <c r="H55" s="8"/>
    </row>
    <row r="56" customFormat="false" ht="15" hidden="false" customHeight="false" outlineLevel="0" collapsed="false">
      <c r="E56" s="8"/>
      <c r="F56" s="8"/>
      <c r="G56" s="10"/>
      <c r="H56" s="8"/>
    </row>
    <row r="57" customFormat="false" ht="15" hidden="false" customHeight="false" outlineLevel="0" collapsed="false">
      <c r="E57" s="8"/>
      <c r="F57" s="8"/>
      <c r="G57" s="10"/>
      <c r="H57" s="8"/>
    </row>
    <row r="58" customFormat="false" ht="15" hidden="false" customHeight="false" outlineLevel="0" collapsed="false">
      <c r="E58" s="8"/>
      <c r="F58" s="8"/>
      <c r="G58" s="10"/>
      <c r="H58" s="8"/>
    </row>
    <row r="59" customFormat="false" ht="15" hidden="false" customHeight="false" outlineLevel="0" collapsed="false">
      <c r="E59" s="8"/>
      <c r="F59" s="8"/>
      <c r="G59" s="10"/>
      <c r="H59" s="8"/>
    </row>
    <row r="60" customFormat="false" ht="15" hidden="false" customHeight="false" outlineLevel="0" collapsed="false">
      <c r="E60" s="8"/>
      <c r="F60" s="8"/>
      <c r="G60" s="10"/>
      <c r="H60" s="8"/>
    </row>
    <row r="61" customFormat="false" ht="15" hidden="false" customHeight="false" outlineLevel="0" collapsed="false">
      <c r="E61" s="8"/>
      <c r="F61" s="8"/>
      <c r="G61" s="10"/>
      <c r="H61" s="8"/>
    </row>
    <row r="62" customFormat="false" ht="15" hidden="false" customHeight="false" outlineLevel="0" collapsed="false">
      <c r="E62" s="8"/>
      <c r="F62" s="8"/>
      <c r="G62" s="10"/>
      <c r="H62" s="8"/>
    </row>
    <row r="63" customFormat="false" ht="15" hidden="false" customHeight="false" outlineLevel="0" collapsed="false">
      <c r="E63" s="8"/>
      <c r="F63" s="8"/>
      <c r="G63" s="10"/>
      <c r="H63" s="8"/>
    </row>
    <row r="64" customFormat="false" ht="15" hidden="false" customHeight="false" outlineLevel="0" collapsed="false">
      <c r="E64" s="8"/>
      <c r="F64" s="8"/>
      <c r="G64" s="10"/>
      <c r="H64" s="8"/>
    </row>
    <row r="65" customFormat="false" ht="15" hidden="false" customHeight="false" outlineLevel="0" collapsed="false">
      <c r="E65" s="8"/>
      <c r="F65" s="8"/>
      <c r="G65" s="10"/>
      <c r="H65" s="8"/>
    </row>
  </sheetData>
  <autoFilter ref="A1:J5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ColWidth="37.046875"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20.42"/>
    <col collapsed="false" customWidth="true" hidden="false" outlineLevel="0" max="3" min="3" style="0" width="13.57"/>
    <col collapsed="false" customWidth="true" hidden="false" outlineLevel="0" max="4" min="4" style="0" width="16.57"/>
    <col collapsed="false" customWidth="true" hidden="false" outlineLevel="0" max="5" min="5" style="0" width="28.3"/>
    <col collapsed="false" customWidth="true" hidden="false" outlineLevel="0" max="6" min="6" style="15" width="15.29"/>
    <col collapsed="false" customWidth="true" hidden="false" outlineLevel="0" max="7" min="7" style="15" width="11.99"/>
    <col collapsed="false" customWidth="true" hidden="false" outlineLevel="0" max="8" min="8" style="0" width="17.86"/>
    <col collapsed="false" customWidth="true" hidden="false" outlineLevel="0" max="9" min="9" style="0" width="27.42"/>
    <col collapsed="false" customWidth="true" hidden="false" outlineLevel="0" max="10" min="10" style="0" width="23.57"/>
    <col collapsed="false" customWidth="true" hidden="false" outlineLevel="0" max="11" min="11" style="0" width="24.57"/>
  </cols>
  <sheetData>
    <row r="1" s="8" customFormat="true" ht="15" hidden="false" customHeight="false" outlineLevel="0" collapsed="false">
      <c r="A1" s="11" t="s">
        <v>65</v>
      </c>
      <c r="B1" s="8" t="s">
        <v>66</v>
      </c>
      <c r="C1" s="8" t="s">
        <v>67</v>
      </c>
      <c r="D1" s="8" t="s">
        <v>68</v>
      </c>
      <c r="E1" s="8" t="s">
        <v>69</v>
      </c>
      <c r="F1" s="16" t="s">
        <v>70</v>
      </c>
      <c r="G1" s="16" t="s">
        <v>71</v>
      </c>
      <c r="H1" s="8" t="s">
        <v>72</v>
      </c>
      <c r="I1" s="8" t="s">
        <v>73</v>
      </c>
      <c r="J1" s="8" t="s">
        <v>74</v>
      </c>
      <c r="K1" s="8" t="s">
        <v>75</v>
      </c>
    </row>
    <row r="2" customFormat="false" ht="15" hidden="false" customHeight="false" outlineLevel="0" collapsed="false">
      <c r="A2" s="8" t="s">
        <v>76</v>
      </c>
      <c r="B2" s="8"/>
      <c r="C2" s="8" t="s">
        <v>27</v>
      </c>
      <c r="D2" s="8" t="n">
        <v>-1</v>
      </c>
      <c r="E2" s="8" t="n">
        <v>-3</v>
      </c>
      <c r="F2" s="16" t="s">
        <v>33</v>
      </c>
      <c r="G2" s="16" t="s">
        <v>77</v>
      </c>
      <c r="H2" s="8"/>
      <c r="I2" s="11" t="s">
        <v>78</v>
      </c>
      <c r="J2" s="8" t="s">
        <v>79</v>
      </c>
      <c r="K2" s="8" t="s">
        <v>80</v>
      </c>
    </row>
    <row r="3" customFormat="false" ht="15" hidden="false" customHeight="false" outlineLevel="0" collapsed="false">
      <c r="A3" s="8" t="s">
        <v>76</v>
      </c>
      <c r="B3" s="8"/>
      <c r="C3" s="8" t="s">
        <v>81</v>
      </c>
      <c r="D3" s="8" t="n">
        <v>-1</v>
      </c>
      <c r="E3" s="8" t="n">
        <v>-2</v>
      </c>
      <c r="F3" s="16" t="s">
        <v>40</v>
      </c>
      <c r="G3" s="16" t="s">
        <v>77</v>
      </c>
      <c r="H3" s="8"/>
      <c r="I3" s="11" t="s">
        <v>82</v>
      </c>
      <c r="J3" s="8" t="s">
        <v>83</v>
      </c>
      <c r="K3" s="8" t="s">
        <v>84</v>
      </c>
    </row>
    <row r="4" customFormat="false" ht="15" hidden="false" customHeight="false" outlineLevel="0" collapsed="false">
      <c r="A4" s="8" t="s">
        <v>76</v>
      </c>
      <c r="B4" s="8"/>
      <c r="C4" s="8" t="s">
        <v>42</v>
      </c>
      <c r="D4" s="8" t="n">
        <v>1</v>
      </c>
      <c r="E4" s="8" t="n">
        <v>1</v>
      </c>
      <c r="F4" s="16" t="s">
        <v>44</v>
      </c>
      <c r="G4" s="16"/>
      <c r="H4" s="8"/>
      <c r="I4" s="11" t="s">
        <v>85</v>
      </c>
      <c r="J4" s="8" t="s">
        <v>86</v>
      </c>
      <c r="K4" s="8" t="s">
        <v>87</v>
      </c>
    </row>
    <row r="5" customFormat="false" ht="15" hidden="false" customHeight="false" outlineLevel="0" collapsed="false">
      <c r="A5" s="8" t="s">
        <v>88</v>
      </c>
      <c r="B5" s="8"/>
      <c r="C5" s="8" t="s">
        <v>27</v>
      </c>
      <c r="D5" s="8" t="n">
        <v>1</v>
      </c>
      <c r="E5" s="8" t="n">
        <v>2</v>
      </c>
      <c r="F5" s="16" t="s">
        <v>33</v>
      </c>
      <c r="G5" s="16" t="s">
        <v>89</v>
      </c>
      <c r="H5" s="8"/>
      <c r="I5" s="11" t="s">
        <v>78</v>
      </c>
      <c r="J5" s="8" t="s">
        <v>79</v>
      </c>
      <c r="K5" s="8" t="s">
        <v>80</v>
      </c>
    </row>
    <row r="6" customFormat="false" ht="15" hidden="false" customHeight="false" outlineLevel="0" collapsed="false">
      <c r="A6" s="8" t="s">
        <v>88</v>
      </c>
      <c r="B6" s="8"/>
      <c r="C6" s="8" t="s">
        <v>81</v>
      </c>
      <c r="D6" s="8" t="n">
        <v>1</v>
      </c>
      <c r="E6" s="8" t="n">
        <v>2</v>
      </c>
      <c r="F6" s="16" t="s">
        <v>40</v>
      </c>
      <c r="G6" s="16" t="s">
        <v>89</v>
      </c>
      <c r="H6" s="8"/>
      <c r="I6" s="11" t="s">
        <v>82</v>
      </c>
      <c r="J6" s="11" t="s">
        <v>83</v>
      </c>
      <c r="K6" s="11" t="s">
        <v>84</v>
      </c>
    </row>
    <row r="7" customFormat="false" ht="30" hidden="false" customHeight="false" outlineLevel="0" collapsed="false">
      <c r="A7" s="8" t="s">
        <v>90</v>
      </c>
      <c r="B7" s="8"/>
      <c r="C7" s="8" t="s">
        <v>91</v>
      </c>
      <c r="D7" s="8" t="n">
        <v>1</v>
      </c>
      <c r="E7" s="8" t="n">
        <v>3</v>
      </c>
      <c r="F7" s="16" t="s">
        <v>33</v>
      </c>
      <c r="G7" s="16"/>
      <c r="H7" s="8" t="s">
        <v>92</v>
      </c>
      <c r="I7" s="11" t="s">
        <v>93</v>
      </c>
      <c r="J7" s="8" t="s">
        <v>94</v>
      </c>
      <c r="K7" s="8" t="s">
        <v>95</v>
      </c>
    </row>
    <row r="8" customFormat="false" ht="15" hidden="false" customHeight="false" outlineLevel="0" collapsed="false">
      <c r="A8" s="8" t="s">
        <v>96</v>
      </c>
      <c r="C8" s="8" t="s">
        <v>46</v>
      </c>
      <c r="D8" s="8" t="n">
        <v>-1</v>
      </c>
      <c r="E8" s="8" t="n">
        <v>1</v>
      </c>
      <c r="F8" s="16" t="s">
        <v>33</v>
      </c>
      <c r="G8" s="16"/>
      <c r="H8" s="8" t="s">
        <v>97</v>
      </c>
      <c r="I8" s="11" t="s">
        <v>98</v>
      </c>
      <c r="J8" s="8" t="s">
        <v>99</v>
      </c>
      <c r="K8" s="8" t="s">
        <v>80</v>
      </c>
    </row>
    <row r="9" customFormat="false" ht="30" hidden="false" customHeight="false" outlineLevel="0" collapsed="false">
      <c r="A9" s="8" t="s">
        <v>100</v>
      </c>
      <c r="B9" s="8"/>
      <c r="C9" s="8" t="s">
        <v>61</v>
      </c>
      <c r="D9" s="8" t="n">
        <v>1</v>
      </c>
      <c r="E9" s="8" t="n">
        <v>3</v>
      </c>
      <c r="F9" s="16" t="s">
        <v>33</v>
      </c>
      <c r="G9" s="16"/>
      <c r="H9" s="8"/>
      <c r="I9" s="11" t="s">
        <v>101</v>
      </c>
      <c r="J9" s="8" t="s">
        <v>79</v>
      </c>
      <c r="K9" s="8" t="s">
        <v>80</v>
      </c>
    </row>
    <row r="10" customFormat="false" ht="30" hidden="false" customHeight="false" outlineLevel="0" collapsed="false">
      <c r="A10" s="8" t="s">
        <v>102</v>
      </c>
      <c r="B10" s="8"/>
      <c r="C10" s="8" t="s">
        <v>58</v>
      </c>
      <c r="D10" s="8" t="n">
        <v>1</v>
      </c>
      <c r="E10" s="8" t="n">
        <v>3</v>
      </c>
      <c r="F10" s="16" t="s">
        <v>33</v>
      </c>
      <c r="G10" s="16"/>
      <c r="H10" s="8"/>
      <c r="I10" s="11" t="s">
        <v>103</v>
      </c>
      <c r="J10" s="8" t="s">
        <v>79</v>
      </c>
      <c r="K10" s="8" t="s">
        <v>80</v>
      </c>
    </row>
    <row r="11" s="8" customFormat="true" ht="15" hidden="false" customHeight="false" outlineLevel="0" collapsed="false">
      <c r="F11" s="16"/>
      <c r="G11" s="16"/>
      <c r="I1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2.1210937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69.85"/>
    <col collapsed="false" customWidth="true" hidden="false" outlineLevel="0" max="3" min="3" style="0" width="22.14"/>
    <col collapsed="false" customWidth="true" hidden="false" outlineLevel="0" max="4" min="4" style="0" width="105.14"/>
    <col collapsed="false" customWidth="true" hidden="false" outlineLevel="0" max="1024" min="1023" style="0" width="11.57"/>
  </cols>
  <sheetData>
    <row r="1" customFormat="false" ht="15" hidden="false" customHeight="false" outlineLevel="0" collapsed="false">
      <c r="A1" s="1" t="s">
        <v>104</v>
      </c>
      <c r="B1" s="1" t="s">
        <v>105</v>
      </c>
      <c r="C1" s="1" t="s">
        <v>106</v>
      </c>
      <c r="D1" s="1" t="s">
        <v>107</v>
      </c>
    </row>
    <row r="2" customFormat="false" ht="15" hidden="false" customHeight="false" outlineLevel="0" collapsed="false">
      <c r="A2" s="0" t="s">
        <v>108</v>
      </c>
      <c r="B2" s="17" t="s">
        <v>109</v>
      </c>
      <c r="C2" s="8" t="s">
        <v>110</v>
      </c>
      <c r="D2" s="0" t="str">
        <f aca="false">CONCATENATE(B2, "/", C2)</f>
        <v>/sassys/cdm/cdmdev/bmn111/ach/111206/csm202108a/datamisc/csmaest.sas7bdat</v>
      </c>
    </row>
    <row r="3" customFormat="false" ht="15" hidden="false" customHeight="false" outlineLevel="0" collapsed="false">
      <c r="A3" s="0" t="s">
        <v>111</v>
      </c>
      <c r="B3" s="17" t="s">
        <v>109</v>
      </c>
      <c r="C3" s="0" t="s">
        <v>112</v>
      </c>
      <c r="D3" s="0" t="str">
        <f aca="false">CONCATENATE(B3, "/", C3)</f>
        <v>/sassys/cdm/cdmdev/bmn111/ach/111206/csm202108a/datamisc/csmgmsum.sas7bdat</v>
      </c>
    </row>
    <row r="4" customFormat="false" ht="15" hidden="false" customHeight="false" outlineLevel="0" collapsed="false">
      <c r="A4" s="0" t="s">
        <v>113</v>
      </c>
      <c r="B4" s="17" t="s">
        <v>109</v>
      </c>
      <c r="C4" s="0" t="s">
        <v>114</v>
      </c>
      <c r="D4" s="0" t="str">
        <f aca="false">CONCATENATE(B4, "/", C4)</f>
        <v>/sassys/cdm/cdmdev/bmn111/ach/111206/csm202108a/datamisc/csmvs.sas7bdat</v>
      </c>
    </row>
    <row r="5" customFormat="false" ht="15" hidden="false" customHeight="false" outlineLevel="0" collapsed="false">
      <c r="A5" s="0" t="s">
        <v>115</v>
      </c>
      <c r="B5" s="17" t="s">
        <v>109</v>
      </c>
      <c r="C5" s="0" t="s">
        <v>116</v>
      </c>
      <c r="D5" s="0" t="str">
        <f aca="false">CONCATENATE(B5, "/", C5)</f>
        <v>/sassys/cdm/cdmdev/bmn111/ach/111206/csm202108a/datamisc/csmexvis.sas7bdat</v>
      </c>
    </row>
    <row r="6" customFormat="false" ht="15" hidden="false" customHeight="false" outlineLevel="0" collapsed="false">
      <c r="A6" s="0" t="s">
        <v>117</v>
      </c>
      <c r="B6" s="17" t="s">
        <v>109</v>
      </c>
      <c r="C6" s="0" t="s">
        <v>116</v>
      </c>
      <c r="D6" s="0" t="str">
        <f aca="false">CONCATENATE(B6, "/", C6)</f>
        <v>/sassys/cdm/cdmdev/bmn111/ach/111206/csm202108a/datamisc/csmexvis.sas7bdat</v>
      </c>
    </row>
    <row r="7" customFormat="false" ht="15" hidden="false" customHeight="false" outlineLevel="0" collapsed="false">
      <c r="A7" s="0" t="s">
        <v>46</v>
      </c>
      <c r="B7" s="17" t="s">
        <v>109</v>
      </c>
      <c r="C7" s="0" t="s">
        <v>116</v>
      </c>
      <c r="D7" s="0" t="str">
        <f aca="false">CONCATENATE(B7, "/", C7)</f>
        <v>/sassys/cdm/cdmdev/bmn111/ach/111206/csm202108a/datamisc/csmexvis.sas7bdat</v>
      </c>
    </row>
    <row r="8" customFormat="false" ht="15" hidden="false" customHeight="false" outlineLevel="0" collapsed="false">
      <c r="A8" s="0" t="s">
        <v>118</v>
      </c>
      <c r="B8" s="17" t="s">
        <v>109</v>
      </c>
      <c r="C8" s="0" t="s">
        <v>119</v>
      </c>
      <c r="D8" s="0" t="str">
        <f aca="false">CONCATENATE(B8, "/", C8)</f>
        <v>/sassys/cdm/cdmdev/bmn111/ach/111206/csm202108a/datamisc/csmrgvst.sas7bdat</v>
      </c>
    </row>
    <row r="9" customFormat="false" ht="15" hidden="false" customHeight="false" outlineLevel="0" collapsed="false">
      <c r="A9" s="0" t="s">
        <v>120</v>
      </c>
      <c r="B9" s="17" t="s">
        <v>109</v>
      </c>
      <c r="C9" s="0" t="s">
        <v>121</v>
      </c>
      <c r="D9" s="0" t="str">
        <f aca="false">CONCATENATE(B9, "/", C9)</f>
        <v>/sassys/cdm/cdmdev/bmn111/ach/111206/csm202108a/datamisc/csmae.sas7bdat</v>
      </c>
    </row>
    <row r="10" customFormat="false" ht="15" hidden="false" customHeight="false" outlineLevel="0" collapsed="false">
      <c r="A10" s="0" t="s">
        <v>122</v>
      </c>
      <c r="B10" s="17" t="s">
        <v>109</v>
      </c>
      <c r="C10" s="0" t="s">
        <v>123</v>
      </c>
      <c r="D10" s="0" t="str">
        <f aca="false">CONCATENATE(B10, "/", C10)</f>
        <v>/sassys/cdm/cdmdev/bmn111/ach/111206/csm202108a/datamisc/csm_aecnt.csv</v>
      </c>
    </row>
    <row r="11" customFormat="false" ht="15" hidden="false" customHeight="false" outlineLevel="0" collapsed="false">
      <c r="A11" s="0" t="s">
        <v>124</v>
      </c>
      <c r="B11" s="17" t="s">
        <v>109</v>
      </c>
      <c r="C11" s="0" t="s">
        <v>125</v>
      </c>
      <c r="D11" s="0" t="str">
        <f aca="false">CONCATENATE(B11, "/", C11)</f>
        <v>/sassys/cdm/cdmdev/bmn111/ach/111206/csm202108a/datamisc/csmpt.sas7bdat</v>
      </c>
    </row>
    <row r="12" customFormat="false" ht="15" hidden="false" customHeight="false" outlineLevel="0" collapsed="false">
      <c r="B12" s="17"/>
      <c r="C12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2020-08-18T12:47:28Z</dcterms:created>
  <dc:creator>Cheng Su</dc:creator>
  <dc:description/>
  <dc:language>en-US</dc:language>
  <cp:lastModifiedBy/>
  <dcterms:modified xsi:type="dcterms:W3CDTF">2022-09-16T21:06:30Z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0x0101009BDF394BAC35454D871D408BCE685FF9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