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gram Configuration Parameter" sheetId="1" state="visible" r:id="rId2"/>
    <sheet name="Flagging" sheetId="2" state="visible" r:id="rId3"/>
    <sheet name="Scoreboard" sheetId="3" state="visible" r:id="rId4"/>
    <sheet name="DataPaths" sheetId="4" state="visible" r:id="rId5"/>
  </sheets>
  <definedNames>
    <definedName function="false" hidden="true" localSheetId="1" name="_xlnm._FilterDatabase" vbProcedure="false">Flagging!$A$1:$J$47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<sst xmlns="http://schemas.openxmlformats.org/spreadsheetml/2006/main" count="370" uniqueCount="134">
  <si>
    <t xml:space="preserve">Analysis</t>
  </si>
  <si>
    <t xml:space="preserve">Function Name</t>
  </si>
  <si>
    <t xml:space="preserve">Parameter</t>
  </si>
  <si>
    <t xml:space="preserve">Value</t>
  </si>
  <si>
    <t xml:space="preserve">Example</t>
  </si>
  <si>
    <t xml:space="preserve">default</t>
  </si>
  <si>
    <t xml:space="preserve">CompareProportion</t>
  </si>
  <si>
    <t xml:space="preserve">T_Zscore</t>
  </si>
  <si>
    <t xml:space="preserve">TukeyOutliers</t>
  </si>
  <si>
    <t xml:space="preserve">fence</t>
  </si>
  <si>
    <t xml:space="preserve">outer</t>
  </si>
  <si>
    <t xml:space="preserve">enter choice of "outer" or "inner"</t>
  </si>
  <si>
    <t xml:space="preserve">DosingAnalysis</t>
  </si>
  <si>
    <t xml:space="preserve">cutoff_perplanned</t>
  </si>
  <si>
    <t xml:space="preserve">min_n_value</t>
  </si>
  <si>
    <t xml:space="preserve">min_n_number_betabinom</t>
  </si>
  <si>
    <t xml:space="preserve">Study</t>
  </si>
  <si>
    <t xml:space="preserve">DataCut</t>
  </si>
  <si>
    <t xml:space="preserve">Category</t>
  </si>
  <si>
    <t xml:space="preserve">Signals</t>
  </si>
  <si>
    <t xml:space="preserve">Statistics</t>
  </si>
  <si>
    <t xml:space="preserve">CutoffComment</t>
  </si>
  <si>
    <t xml:space="preserve">Cutoff</t>
  </si>
  <si>
    <t xml:space="preserve">Intermediate</t>
  </si>
  <si>
    <t xml:space="preserve">Flagging Specification</t>
  </si>
  <si>
    <t xml:space="preserve">Flag</t>
  </si>
  <si>
    <t xml:space="preserve">AE</t>
  </si>
  <si>
    <t xml:space="preserve">AEI</t>
  </si>
  <si>
    <t xml:space="preserve">aei</t>
  </si>
  <si>
    <t xml:space="preserve">n</t>
  </si>
  <si>
    <t xml:space="preserve">minimum size of site to flag for 0 AE regardless of statistical analysis</t>
  </si>
  <si>
    <t xml:space="preserve">r</t>
  </si>
  <si>
    <t xml:space="preserve">minimum number of site subject incidence underreporting</t>
  </si>
  <si>
    <t xml:space="preserve">r_60</t>
  </si>
  <si>
    <t xml:space="preserve">minimum number of sujbect with 0 AE after 60 days in study</t>
  </si>
  <si>
    <t xml:space="preserve">diff_pct</t>
  </si>
  <si>
    <t xml:space="preserve">site vs. study differeence in subject incidence</t>
  </si>
  <si>
    <t xml:space="preserve">p_value</t>
  </si>
  <si>
    <t xml:space="preserve">saei, toxg3pi, aet1i, aesii</t>
  </si>
  <si>
    <t xml:space="preserve">min size of site to flag for 0 AE regardless of statistical analysis</t>
  </si>
  <si>
    <t xml:space="preserve">AECNT</t>
  </si>
  <si>
    <t xml:space="preserve">aecnt</t>
  </si>
  <si>
    <t xml:space="preserve">site_cnt</t>
  </si>
  <si>
    <t xml:space="preserve">minimum size of site to flag</t>
  </si>
  <si>
    <t xml:space="preserve">diff_cnt</t>
  </si>
  <si>
    <t xml:space="preserve">minimum number of events underreported per subject </t>
  </si>
  <si>
    <t xml:space="preserve">foldchange</t>
  </si>
  <si>
    <t xml:space="preserve">minimum fold of underreporting</t>
  </si>
  <si>
    <t xml:space="preserve">adjusted_p_value</t>
  </si>
  <si>
    <t xml:space="preserve">saecnt, aet1cnt, toxg3pcnt, aesicnt</t>
  </si>
  <si>
    <t xml:space="preserve">minimum number of events overreported per subject </t>
  </si>
  <si>
    <t xml:space="preserve">minimum fold of overreporting</t>
  </si>
  <si>
    <t xml:space="preserve">AEGAP</t>
  </si>
  <si>
    <t xml:space="preserve">aegap, saegap, aet1gap,toxg3pgap</t>
  </si>
  <si>
    <t xml:space="preserve">diff_avg</t>
  </si>
  <si>
    <t xml:space="preserve">minimum difference in reporting gap</t>
  </si>
  <si>
    <t xml:space="preserve">VITAL</t>
  </si>
  <si>
    <t xml:space="preserve">VITALS</t>
  </si>
  <si>
    <t xml:space="preserve">sysbp, diabp</t>
  </si>
  <si>
    <t xml:space="preserve">site_value_cnt</t>
  </si>
  <si>
    <t xml:space="preserve">oddsRatio</t>
  </si>
  <si>
    <t xml:space="preserve">site_value_pct</t>
  </si>
  <si>
    <t xml:space="preserve">sysdia</t>
  </si>
  <si>
    <t xml:space="preserve">hr, temp, resp</t>
  </si>
  <si>
    <t xml:space="preserve">Missing Diet Diary</t>
  </si>
  <si>
    <t xml:space="preserve">diet</t>
  </si>
  <si>
    <t xml:space="preserve">mdd</t>
  </si>
  <si>
    <t xml:space="preserve">Dosing</t>
  </si>
  <si>
    <t xml:space="preserve">missdose</t>
  </si>
  <si>
    <t xml:space="preserve">md, mdge3</t>
  </si>
  <si>
    <t xml:space="preserve">Potential Issue</t>
  </si>
  <si>
    <t xml:space="preserve">Potential Issue Subfix</t>
  </si>
  <si>
    <t xml:space="preserve">Analysis Type</t>
  </si>
  <si>
    <t xml:space="preserve">Signal Subgroup</t>
  </si>
  <si>
    <t xml:space="preserve">Signal Flag Value</t>
  </si>
  <si>
    <t xml:space="preserve">Max Number Signal Summary </t>
  </si>
  <si>
    <t xml:space="preserve">sitediff vs study</t>
  </si>
  <si>
    <t xml:space="preserve">Signal Prefix</t>
  </si>
  <si>
    <t xml:space="preserve">Signal Subfix</t>
  </si>
  <si>
    <t xml:space="preserve">Name of endpoint of interest</t>
  </si>
  <si>
    <t xml:space="preserve">SiteStat</t>
  </si>
  <si>
    <t xml:space="preserve">StudyStat</t>
  </si>
  <si>
    <t xml:space="preserve">Under Report AE</t>
  </si>
  <si>
    <t xml:space="preserve">aei, saei, aet1i, toxg3pi</t>
  </si>
  <si>
    <t xml:space="preserve">(-)</t>
  </si>
  <si>
    <t xml:space="preserve">% subj. incidence</t>
  </si>
  <si>
    <t xml:space="preserve">{site_pct}% ({r}/{n})</t>
  </si>
  <si>
    <t xml:space="preserve">{stdy_pct}%</t>
  </si>
  <si>
    <t xml:space="preserve">AECnt</t>
  </si>
  <si>
    <t xml:space="preserve">aecnt, saecnt, aet1cnt, toxg3pcnt</t>
  </si>
  <si>
    <t xml:space="preserve">cnt/subj</t>
  </si>
  <si>
    <t xml:space="preserve">{site_cnt}</t>
  </si>
  <si>
    <t xml:space="preserve">{stdy_cnt}</t>
  </si>
  <si>
    <t xml:space="preserve">aegap, saegap, aet1gap, toxg3pgap</t>
  </si>
  <si>
    <t xml:space="preserve">avg day</t>
  </si>
  <si>
    <t xml:space="preserve">{site_avg}</t>
  </si>
  <si>
    <t xml:space="preserve">{stdy_avg}</t>
  </si>
  <si>
    <t xml:space="preserve">Over Report AE</t>
  </si>
  <si>
    <t xml:space="preserve">saei, toxg3pi, aet1i</t>
  </si>
  <si>
    <t xml:space="preserve">(+)</t>
  </si>
  <si>
    <t xml:space="preserve">saecnt, aet1cnt, toxg3pcnt</t>
  </si>
  <si>
    <t xml:space="preserve">Repeated Vital Sign Values</t>
  </si>
  <si>
    <t xml:space="preserve">Vitals</t>
  </si>
  <si>
    <t xml:space="preserve">({values})</t>
  </si>
  <si>
    <t xml:space="preserve">% Repeated</t>
  </si>
  <si>
    <t xml:space="preserve">{site_value_pct}%</t>
  </si>
  <si>
    <t xml:space="preserve">{stdy_value_pct}%</t>
  </si>
  <si>
    <t xml:space="preserve">Miss Dose</t>
  </si>
  <si>
    <t xml:space="preserve">({UnderDoseSubj})</t>
  </si>
  <si>
    <t xml:space="preserve">% low dose</t>
  </si>
  <si>
    <t xml:space="preserve">{site_pct}%</t>
  </si>
  <si>
    <t xml:space="preserve">Missing Diet Diaries</t>
  </si>
  <si>
    <t xml:space="preserve">MissDiet</t>
  </si>
  <si>
    <t xml:space="preserve">% missing</t>
  </si>
  <si>
    <t xml:space="preserve">Under Report AESI</t>
  </si>
  <si>
    <t xml:space="preserve">aesii</t>
  </si>
  <si>
    <t xml:space="preserve">assicnt</t>
  </si>
  <si>
    <t xml:space="preserve">aesigap</t>
  </si>
  <si>
    <t xml:space="preserve">Over Report AESI</t>
  </si>
  <si>
    <t xml:space="preserve">analysis</t>
  </si>
  <si>
    <t xml:space="preserve">base</t>
  </si>
  <si>
    <t xml:space="preserve">filename</t>
  </si>
  <si>
    <t xml:space="preserve">final</t>
  </si>
  <si>
    <t xml:space="preserve">/home/freddy/Projects/current/r-template/datamisc/sassys/cdm/cdmdev/pegpal/pku/165306/csm202201x/datamisc</t>
  </si>
  <si>
    <t xml:space="preserve">csmaesttrt.sas7bdat</t>
  </si>
  <si>
    <t xml:space="preserve">vitals</t>
  </si>
  <si>
    <t xml:space="preserve">csmvs.sas7bdat</t>
  </si>
  <si>
    <t xml:space="preserve">csmmdosest.sas7bdat</t>
  </si>
  <si>
    <t xml:space="preserve">aegap</t>
  </si>
  <si>
    <t xml:space="preserve">csmaetrt.sas7bdat</t>
  </si>
  <si>
    <t xml:space="preserve">csm_aecnt.csv</t>
  </si>
  <si>
    <t xml:space="preserve">csmdiet.sas7bdat</t>
  </si>
  <si>
    <t xml:space="preserve">meta</t>
  </si>
  <si>
    <t xml:space="preserve">csmpt.sas7bdat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</si>
</sst>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B2:B8 C6"/>
    </sheetView>
  </sheetViews>
  <sheetFormatPr defaultColWidth="8.61328125" defaultRowHeight="14.3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21.41"/>
    <col collapsed="false" customWidth="true" hidden="false" outlineLevel="0" max="3" min="3" style="0" width="28.71"/>
    <col collapsed="false" customWidth="true" hidden="false" outlineLevel="0" max="4" min="4" style="0" width="11.58"/>
    <col collapsed="false" customWidth="true" hidden="false" outlineLevel="0" max="5" min="5" style="0" width="31.12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3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1.68</v>
      </c>
      <c r="E2" s="0" t="n">
        <v>1.8</v>
      </c>
    </row>
    <row r="3" customFormat="false" ht="14.35" hidden="false" customHeight="false" outlineLevel="0" collapsed="false">
      <c r="A3" s="0" t="s">
        <v>5</v>
      </c>
      <c r="B3" s="0" t="s">
        <v>8</v>
      </c>
      <c r="C3" s="0" t="s">
        <v>9</v>
      </c>
      <c r="D3" s="0" t="s">
        <v>10</v>
      </c>
      <c r="E3" s="0" t="s">
        <v>11</v>
      </c>
    </row>
    <row r="4" customFormat="false" ht="14.35" hidden="false" customHeight="false" outlineLevel="0" collapsed="false">
      <c r="A4" s="0" t="s">
        <v>5</v>
      </c>
      <c r="B4" s="0" t="s">
        <v>12</v>
      </c>
      <c r="C4" s="0" t="s">
        <v>13</v>
      </c>
      <c r="D4" s="0" t="n">
        <v>80</v>
      </c>
      <c r="E4" s="0" t="n">
        <v>90</v>
      </c>
    </row>
    <row r="5" customFormat="false" ht="14.35" hidden="false" customHeight="false" outlineLevel="0" collapsed="false">
      <c r="A5" s="0" t="s">
        <v>5</v>
      </c>
      <c r="B5" s="0" t="s">
        <v>6</v>
      </c>
      <c r="C5" s="0" t="s">
        <v>14</v>
      </c>
      <c r="D5" s="0" t="n">
        <v>2</v>
      </c>
    </row>
    <row r="6" customFormat="false" ht="14.35" hidden="false" customHeight="false" outlineLevel="0" collapsed="false">
      <c r="A6" s="0" t="s">
        <v>5</v>
      </c>
      <c r="B6" s="0" t="s">
        <v>6</v>
      </c>
      <c r="C6" s="0" t="s">
        <v>15</v>
      </c>
      <c r="D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I15" activeCellId="1" sqref="B2:B8 I15"/>
    </sheetView>
  </sheetViews>
  <sheetFormatPr defaultColWidth="24.08203125" defaultRowHeight="14.35" zeroHeight="false" outlineLevelRow="0" outlineLevelCol="0"/>
  <cols>
    <col collapsed="false" customWidth="true" hidden="false" outlineLevel="0" max="1" min="1" style="0" width="11.41"/>
    <col collapsed="false" customWidth="true" hidden="false" outlineLevel="0" max="2" min="2" style="0" width="11.99"/>
    <col collapsed="false" customWidth="true" hidden="false" outlineLevel="0" max="3" min="3" style="0" width="19.12"/>
    <col collapsed="false" customWidth="true" hidden="false" outlineLevel="0" max="4" min="4" style="0" width="16.29"/>
    <col collapsed="false" customWidth="true" hidden="false" outlineLevel="0" max="5" min="5" style="0" width="22.12"/>
    <col collapsed="false" customWidth="true" hidden="false" outlineLevel="0" max="7" min="7" style="0" width="28.71"/>
    <col collapsed="false" customWidth="true" hidden="false" outlineLevel="0" max="8" min="8" style="0" width="9.59"/>
    <col collapsed="false" customWidth="true" hidden="false" outlineLevel="0" max="10" min="10" style="0" width="89.88"/>
  </cols>
  <sheetData>
    <row r="1" customFormat="false" ht="14.35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0</v>
      </c>
      <c r="E1" s="2" t="s">
        <v>19</v>
      </c>
      <c r="F1" s="2" t="s">
        <v>20</v>
      </c>
      <c r="G1" s="3" t="s">
        <v>21</v>
      </c>
      <c r="H1" s="2" t="s">
        <v>22</v>
      </c>
      <c r="I1" s="3" t="s">
        <v>23</v>
      </c>
      <c r="J1" s="4" t="s">
        <v>24</v>
      </c>
      <c r="K1" s="0" t="s">
        <v>25</v>
      </c>
    </row>
    <row r="2" customFormat="false" ht="44.25" hidden="false" customHeight="true" outlineLevel="0" collapsed="false">
      <c r="A2" s="5" t="n">
        <v>165306</v>
      </c>
      <c r="B2" s="6"/>
      <c r="C2" s="7" t="s">
        <v>26</v>
      </c>
      <c r="D2" s="7" t="s">
        <v>27</v>
      </c>
      <c r="E2" s="7" t="s">
        <v>28</v>
      </c>
      <c r="F2" s="8" t="s">
        <v>29</v>
      </c>
      <c r="G2" s="9" t="s">
        <v>30</v>
      </c>
      <c r="H2" s="7" t="n">
        <v>2</v>
      </c>
      <c r="I2" s="9" t="str">
        <f aca="false">CONCATENATE( "(", F3, "==0 &amp;", F2, "&gt;=", H2,")")</f>
        <v>(r==0 &amp;n&gt;=2)</v>
      </c>
    </row>
    <row r="3" customFormat="false" ht="44.25" hidden="false" customHeight="true" outlineLevel="0" collapsed="false">
      <c r="A3" s="5" t="n">
        <v>165306</v>
      </c>
      <c r="B3" s="6"/>
      <c r="C3" s="7" t="s">
        <v>26</v>
      </c>
      <c r="D3" s="7" t="s">
        <v>27</v>
      </c>
      <c r="E3" s="7" t="s">
        <v>28</v>
      </c>
      <c r="F3" s="7" t="s">
        <v>31</v>
      </c>
      <c r="G3" s="9" t="s">
        <v>32</v>
      </c>
      <c r="H3" s="7" t="n">
        <v>1</v>
      </c>
      <c r="I3" s="9" t="str">
        <f aca="false">CONCATENATE("abs(",F5,")/100*",F2,"&gt;",H3)</f>
        <v>abs(diff_pct)/100*n&gt;1</v>
      </c>
      <c r="J3" s="8"/>
    </row>
    <row r="4" customFormat="false" ht="44.25" hidden="false" customHeight="true" outlineLevel="0" collapsed="false">
      <c r="A4" s="5" t="n">
        <v>165306</v>
      </c>
      <c r="B4" s="6"/>
      <c r="C4" s="7" t="s">
        <v>26</v>
      </c>
      <c r="D4" s="7" t="s">
        <v>27</v>
      </c>
      <c r="E4" s="7" t="s">
        <v>28</v>
      </c>
      <c r="F4" s="7" t="s">
        <v>33</v>
      </c>
      <c r="G4" s="9" t="s">
        <v>34</v>
      </c>
      <c r="H4" s="7" t="n">
        <v>1</v>
      </c>
      <c r="I4" s="9" t="str">
        <f aca="false">CONCATENATE( F4, "&gt;=", H4)</f>
        <v>r_60&gt;=1</v>
      </c>
      <c r="J4" s="8"/>
    </row>
    <row r="5" customFormat="false" ht="44.25" hidden="false" customHeight="true" outlineLevel="0" collapsed="false">
      <c r="A5" s="5" t="n">
        <v>165306</v>
      </c>
      <c r="B5" s="6"/>
      <c r="C5" s="7" t="s">
        <v>26</v>
      </c>
      <c r="D5" s="7" t="s">
        <v>27</v>
      </c>
      <c r="E5" s="7" t="s">
        <v>28</v>
      </c>
      <c r="F5" s="7" t="s">
        <v>35</v>
      </c>
      <c r="G5" s="9" t="s">
        <v>36</v>
      </c>
      <c r="H5" s="7" t="n">
        <v>-20</v>
      </c>
      <c r="I5" s="9" t="str">
        <f aca="false">CONCATENATE(F5, "&lt; ", H5)</f>
        <v>diff_pct&lt; -20</v>
      </c>
    </row>
    <row r="6" customFormat="false" ht="44.25" hidden="false" customHeight="true" outlineLevel="0" collapsed="false">
      <c r="A6" s="5" t="n">
        <v>165306</v>
      </c>
      <c r="B6" s="6"/>
      <c r="C6" s="7" t="s">
        <v>26</v>
      </c>
      <c r="D6" s="7" t="s">
        <v>27</v>
      </c>
      <c r="E6" s="7" t="s">
        <v>28</v>
      </c>
      <c r="F6" s="7" t="s">
        <v>37</v>
      </c>
      <c r="G6" s="9"/>
      <c r="H6" s="7" t="n">
        <v>0.1</v>
      </c>
      <c r="I6" s="9" t="str">
        <f aca="false">CONCATENATE(F6, "&lt;", H6)</f>
        <v>p_value&lt;0.1</v>
      </c>
      <c r="J6" s="0" t="str">
        <f aca="false">CONCATENATE("(", I3," &amp; ", I5, ") &amp; ( ", I6, " | ", I2, "  | ", I4, ")")</f>
        <v>(abs(diff_pct)/100*n&gt;1 &amp; diff_pct&lt; -20) &amp; ( p_value&lt;0.1 | (r==0 &amp;n&gt;=2)  | r_60&gt;=1)</v>
      </c>
      <c r="K6" s="0" t="n">
        <v>-1</v>
      </c>
    </row>
    <row r="7" customFormat="false" ht="44.25" hidden="false" customHeight="true" outlineLevel="0" collapsed="false">
      <c r="A7" s="5" t="n">
        <v>165306</v>
      </c>
      <c r="B7" s="6"/>
      <c r="C7" s="7" t="s">
        <v>26</v>
      </c>
      <c r="D7" s="7" t="s">
        <v>27</v>
      </c>
      <c r="E7" s="7" t="s">
        <v>38</v>
      </c>
      <c r="F7" s="8" t="s">
        <v>29</v>
      </c>
      <c r="G7" s="9" t="s">
        <v>39</v>
      </c>
      <c r="H7" s="7" t="n">
        <v>2</v>
      </c>
      <c r="I7" s="9" t="str">
        <f aca="false">CONCATENATE( "(", F8, "==0 &amp;", F7, "&gt;=", H7,")")</f>
        <v>(r==0 &amp;n&gt;=2)</v>
      </c>
    </row>
    <row r="8" customFormat="false" ht="44.25" hidden="false" customHeight="true" outlineLevel="0" collapsed="false">
      <c r="A8" s="5" t="n">
        <v>165306</v>
      </c>
      <c r="B8" s="6"/>
      <c r="C8" s="7" t="s">
        <v>26</v>
      </c>
      <c r="D8" s="7" t="s">
        <v>27</v>
      </c>
      <c r="E8" s="7" t="s">
        <v>38</v>
      </c>
      <c r="F8" s="7" t="s">
        <v>31</v>
      </c>
      <c r="G8" s="9" t="s">
        <v>32</v>
      </c>
      <c r="H8" s="7" t="n">
        <v>1</v>
      </c>
      <c r="I8" s="9" t="str">
        <f aca="false">CONCATENATE("abs(",F9,")/100*",F7,"&gt;",H8)</f>
        <v>abs(diff_pct)/100*n&gt;1</v>
      </c>
      <c r="J8" s="8" t="str">
        <f aca="false">CONCATENATE(I8," &amp; ", I10, " &amp; ( ", I11, " | ", I7, ")")</f>
        <v>abs(diff_pct)/100*n&gt;1 &amp; diff_pct&lt; -20 &amp; ( p_value&lt;0.1 | (r==0 &amp;n&gt;=2))</v>
      </c>
      <c r="K8" s="0" t="n">
        <v>-1</v>
      </c>
    </row>
    <row r="9" customFormat="false" ht="44.25" hidden="false" customHeight="true" outlineLevel="0" collapsed="false">
      <c r="A9" s="5" t="n">
        <v>165306</v>
      </c>
      <c r="B9" s="6"/>
      <c r="C9" s="7" t="s">
        <v>26</v>
      </c>
      <c r="D9" s="7" t="s">
        <v>27</v>
      </c>
      <c r="E9" s="7" t="s">
        <v>38</v>
      </c>
      <c r="F9" s="7" t="s">
        <v>35</v>
      </c>
      <c r="G9" s="9"/>
      <c r="H9" s="7" t="n">
        <v>20</v>
      </c>
      <c r="I9" s="9" t="str">
        <f aca="false">CONCATENATE(F9, "&gt;", H9)</f>
        <v>diff_pct&gt;20</v>
      </c>
      <c r="J9" s="0" t="str">
        <f aca="false">CONCATENATE(I8," &amp;",I9, " &amp; ", I11)</f>
        <v>abs(diff_pct)/100*n&gt;1 &amp;diff_pct&gt;20 &amp; p_value&lt;0.1</v>
      </c>
      <c r="K9" s="0" t="n">
        <v>1</v>
      </c>
    </row>
    <row r="10" customFormat="false" ht="44.25" hidden="false" customHeight="true" outlineLevel="0" collapsed="false">
      <c r="A10" s="5" t="n">
        <v>165306</v>
      </c>
      <c r="B10" s="6"/>
      <c r="C10" s="7" t="s">
        <v>26</v>
      </c>
      <c r="D10" s="7" t="s">
        <v>27</v>
      </c>
      <c r="E10" s="7" t="s">
        <v>38</v>
      </c>
      <c r="F10" s="7" t="s">
        <v>35</v>
      </c>
      <c r="G10" s="9"/>
      <c r="H10" s="7" t="n">
        <v>-20</v>
      </c>
      <c r="I10" s="9" t="str">
        <f aca="false">CONCATENATE(F10, "&lt; ", H10)</f>
        <v>diff_pct&lt; -20</v>
      </c>
    </row>
    <row r="11" customFormat="false" ht="44.25" hidden="false" customHeight="true" outlineLevel="0" collapsed="false">
      <c r="A11" s="5" t="n">
        <v>165306</v>
      </c>
      <c r="B11" s="6"/>
      <c r="C11" s="7" t="s">
        <v>26</v>
      </c>
      <c r="D11" s="7" t="s">
        <v>27</v>
      </c>
      <c r="E11" s="7" t="s">
        <v>38</v>
      </c>
      <c r="F11" s="7" t="s">
        <v>37</v>
      </c>
      <c r="G11" s="9"/>
      <c r="H11" s="7" t="n">
        <v>0.1</v>
      </c>
      <c r="I11" s="9" t="str">
        <f aca="false">CONCATENATE(F11, "&lt;", H11)</f>
        <v>p_value&lt;0.1</v>
      </c>
    </row>
    <row r="12" customFormat="false" ht="14.35" hidden="false" customHeight="false" outlineLevel="0" collapsed="false">
      <c r="A12" s="5" t="n">
        <v>165306</v>
      </c>
      <c r="B12" s="6"/>
      <c r="C12" s="7" t="s">
        <v>26</v>
      </c>
      <c r="D12" s="7" t="s">
        <v>40</v>
      </c>
      <c r="E12" s="7" t="s">
        <v>41</v>
      </c>
      <c r="F12" s="7" t="s">
        <v>42</v>
      </c>
      <c r="G12" s="9" t="s">
        <v>43</v>
      </c>
      <c r="H12" s="7" t="n">
        <v>2</v>
      </c>
      <c r="I12" s="9" t="str">
        <f aca="false">CONCATENATE(F12, " &gt;=", H12)</f>
        <v>site_cnt &gt;=2</v>
      </c>
    </row>
    <row r="13" customFormat="false" ht="28.7" hidden="false" customHeight="false" outlineLevel="0" collapsed="false">
      <c r="A13" s="5" t="n">
        <v>165306</v>
      </c>
      <c r="B13" s="6"/>
      <c r="C13" s="7" t="s">
        <v>26</v>
      </c>
      <c r="D13" s="7" t="s">
        <v>40</v>
      </c>
      <c r="E13" s="7" t="s">
        <v>41</v>
      </c>
      <c r="F13" s="7" t="s">
        <v>44</v>
      </c>
      <c r="G13" s="9" t="s">
        <v>45</v>
      </c>
      <c r="H13" s="7" t="n">
        <v>-2</v>
      </c>
      <c r="I13" s="9" t="str">
        <f aca="false">CONCATENATE(F13, " &lt; ", H13)</f>
        <v>diff_cnt &lt; -2</v>
      </c>
    </row>
    <row r="14" customFormat="false" ht="13.8" hidden="false" customHeight="false" outlineLevel="0" collapsed="false">
      <c r="A14" s="5" t="n">
        <v>165306</v>
      </c>
      <c r="B14" s="6"/>
      <c r="C14" s="7" t="s">
        <v>26</v>
      </c>
      <c r="D14" s="7" t="s">
        <v>40</v>
      </c>
      <c r="E14" s="7" t="s">
        <v>41</v>
      </c>
      <c r="F14" s="7" t="s">
        <v>46</v>
      </c>
      <c r="G14" s="9" t="s">
        <v>47</v>
      </c>
      <c r="H14" s="7" t="n">
        <v>-2.5</v>
      </c>
      <c r="I14" s="9" t="str">
        <f aca="false">CONCATENATE(F14, " &lt; ", H14)</f>
        <v>foldchange &lt; -2.5</v>
      </c>
    </row>
    <row r="15" customFormat="false" ht="14.35" hidden="false" customHeight="false" outlineLevel="0" collapsed="false">
      <c r="A15" s="5" t="n">
        <v>165306</v>
      </c>
      <c r="B15" s="6"/>
      <c r="C15" s="7" t="s">
        <v>26</v>
      </c>
      <c r="D15" s="7" t="s">
        <v>40</v>
      </c>
      <c r="E15" s="7" t="s">
        <v>41</v>
      </c>
      <c r="F15" s="7" t="s">
        <v>48</v>
      </c>
      <c r="G15" s="9"/>
      <c r="H15" s="7" t="n">
        <v>0.05</v>
      </c>
      <c r="I15" s="9" t="str">
        <f aca="false">CONCATENATE(F15, "&lt; ", H15)</f>
        <v>adjusted_p_value&lt; 0.05</v>
      </c>
      <c r="J15" s="0" t="str">
        <f aca="false">CONCATENATE(I15," &amp; ",  I13," &amp; ", I14)</f>
        <v>adjusted_p_value&lt; 0.05 &amp; diff_cnt &lt; -2 &amp; foldchange &lt; -2.5</v>
      </c>
      <c r="K15" s="0" t="n">
        <v>-1</v>
      </c>
    </row>
    <row r="16" customFormat="false" ht="28.7" hidden="false" customHeight="false" outlineLevel="0" collapsed="false">
      <c r="A16" s="5" t="n">
        <v>165306</v>
      </c>
      <c r="B16" s="6"/>
      <c r="C16" s="7" t="s">
        <v>26</v>
      </c>
      <c r="D16" s="7" t="s">
        <v>40</v>
      </c>
      <c r="E16" s="7" t="s">
        <v>49</v>
      </c>
      <c r="F16" s="7" t="s">
        <v>42</v>
      </c>
      <c r="G16" s="9" t="s">
        <v>43</v>
      </c>
      <c r="H16" s="7" t="n">
        <v>2</v>
      </c>
      <c r="I16" s="9" t="str">
        <f aca="false">CONCATENATE(F16, " &gt;=", H16)</f>
        <v>site_cnt &gt;=2</v>
      </c>
    </row>
    <row r="17" customFormat="false" ht="28.7" hidden="false" customHeight="false" outlineLevel="0" collapsed="false">
      <c r="A17" s="5" t="n">
        <v>165306</v>
      </c>
      <c r="B17" s="6"/>
      <c r="C17" s="7" t="s">
        <v>26</v>
      </c>
      <c r="D17" s="7" t="s">
        <v>40</v>
      </c>
      <c r="E17" s="7" t="s">
        <v>49</v>
      </c>
      <c r="F17" s="7" t="s">
        <v>44</v>
      </c>
      <c r="G17" s="9" t="s">
        <v>45</v>
      </c>
      <c r="H17" s="7" t="n">
        <v>-2</v>
      </c>
      <c r="I17" s="9" t="str">
        <f aca="false">CONCATENATE(F17, " &lt; ", H17)</f>
        <v>diff_cnt &lt; -2</v>
      </c>
    </row>
    <row r="18" customFormat="false" ht="28.7" hidden="false" customHeight="false" outlineLevel="0" collapsed="false">
      <c r="A18" s="5" t="n">
        <v>165306</v>
      </c>
      <c r="B18" s="6"/>
      <c r="C18" s="7" t="s">
        <v>26</v>
      </c>
      <c r="D18" s="7" t="s">
        <v>40</v>
      </c>
      <c r="E18" s="7" t="s">
        <v>49</v>
      </c>
      <c r="F18" s="7" t="s">
        <v>44</v>
      </c>
      <c r="G18" s="9" t="s">
        <v>50</v>
      </c>
      <c r="H18" s="7" t="n">
        <v>2</v>
      </c>
      <c r="I18" s="9" t="str">
        <f aca="false">CONCATENATE(F18, " &gt; ", H18)</f>
        <v>diff_cnt &gt; 2</v>
      </c>
      <c r="J18" s="0" t="str">
        <f aca="false">CONCATENATE(I16,  " &amp; ", I21," &amp; ",  I18," &amp; ", I20)</f>
        <v>site_cnt &gt;=2 &amp; adjusted_p_value&lt; 0.05 &amp; diff_cnt &gt; 2 &amp; foldchange &gt; 2.5</v>
      </c>
      <c r="K18" s="0" t="n">
        <v>1</v>
      </c>
    </row>
    <row r="19" customFormat="false" ht="23.85" hidden="false" customHeight="false" outlineLevel="0" collapsed="false">
      <c r="A19" s="5" t="n">
        <v>165306</v>
      </c>
      <c r="B19" s="6"/>
      <c r="C19" s="7" t="s">
        <v>26</v>
      </c>
      <c r="D19" s="7" t="s">
        <v>40</v>
      </c>
      <c r="E19" s="7" t="s">
        <v>49</v>
      </c>
      <c r="F19" s="7" t="s">
        <v>46</v>
      </c>
      <c r="G19" s="9" t="s">
        <v>47</v>
      </c>
      <c r="H19" s="7" t="n">
        <v>-2.5</v>
      </c>
      <c r="I19" s="9" t="str">
        <f aca="false">CONCATENATE(F19, " &lt; ", H19)</f>
        <v>foldchange &lt; -2.5</v>
      </c>
    </row>
    <row r="20" customFormat="false" ht="23.85" hidden="false" customHeight="false" outlineLevel="0" collapsed="false">
      <c r="A20" s="5" t="n">
        <v>165306</v>
      </c>
      <c r="B20" s="6"/>
      <c r="C20" s="7" t="s">
        <v>26</v>
      </c>
      <c r="D20" s="7" t="s">
        <v>40</v>
      </c>
      <c r="E20" s="7" t="s">
        <v>49</v>
      </c>
      <c r="F20" s="7" t="s">
        <v>46</v>
      </c>
      <c r="G20" s="9" t="s">
        <v>51</v>
      </c>
      <c r="H20" s="7" t="n">
        <v>2.5</v>
      </c>
      <c r="I20" s="9" t="str">
        <f aca="false">CONCATENATE(F20, " &gt; ", H20)</f>
        <v>foldchange &gt; 2.5</v>
      </c>
      <c r="J20" s="0" t="str">
        <f aca="false">CONCATENATE(I16, " &amp; ", I21," &amp; ",  I17," &amp; ", I19)</f>
        <v>site_cnt &gt;=2 &amp; adjusted_p_value&lt; 0.05 &amp; diff_cnt &lt; -2 &amp; foldchange &lt; -2.5</v>
      </c>
      <c r="K20" s="0" t="n">
        <v>-1</v>
      </c>
    </row>
    <row r="21" customFormat="false" ht="28.7" hidden="false" customHeight="false" outlineLevel="0" collapsed="false">
      <c r="A21" s="5" t="n">
        <v>165306</v>
      </c>
      <c r="B21" s="6"/>
      <c r="C21" s="7" t="s">
        <v>26</v>
      </c>
      <c r="D21" s="7" t="s">
        <v>40</v>
      </c>
      <c r="E21" s="7" t="s">
        <v>49</v>
      </c>
      <c r="F21" s="7" t="s">
        <v>48</v>
      </c>
      <c r="G21" s="7"/>
      <c r="H21" s="7" t="n">
        <v>0.05</v>
      </c>
      <c r="I21" s="9" t="str">
        <f aca="false">CONCATENATE(F21, "&lt; ", H21)</f>
        <v>adjusted_p_value&lt; 0.05</v>
      </c>
    </row>
    <row r="22" customFormat="false" ht="28.7" hidden="false" customHeight="false" outlineLevel="0" collapsed="false">
      <c r="A22" s="5" t="n">
        <v>165306</v>
      </c>
      <c r="B22" s="6"/>
      <c r="C22" s="7" t="s">
        <v>26</v>
      </c>
      <c r="D22" s="7" t="s">
        <v>52</v>
      </c>
      <c r="E22" s="7" t="s">
        <v>53</v>
      </c>
      <c r="F22" s="7" t="s">
        <v>29</v>
      </c>
      <c r="G22" s="9" t="s">
        <v>30</v>
      </c>
      <c r="H22" s="7" t="n">
        <v>2</v>
      </c>
      <c r="I22" s="9" t="str">
        <f aca="false">_xlfn.CONCAT( F22, "&gt;=", H22)</f>
        <v>n&gt;=2</v>
      </c>
    </row>
    <row r="23" customFormat="false" ht="28.7" hidden="false" customHeight="false" outlineLevel="0" collapsed="false">
      <c r="A23" s="5" t="n">
        <v>165306</v>
      </c>
      <c r="B23" s="6"/>
      <c r="C23" s="7" t="s">
        <v>26</v>
      </c>
      <c r="D23" s="7" t="s">
        <v>52</v>
      </c>
      <c r="E23" s="7" t="s">
        <v>53</v>
      </c>
      <c r="F23" s="7" t="s">
        <v>54</v>
      </c>
      <c r="G23" s="9" t="s">
        <v>55</v>
      </c>
      <c r="H23" s="7" t="n">
        <v>40</v>
      </c>
      <c r="I23" s="9" t="str">
        <f aca="false">CONCATENATE( F23, " &gt;", H23)</f>
        <v>diff_avg &gt;40</v>
      </c>
    </row>
    <row r="24" customFormat="false" ht="28.7" hidden="false" customHeight="false" outlineLevel="0" collapsed="false">
      <c r="A24" s="5" t="n">
        <v>165306</v>
      </c>
      <c r="B24" s="6"/>
      <c r="C24" s="7" t="s">
        <v>26</v>
      </c>
      <c r="D24" s="7" t="s">
        <v>52</v>
      </c>
      <c r="E24" s="7" t="s">
        <v>53</v>
      </c>
      <c r="F24" s="7" t="s">
        <v>37</v>
      </c>
      <c r="G24" s="9"/>
      <c r="H24" s="7" t="n">
        <v>0.05</v>
      </c>
      <c r="I24" s="9" t="str">
        <f aca="false">CONCATENATE(F24, "&lt;", H24)</f>
        <v>p_value&lt;0.05</v>
      </c>
      <c r="J24" s="0" t="str">
        <f aca="false">CONCATENATE(I23, " &amp; ", I24, " &amp; ", I22)</f>
        <v>diff_avg &gt;40 &amp; p_value&lt;0.05 &amp; n&gt;=2</v>
      </c>
      <c r="K24" s="0" t="n">
        <v>1</v>
      </c>
    </row>
    <row r="25" customFormat="false" ht="14.35" hidden="false" customHeight="false" outlineLevel="0" collapsed="false">
      <c r="A25" s="5" t="n">
        <v>165306</v>
      </c>
      <c r="B25" s="6"/>
      <c r="C25" s="7" t="s">
        <v>56</v>
      </c>
      <c r="D25" s="7" t="s">
        <v>57</v>
      </c>
      <c r="E25" s="7" t="s">
        <v>58</v>
      </c>
      <c r="F25" s="7" t="s">
        <v>59</v>
      </c>
      <c r="G25" s="9"/>
      <c r="H25" s="7" t="n">
        <v>8</v>
      </c>
      <c r="I25" s="9" t="str">
        <f aca="false">CONCATENATE(F25, " &gt; ", H25)</f>
        <v>site_value_cnt &gt; 8</v>
      </c>
    </row>
    <row r="26" customFormat="false" ht="14.35" hidden="false" customHeight="false" outlineLevel="0" collapsed="false">
      <c r="A26" s="5" t="n">
        <v>165306</v>
      </c>
      <c r="B26" s="6"/>
      <c r="C26" s="7" t="s">
        <v>56</v>
      </c>
      <c r="D26" s="7" t="s">
        <v>57</v>
      </c>
      <c r="E26" s="7" t="s">
        <v>58</v>
      </c>
      <c r="F26" s="7" t="s">
        <v>60</v>
      </c>
      <c r="G26" s="9"/>
      <c r="H26" s="7" t="n">
        <v>4</v>
      </c>
      <c r="I26" s="9" t="str">
        <f aca="false">CONCATENATE(F26, " &gt; ", H26)</f>
        <v>oddsRatio &gt; 4</v>
      </c>
    </row>
    <row r="27" customFormat="false" ht="14.35" hidden="false" customHeight="false" outlineLevel="0" collapsed="false">
      <c r="A27" s="5" t="n">
        <v>165306</v>
      </c>
      <c r="B27" s="6"/>
      <c r="C27" s="7" t="s">
        <v>56</v>
      </c>
      <c r="D27" s="7" t="s">
        <v>57</v>
      </c>
      <c r="E27" s="7" t="s">
        <v>58</v>
      </c>
      <c r="F27" s="7" t="s">
        <v>61</v>
      </c>
      <c r="G27" s="9"/>
      <c r="H27" s="7" t="n">
        <v>15</v>
      </c>
      <c r="I27" s="9" t="str">
        <f aca="false">CONCATENATE(F27, " &gt; ", H27)</f>
        <v>site_value_pct &gt; 15</v>
      </c>
    </row>
    <row r="28" customFormat="false" ht="14.25" hidden="false" customHeight="true" outlineLevel="0" collapsed="false">
      <c r="A28" s="5" t="n">
        <v>165306</v>
      </c>
      <c r="B28" s="6"/>
      <c r="C28" s="7" t="s">
        <v>56</v>
      </c>
      <c r="D28" s="7" t="s">
        <v>57</v>
      </c>
      <c r="E28" s="7" t="s">
        <v>58</v>
      </c>
      <c r="F28" s="7" t="s">
        <v>35</v>
      </c>
      <c r="G28" s="9"/>
      <c r="H28" s="7" t="n">
        <v>10</v>
      </c>
      <c r="I28" s="9" t="str">
        <f aca="false">CONCATENATE(F28, "&gt;", H28)</f>
        <v>diff_pct&gt;10</v>
      </c>
      <c r="J28" s="0" t="str">
        <f aca="false">CONCATENATE(I29," &amp; ", I25, " &amp; ", I26, " &amp; ", I27,   " &amp; ", I28)</f>
        <v>p_value &lt; 0.05 &amp; site_value_cnt &gt; 8 &amp; oddsRatio &gt; 4 &amp; site_value_pct &gt; 15 &amp; diff_pct&gt;10</v>
      </c>
      <c r="K28" s="0" t="n">
        <v>1</v>
      </c>
    </row>
    <row r="29" customFormat="false" ht="14.35" hidden="false" customHeight="false" outlineLevel="0" collapsed="false">
      <c r="A29" s="5" t="n">
        <v>165306</v>
      </c>
      <c r="B29" s="6"/>
      <c r="C29" s="7" t="s">
        <v>56</v>
      </c>
      <c r="D29" s="7" t="s">
        <v>57</v>
      </c>
      <c r="E29" s="7" t="s">
        <v>58</v>
      </c>
      <c r="F29" s="7" t="s">
        <v>37</v>
      </c>
      <c r="G29" s="9"/>
      <c r="H29" s="7" t="n">
        <v>0.05</v>
      </c>
      <c r="I29" s="9" t="str">
        <f aca="false">CONCATENATE(F29, " &lt; ", H29)</f>
        <v>p_value &lt; 0.05</v>
      </c>
    </row>
    <row r="30" customFormat="false" ht="14.35" hidden="false" customHeight="false" outlineLevel="0" collapsed="false">
      <c r="A30" s="5" t="n">
        <v>165306</v>
      </c>
      <c r="B30" s="6"/>
      <c r="C30" s="7" t="s">
        <v>56</v>
      </c>
      <c r="D30" s="7" t="s">
        <v>57</v>
      </c>
      <c r="E30" s="7" t="s">
        <v>62</v>
      </c>
      <c r="F30" s="7" t="s">
        <v>59</v>
      </c>
      <c r="G30" s="9"/>
      <c r="H30" s="7" t="n">
        <v>8</v>
      </c>
      <c r="I30" s="9" t="str">
        <f aca="false">CONCATENATE(F30, " &gt; ", H30)</f>
        <v>site_value_cnt &gt; 8</v>
      </c>
    </row>
    <row r="31" customFormat="false" ht="14.35" hidden="false" customHeight="false" outlineLevel="0" collapsed="false">
      <c r="A31" s="5" t="n">
        <v>165306</v>
      </c>
      <c r="B31" s="6"/>
      <c r="C31" s="7" t="s">
        <v>56</v>
      </c>
      <c r="D31" s="7" t="s">
        <v>57</v>
      </c>
      <c r="E31" s="7" t="s">
        <v>62</v>
      </c>
      <c r="F31" s="7" t="s">
        <v>60</v>
      </c>
      <c r="G31" s="9"/>
      <c r="H31" s="7" t="n">
        <v>4</v>
      </c>
      <c r="I31" s="9" t="str">
        <f aca="false">CONCATENATE(F31, " &gt; ", H31)</f>
        <v>oddsRatio &gt; 4</v>
      </c>
    </row>
    <row r="32" customFormat="false" ht="14.35" hidden="false" customHeight="false" outlineLevel="0" collapsed="false">
      <c r="A32" s="5" t="n">
        <v>165306</v>
      </c>
      <c r="B32" s="6"/>
      <c r="C32" s="7" t="s">
        <v>56</v>
      </c>
      <c r="D32" s="7" t="s">
        <v>57</v>
      </c>
      <c r="E32" s="7" t="s">
        <v>62</v>
      </c>
      <c r="F32" s="7" t="s">
        <v>61</v>
      </c>
      <c r="G32" s="9"/>
      <c r="H32" s="7" t="n">
        <v>10</v>
      </c>
      <c r="I32" s="9" t="str">
        <f aca="false">CONCATENATE(F32, " &gt; ", H32)</f>
        <v>site_value_pct &gt; 10</v>
      </c>
    </row>
    <row r="33" customFormat="false" ht="14.25" hidden="false" customHeight="true" outlineLevel="0" collapsed="false">
      <c r="A33" s="5" t="n">
        <v>165306</v>
      </c>
      <c r="B33" s="6"/>
      <c r="C33" s="7" t="s">
        <v>56</v>
      </c>
      <c r="D33" s="7" t="s">
        <v>57</v>
      </c>
      <c r="E33" s="7" t="s">
        <v>62</v>
      </c>
      <c r="F33" s="7" t="s">
        <v>35</v>
      </c>
      <c r="G33" s="9"/>
      <c r="H33" s="7" t="n">
        <v>10</v>
      </c>
      <c r="I33" s="9" t="str">
        <f aca="false">CONCATENATE(F33, "&gt;", H33)</f>
        <v>diff_pct&gt;10</v>
      </c>
      <c r="J33" s="0" t="str">
        <f aca="false">CONCATENATE(I34," &amp; ", I30, " &amp; ", I31, " &amp; ", I32,   " &amp; ", I33)</f>
        <v>p_value &lt; 0.05 &amp; site_value_cnt &gt; 8 &amp; oddsRatio &gt; 4 &amp; site_value_pct &gt; 10 &amp; diff_pct&gt;10</v>
      </c>
      <c r="K33" s="0" t="n">
        <v>1</v>
      </c>
    </row>
    <row r="34" customFormat="false" ht="14.35" hidden="false" customHeight="false" outlineLevel="0" collapsed="false">
      <c r="A34" s="5" t="n">
        <v>165306</v>
      </c>
      <c r="B34" s="6"/>
      <c r="C34" s="7" t="s">
        <v>56</v>
      </c>
      <c r="D34" s="7" t="s">
        <v>57</v>
      </c>
      <c r="E34" s="7" t="s">
        <v>62</v>
      </c>
      <c r="F34" s="7" t="s">
        <v>37</v>
      </c>
      <c r="G34" s="9"/>
      <c r="H34" s="7" t="n">
        <v>0.05</v>
      </c>
      <c r="I34" s="9" t="str">
        <f aca="false">CONCATENATE(F34, " &lt; ", H34)</f>
        <v>p_value &lt; 0.05</v>
      </c>
    </row>
    <row r="35" customFormat="false" ht="14.35" hidden="false" customHeight="false" outlineLevel="0" collapsed="false">
      <c r="A35" s="5" t="n">
        <v>165306</v>
      </c>
      <c r="B35" s="6"/>
      <c r="C35" s="7" t="s">
        <v>56</v>
      </c>
      <c r="D35" s="7" t="s">
        <v>57</v>
      </c>
      <c r="E35" s="7" t="s">
        <v>63</v>
      </c>
      <c r="F35" s="7" t="s">
        <v>59</v>
      </c>
      <c r="G35" s="9"/>
      <c r="H35" s="7" t="n">
        <v>8</v>
      </c>
      <c r="I35" s="9" t="str">
        <f aca="false">CONCATENATE(F35, " &gt; ", H35)</f>
        <v>site_value_cnt &gt; 8</v>
      </c>
    </row>
    <row r="36" customFormat="false" ht="14.35" hidden="false" customHeight="false" outlineLevel="0" collapsed="false">
      <c r="A36" s="5" t="n">
        <v>165306</v>
      </c>
      <c r="B36" s="6"/>
      <c r="C36" s="7" t="s">
        <v>56</v>
      </c>
      <c r="D36" s="7" t="s">
        <v>57</v>
      </c>
      <c r="E36" s="7" t="s">
        <v>63</v>
      </c>
      <c r="F36" s="7" t="s">
        <v>60</v>
      </c>
      <c r="G36" s="9"/>
      <c r="H36" s="7" t="n">
        <v>4</v>
      </c>
      <c r="I36" s="9" t="str">
        <f aca="false">CONCATENATE(F36, " &gt; ", H36)</f>
        <v>oddsRatio &gt; 4</v>
      </c>
    </row>
    <row r="37" customFormat="false" ht="14.35" hidden="false" customHeight="false" outlineLevel="0" collapsed="false">
      <c r="A37" s="5" t="n">
        <v>165306</v>
      </c>
      <c r="B37" s="6"/>
      <c r="C37" s="7" t="s">
        <v>56</v>
      </c>
      <c r="D37" s="7" t="s">
        <v>57</v>
      </c>
      <c r="E37" s="7" t="s">
        <v>63</v>
      </c>
      <c r="F37" s="7" t="s">
        <v>61</v>
      </c>
      <c r="G37" s="9"/>
      <c r="H37" s="7" t="n">
        <v>33</v>
      </c>
      <c r="I37" s="9" t="str">
        <f aca="false">CONCATENATE(F37, " &gt; ", H37)</f>
        <v>site_value_pct &gt; 33</v>
      </c>
    </row>
    <row r="38" customFormat="false" ht="15" hidden="false" customHeight="true" outlineLevel="0" collapsed="false">
      <c r="A38" s="5" t="n">
        <v>165306</v>
      </c>
      <c r="B38" s="6"/>
      <c r="C38" s="7" t="s">
        <v>56</v>
      </c>
      <c r="D38" s="7" t="s">
        <v>57</v>
      </c>
      <c r="E38" s="7" t="s">
        <v>63</v>
      </c>
      <c r="F38" s="7" t="s">
        <v>35</v>
      </c>
      <c r="G38" s="9"/>
      <c r="H38" s="7" t="n">
        <v>10</v>
      </c>
      <c r="I38" s="9" t="str">
        <f aca="false">CONCATENATE(F38, "&gt;", H38)</f>
        <v>diff_pct&gt;10</v>
      </c>
      <c r="J38" s="0" t="str">
        <f aca="false">CONCATENATE(I39," &amp; ", I35, " &amp; ", I36, " &amp; ", I37,   " &amp; ", I38)</f>
        <v>p_value &lt; 0.05 &amp; site_value_cnt &gt; 8 &amp; oddsRatio &gt; 4 &amp; site_value_pct &gt; 33 &amp; diff_pct&gt;10</v>
      </c>
      <c r="K38" s="0" t="n">
        <v>1</v>
      </c>
    </row>
    <row r="39" customFormat="false" ht="14.35" hidden="false" customHeight="false" outlineLevel="0" collapsed="false">
      <c r="A39" s="5" t="n">
        <v>165306</v>
      </c>
      <c r="B39" s="6"/>
      <c r="C39" s="7" t="s">
        <v>56</v>
      </c>
      <c r="D39" s="7" t="s">
        <v>57</v>
      </c>
      <c r="E39" s="7" t="s">
        <v>63</v>
      </c>
      <c r="F39" s="7" t="s">
        <v>37</v>
      </c>
      <c r="G39" s="9"/>
      <c r="H39" s="7" t="n">
        <v>0.05</v>
      </c>
      <c r="I39" s="9" t="str">
        <f aca="false">CONCATENATE(F39, " &lt; ", H39)</f>
        <v>p_value &lt; 0.05</v>
      </c>
    </row>
    <row r="40" customFormat="false" ht="13.8" hidden="false" customHeight="false" outlineLevel="0" collapsed="false">
      <c r="A40" s="5" t="n">
        <v>165306</v>
      </c>
      <c r="B40" s="6"/>
      <c r="C40" s="8" t="s">
        <v>64</v>
      </c>
      <c r="D40" s="8" t="s">
        <v>65</v>
      </c>
      <c r="E40" s="7" t="s">
        <v>66</v>
      </c>
      <c r="F40" s="7" t="s">
        <v>29</v>
      </c>
      <c r="G40" s="9"/>
      <c r="H40" s="7" t="n">
        <v>15</v>
      </c>
      <c r="I40" s="9" t="str">
        <f aca="false">CONCATENATE("abs(",F42,")/100*",F40,"&gt;",H40)</f>
        <v>abs(diff_pct)/100*n&gt;15</v>
      </c>
    </row>
    <row r="41" customFormat="false" ht="13.8" hidden="false" customHeight="false" outlineLevel="0" collapsed="false">
      <c r="A41" s="5" t="n">
        <v>165306</v>
      </c>
      <c r="B41" s="6"/>
      <c r="C41" s="8" t="s">
        <v>64</v>
      </c>
      <c r="D41" s="8" t="s">
        <v>65</v>
      </c>
      <c r="E41" s="7" t="s">
        <v>66</v>
      </c>
      <c r="F41" s="7" t="s">
        <v>31</v>
      </c>
      <c r="G41" s="9"/>
      <c r="H41" s="7"/>
      <c r="I41" s="9"/>
    </row>
    <row r="42" customFormat="false" ht="13.8" hidden="false" customHeight="false" outlineLevel="0" collapsed="false">
      <c r="A42" s="5" t="n">
        <v>165306</v>
      </c>
      <c r="B42" s="6"/>
      <c r="C42" s="8" t="s">
        <v>64</v>
      </c>
      <c r="D42" s="8" t="s">
        <v>65</v>
      </c>
      <c r="E42" s="7" t="s">
        <v>66</v>
      </c>
      <c r="F42" s="7" t="s">
        <v>35</v>
      </c>
      <c r="G42" s="9"/>
      <c r="H42" s="7" t="n">
        <v>10</v>
      </c>
      <c r="I42" s="9" t="str">
        <f aca="false">CONCATENATE(F42, "&gt;", H42)</f>
        <v>diff_pct&gt;10</v>
      </c>
      <c r="J42" s="0" t="str">
        <f aca="false">CONCATENATE(I40," &amp;",I42, " &amp; ", I43)</f>
        <v>abs(diff_pct)/100*n&gt;15 &amp;diff_pct&gt;10 &amp; p_value&lt;0.05</v>
      </c>
      <c r="K42" s="0" t="n">
        <v>1</v>
      </c>
    </row>
    <row r="43" customFormat="false" ht="14.35" hidden="false" customHeight="false" outlineLevel="0" collapsed="false">
      <c r="A43" s="5" t="n">
        <v>165306</v>
      </c>
      <c r="B43" s="6"/>
      <c r="C43" s="8" t="s">
        <v>64</v>
      </c>
      <c r="D43" s="8" t="s">
        <v>65</v>
      </c>
      <c r="E43" s="7" t="s">
        <v>66</v>
      </c>
      <c r="F43" s="7" t="s">
        <v>37</v>
      </c>
      <c r="G43" s="9"/>
      <c r="H43" s="7" t="n">
        <v>0.05</v>
      </c>
      <c r="I43" s="9" t="str">
        <f aca="false">CONCATENATE(F43, "&lt;", H43)</f>
        <v>p_value&lt;0.05</v>
      </c>
    </row>
    <row r="44" customFormat="false" ht="14.35" hidden="false" customHeight="false" outlineLevel="0" collapsed="false">
      <c r="A44" s="5" t="n">
        <v>165306</v>
      </c>
      <c r="B44" s="6"/>
      <c r="C44" s="8" t="s">
        <v>67</v>
      </c>
      <c r="D44" s="8" t="s">
        <v>68</v>
      </c>
      <c r="E44" s="7" t="s">
        <v>69</v>
      </c>
      <c r="F44" s="7" t="s">
        <v>29</v>
      </c>
      <c r="G44" s="9"/>
      <c r="H44" s="7" t="n">
        <v>15</v>
      </c>
      <c r="I44" s="9" t="str">
        <f aca="false">CONCATENATE("abs(",F46,")/100*",F44,"&gt;",H44)</f>
        <v>abs(diff_pct)/100*n&gt;15</v>
      </c>
    </row>
    <row r="45" customFormat="false" ht="14.35" hidden="false" customHeight="false" outlineLevel="0" collapsed="false">
      <c r="A45" s="5" t="n">
        <v>165306</v>
      </c>
      <c r="B45" s="6"/>
      <c r="C45" s="8" t="s">
        <v>67</v>
      </c>
      <c r="D45" s="8" t="s">
        <v>68</v>
      </c>
      <c r="E45" s="7" t="s">
        <v>69</v>
      </c>
      <c r="F45" s="7" t="s">
        <v>31</v>
      </c>
      <c r="G45" s="9"/>
      <c r="H45" s="7"/>
      <c r="I45" s="9"/>
    </row>
    <row r="46" customFormat="false" ht="14.35" hidden="false" customHeight="false" outlineLevel="0" collapsed="false">
      <c r="A46" s="5" t="n">
        <v>165306</v>
      </c>
      <c r="B46" s="6"/>
      <c r="C46" s="8" t="s">
        <v>67</v>
      </c>
      <c r="D46" s="8" t="s">
        <v>68</v>
      </c>
      <c r="E46" s="7" t="s">
        <v>69</v>
      </c>
      <c r="F46" s="7" t="s">
        <v>35</v>
      </c>
      <c r="G46" s="9"/>
      <c r="H46" s="7" t="n">
        <v>10</v>
      </c>
      <c r="I46" s="9" t="str">
        <f aca="false">CONCATENATE(F46, "&gt;", H46)</f>
        <v>diff_pct&gt;10</v>
      </c>
      <c r="J46" s="0" t="str">
        <f aca="false">CONCATENATE(I44," &amp;",I46, " &amp; ", I47)</f>
        <v>abs(diff_pct)/100*n&gt;15 &amp;diff_pct&gt;10 &amp; p_value&lt;0.05</v>
      </c>
      <c r="K46" s="0" t="n">
        <v>1</v>
      </c>
    </row>
    <row r="47" customFormat="false" ht="14.35" hidden="false" customHeight="false" outlineLevel="0" collapsed="false">
      <c r="A47" s="5" t="n">
        <v>165306</v>
      </c>
      <c r="B47" s="6"/>
      <c r="C47" s="8" t="s">
        <v>67</v>
      </c>
      <c r="D47" s="8" t="s">
        <v>68</v>
      </c>
      <c r="E47" s="7" t="s">
        <v>69</v>
      </c>
      <c r="F47" s="7" t="s">
        <v>37</v>
      </c>
      <c r="G47" s="9"/>
      <c r="H47" s="7" t="n">
        <v>0.05</v>
      </c>
      <c r="I47" s="9" t="str">
        <f aca="false">CONCATENATE(F47, "&lt;", H47)</f>
        <v>p_value&lt;0.05</v>
      </c>
    </row>
  </sheetData>
  <autoFilter ref="A1:J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4" activeCellId="1" sqref="B2:B8 H4"/>
    </sheetView>
  </sheetViews>
  <sheetFormatPr defaultColWidth="36.8125" defaultRowHeight="14.3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0.41"/>
    <col collapsed="false" customWidth="true" hidden="false" outlineLevel="0" max="3" min="3" style="0" width="13.59"/>
    <col collapsed="false" customWidth="true" hidden="false" outlineLevel="0" max="4" min="4" style="0" width="16.6"/>
    <col collapsed="false" customWidth="true" hidden="false" outlineLevel="0" max="5" min="5" style="0" width="28.3"/>
    <col collapsed="false" customWidth="true" hidden="false" outlineLevel="0" max="6" min="6" style="0" width="15.29"/>
    <col collapsed="false" customWidth="true" hidden="false" outlineLevel="0" max="7" min="7" style="0" width="11.99"/>
    <col collapsed="false" customWidth="true" hidden="false" outlineLevel="0" max="8" min="8" style="0" width="17.88"/>
    <col collapsed="false" customWidth="true" hidden="false" outlineLevel="0" max="9" min="9" style="0" width="27.41"/>
    <col collapsed="false" customWidth="true" hidden="false" outlineLevel="0" max="10" min="10" style="0" width="23.59"/>
    <col collapsed="false" customWidth="true" hidden="false" outlineLevel="0" max="11" min="11" style="0" width="24.6"/>
  </cols>
  <sheetData>
    <row r="1" customFormat="false" ht="28.7" hidden="false" customHeight="false" outlineLevel="0" collapsed="false">
      <c r="A1" s="8" t="s">
        <v>70</v>
      </c>
      <c r="B1" s="7" t="s">
        <v>71</v>
      </c>
      <c r="C1" s="7" t="s">
        <v>72</v>
      </c>
      <c r="D1" s="8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</row>
    <row r="2" customFormat="false" ht="28.7" hidden="false" customHeight="false" outlineLevel="0" collapsed="false">
      <c r="A2" s="7" t="s">
        <v>82</v>
      </c>
      <c r="B2" s="7"/>
      <c r="C2" s="7" t="s">
        <v>27</v>
      </c>
      <c r="D2" s="7" t="s">
        <v>83</v>
      </c>
      <c r="E2" s="7" t="n">
        <v>-1</v>
      </c>
      <c r="F2" s="7" t="n">
        <v>-3</v>
      </c>
      <c r="G2" s="7" t="s">
        <v>35</v>
      </c>
      <c r="H2" s="7" t="s">
        <v>84</v>
      </c>
      <c r="I2" s="7"/>
      <c r="J2" s="8" t="s">
        <v>85</v>
      </c>
      <c r="K2" s="7" t="s">
        <v>86</v>
      </c>
      <c r="L2" s="7" t="s">
        <v>87</v>
      </c>
    </row>
    <row r="3" customFormat="false" ht="28.7" hidden="false" customHeight="false" outlineLevel="0" collapsed="false">
      <c r="A3" s="7" t="s">
        <v>82</v>
      </c>
      <c r="B3" s="7"/>
      <c r="C3" s="7" t="s">
        <v>88</v>
      </c>
      <c r="D3" s="7" t="s">
        <v>89</v>
      </c>
      <c r="E3" s="7" t="n">
        <v>-1</v>
      </c>
      <c r="F3" s="7" t="n">
        <v>-3</v>
      </c>
      <c r="G3" s="7" t="s">
        <v>46</v>
      </c>
      <c r="H3" s="7" t="s">
        <v>84</v>
      </c>
      <c r="I3" s="7"/>
      <c r="J3" s="8" t="s">
        <v>90</v>
      </c>
      <c r="K3" s="7" t="s">
        <v>91</v>
      </c>
      <c r="L3" s="7" t="s">
        <v>92</v>
      </c>
    </row>
    <row r="4" customFormat="false" ht="28.7" hidden="false" customHeight="false" outlineLevel="0" collapsed="false">
      <c r="A4" s="7" t="s">
        <v>82</v>
      </c>
      <c r="B4" s="7"/>
      <c r="C4" s="7" t="s">
        <v>52</v>
      </c>
      <c r="D4" s="7" t="s">
        <v>93</v>
      </c>
      <c r="E4" s="7" t="n">
        <v>1</v>
      </c>
      <c r="F4" s="7" t="n">
        <v>3</v>
      </c>
      <c r="G4" s="7" t="s">
        <v>54</v>
      </c>
      <c r="H4" s="7"/>
      <c r="I4" s="7"/>
      <c r="J4" s="8" t="s">
        <v>94</v>
      </c>
      <c r="K4" s="7" t="s">
        <v>95</v>
      </c>
      <c r="L4" s="7" t="s">
        <v>96</v>
      </c>
    </row>
    <row r="5" customFormat="false" ht="14.35" hidden="false" customHeight="false" outlineLevel="0" collapsed="false">
      <c r="A5" s="7" t="s">
        <v>97</v>
      </c>
      <c r="B5" s="7"/>
      <c r="C5" s="7" t="s">
        <v>27</v>
      </c>
      <c r="D5" s="7" t="s">
        <v>98</v>
      </c>
      <c r="E5" s="7" t="n">
        <v>1</v>
      </c>
      <c r="F5" s="7" t="n">
        <v>3</v>
      </c>
      <c r="G5" s="7" t="s">
        <v>35</v>
      </c>
      <c r="H5" s="7" t="s">
        <v>99</v>
      </c>
      <c r="I5" s="7"/>
      <c r="J5" s="8" t="s">
        <v>85</v>
      </c>
      <c r="K5" s="7" t="s">
        <v>86</v>
      </c>
      <c r="L5" s="7" t="s">
        <v>87</v>
      </c>
    </row>
    <row r="6" customFormat="false" ht="28.7" hidden="false" customHeight="false" outlineLevel="0" collapsed="false">
      <c r="A6" s="7" t="s">
        <v>97</v>
      </c>
      <c r="B6" s="7"/>
      <c r="C6" s="7" t="s">
        <v>88</v>
      </c>
      <c r="D6" s="7" t="s">
        <v>100</v>
      </c>
      <c r="E6" s="7" t="n">
        <v>1</v>
      </c>
      <c r="F6" s="7" t="n">
        <v>3</v>
      </c>
      <c r="G6" s="7" t="s">
        <v>46</v>
      </c>
      <c r="H6" s="7" t="s">
        <v>99</v>
      </c>
      <c r="I6" s="7"/>
      <c r="J6" s="8" t="s">
        <v>90</v>
      </c>
      <c r="K6" s="8" t="s">
        <v>91</v>
      </c>
      <c r="L6" s="8" t="s">
        <v>92</v>
      </c>
    </row>
    <row r="7" customFormat="false" ht="14.35" hidden="false" customHeight="false" outlineLevel="0" collapsed="false">
      <c r="A7" s="7" t="s">
        <v>101</v>
      </c>
      <c r="B7" s="7"/>
      <c r="C7" s="7" t="s">
        <v>102</v>
      </c>
      <c r="D7" s="7"/>
      <c r="E7" s="7" t="n">
        <v>1</v>
      </c>
      <c r="F7" s="7" t="n">
        <v>3</v>
      </c>
      <c r="G7" s="7" t="s">
        <v>35</v>
      </c>
      <c r="H7" s="7"/>
      <c r="I7" s="7" t="s">
        <v>103</v>
      </c>
      <c r="J7" s="8" t="s">
        <v>104</v>
      </c>
      <c r="K7" s="7" t="s">
        <v>105</v>
      </c>
      <c r="L7" s="7" t="s">
        <v>106</v>
      </c>
    </row>
    <row r="8" s="11" customFormat="true" ht="14.35" hidden="false" customHeight="false" outlineLevel="0" collapsed="false">
      <c r="A8" s="10" t="s">
        <v>107</v>
      </c>
      <c r="C8" s="10" t="s">
        <v>68</v>
      </c>
      <c r="D8" s="10" t="s">
        <v>69</v>
      </c>
      <c r="E8" s="10" t="n">
        <v>-1</v>
      </c>
      <c r="F8" s="10" t="n">
        <v>1</v>
      </c>
      <c r="G8" s="10" t="s">
        <v>35</v>
      </c>
      <c r="H8" s="10" t="s">
        <v>99</v>
      </c>
      <c r="I8" s="10" t="s">
        <v>108</v>
      </c>
      <c r="J8" s="10" t="s">
        <v>109</v>
      </c>
      <c r="K8" s="10" t="s">
        <v>110</v>
      </c>
      <c r="L8" s="10" t="s">
        <v>87</v>
      </c>
    </row>
    <row r="9" s="11" customFormat="true" ht="14.35" hidden="false" customHeight="false" outlineLevel="0" collapsed="false">
      <c r="A9" s="10" t="s">
        <v>111</v>
      </c>
      <c r="B9" s="10"/>
      <c r="C9" s="10" t="s">
        <v>112</v>
      </c>
      <c r="D9" s="10"/>
      <c r="E9" s="10" t="n">
        <v>1</v>
      </c>
      <c r="F9" s="10" t="n">
        <v>1</v>
      </c>
      <c r="G9" s="10" t="s">
        <v>35</v>
      </c>
      <c r="H9" s="10"/>
      <c r="I9" s="10"/>
      <c r="J9" s="10" t="s">
        <v>113</v>
      </c>
      <c r="K9" s="10" t="s">
        <v>86</v>
      </c>
      <c r="L9" s="10" t="s">
        <v>87</v>
      </c>
    </row>
    <row r="10" customFormat="false" ht="14.35" hidden="false" customHeight="false" outlineLevel="0" collapsed="false">
      <c r="A10" s="7" t="s">
        <v>114</v>
      </c>
      <c r="B10" s="7"/>
      <c r="C10" s="7" t="s">
        <v>27</v>
      </c>
      <c r="D10" s="7" t="s">
        <v>115</v>
      </c>
      <c r="E10" s="7" t="n">
        <v>-1</v>
      </c>
      <c r="F10" s="7" t="n">
        <v>1</v>
      </c>
      <c r="G10" s="7" t="s">
        <v>35</v>
      </c>
      <c r="H10" s="7" t="s">
        <v>84</v>
      </c>
      <c r="I10" s="7"/>
      <c r="J10" s="8" t="s">
        <v>85</v>
      </c>
      <c r="K10" s="7" t="s">
        <v>86</v>
      </c>
      <c r="L10" s="7" t="s">
        <v>87</v>
      </c>
    </row>
    <row r="11" customFormat="false" ht="14.35" hidden="false" customHeight="false" outlineLevel="0" collapsed="false">
      <c r="A11" s="7" t="s">
        <v>114</v>
      </c>
      <c r="B11" s="7"/>
      <c r="C11" s="7" t="s">
        <v>88</v>
      </c>
      <c r="D11" s="7" t="s">
        <v>116</v>
      </c>
      <c r="E11" s="7" t="n">
        <v>-1</v>
      </c>
      <c r="F11" s="7" t="n">
        <v>1</v>
      </c>
      <c r="G11" s="7" t="s">
        <v>46</v>
      </c>
      <c r="H11" s="7" t="s">
        <v>84</v>
      </c>
      <c r="I11" s="7"/>
      <c r="J11" s="8" t="s">
        <v>90</v>
      </c>
      <c r="K11" s="7" t="s">
        <v>91</v>
      </c>
      <c r="L11" s="7" t="s">
        <v>92</v>
      </c>
    </row>
    <row r="12" customFormat="false" ht="14.35" hidden="false" customHeight="false" outlineLevel="0" collapsed="false">
      <c r="A12" s="7" t="s">
        <v>114</v>
      </c>
      <c r="B12" s="7"/>
      <c r="C12" s="7" t="s">
        <v>52</v>
      </c>
      <c r="D12" s="7" t="s">
        <v>117</v>
      </c>
      <c r="E12" s="7" t="n">
        <v>1</v>
      </c>
      <c r="F12" s="7" t="n">
        <v>1</v>
      </c>
      <c r="G12" s="7" t="s">
        <v>54</v>
      </c>
      <c r="H12" s="7"/>
      <c r="I12" s="7"/>
      <c r="J12" s="8" t="s">
        <v>94</v>
      </c>
      <c r="K12" s="7" t="s">
        <v>95</v>
      </c>
      <c r="L12" s="7" t="s">
        <v>96</v>
      </c>
    </row>
    <row r="13" customFormat="false" ht="14.35" hidden="false" customHeight="false" outlineLevel="0" collapsed="false">
      <c r="A13" s="7" t="s">
        <v>118</v>
      </c>
      <c r="B13" s="7"/>
      <c r="C13" s="7" t="s">
        <v>27</v>
      </c>
      <c r="D13" s="7" t="s">
        <v>115</v>
      </c>
      <c r="E13" s="7" t="n">
        <v>1</v>
      </c>
      <c r="F13" s="7" t="n">
        <v>1</v>
      </c>
      <c r="G13" s="7" t="s">
        <v>35</v>
      </c>
      <c r="H13" s="7" t="s">
        <v>84</v>
      </c>
      <c r="I13" s="7"/>
      <c r="J13" s="8" t="s">
        <v>85</v>
      </c>
      <c r="K13" s="7" t="s">
        <v>86</v>
      </c>
      <c r="L13" s="7" t="s">
        <v>87</v>
      </c>
    </row>
    <row r="14" customFormat="false" ht="14.35" hidden="false" customHeight="false" outlineLevel="0" collapsed="false">
      <c r="A14" s="7" t="s">
        <v>118</v>
      </c>
      <c r="B14" s="7"/>
      <c r="C14" s="7" t="s">
        <v>88</v>
      </c>
      <c r="D14" s="7" t="s">
        <v>116</v>
      </c>
      <c r="E14" s="7" t="n">
        <v>1</v>
      </c>
      <c r="F14" s="7" t="n">
        <v>1</v>
      </c>
      <c r="G14" s="7" t="s">
        <v>46</v>
      </c>
      <c r="H14" s="7" t="s">
        <v>84</v>
      </c>
      <c r="I14" s="7"/>
      <c r="J14" s="8" t="s">
        <v>90</v>
      </c>
      <c r="K14" s="7" t="s">
        <v>91</v>
      </c>
      <c r="L14" s="7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8"/>
    </sheetView>
  </sheetViews>
  <sheetFormatPr defaultColWidth="12.046875" defaultRowHeight="14.35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63.63"/>
    <col collapsed="false" customWidth="true" hidden="false" outlineLevel="0" max="3" min="3" style="0" width="50.99"/>
    <col collapsed="false" customWidth="true" hidden="false" outlineLevel="0" max="4" min="4" style="0" width="105.11"/>
    <col collapsed="false" customWidth="true" hidden="false" outlineLevel="0" max="1024" min="1023" style="0" width="11.58"/>
  </cols>
  <sheetData>
    <row r="1" customFormat="false" ht="14.35" hidden="false" customHeight="false" outlineLevel="0" collapsed="false">
      <c r="A1" s="1" t="s">
        <v>119</v>
      </c>
      <c r="B1" s="1" t="s">
        <v>120</v>
      </c>
      <c r="C1" s="1" t="s">
        <v>121</v>
      </c>
      <c r="D1" s="1" t="s">
        <v>122</v>
      </c>
    </row>
    <row r="2" customFormat="false" ht="13.8" hidden="false" customHeight="false" outlineLevel="0" collapsed="false">
      <c r="A2" s="0" t="s">
        <v>28</v>
      </c>
      <c r="B2" s="12" t="s">
        <v>123</v>
      </c>
      <c r="C2" s="7" t="s">
        <v>124</v>
      </c>
      <c r="D2" s="0" t="str">
        <f aca="false">CONCATENATE(B2, "/", C2)</f>
        <v>/home/freddy/Projects/current/r-template/datamisc/sassys/cdm/cdmdev/pegpal/pku/165306/csm202201x/datamisc/csmaesttrt.sas7bdat</v>
      </c>
    </row>
    <row r="3" customFormat="false" ht="13.8" hidden="false" customHeight="false" outlineLevel="0" collapsed="false">
      <c r="A3" s="0" t="s">
        <v>125</v>
      </c>
      <c r="B3" s="12" t="s">
        <v>123</v>
      </c>
      <c r="C3" s="0" t="s">
        <v>126</v>
      </c>
      <c r="D3" s="0" t="str">
        <f aca="false">CONCATENATE(B3, "/", C3)</f>
        <v>/home/freddy/Projects/current/r-template/datamisc/sassys/cdm/cdmdev/pegpal/pku/165306/csm202201x/datamisc/csmvs.sas7bdat</v>
      </c>
    </row>
    <row r="4" customFormat="false" ht="13.8" hidden="false" customHeight="false" outlineLevel="0" collapsed="false">
      <c r="A4" s="0" t="s">
        <v>68</v>
      </c>
      <c r="B4" s="12" t="s">
        <v>123</v>
      </c>
      <c r="C4" s="0" t="s">
        <v>127</v>
      </c>
      <c r="D4" s="0" t="str">
        <f aca="false">CONCATENATE(B4, "/", C4)</f>
        <v>/home/freddy/Projects/current/r-template/datamisc/sassys/cdm/cdmdev/pegpal/pku/165306/csm202201x/datamisc/csmmdosest.sas7bdat</v>
      </c>
    </row>
    <row r="5" customFormat="false" ht="13.8" hidden="false" customHeight="false" outlineLevel="0" collapsed="false">
      <c r="A5" s="0" t="s">
        <v>128</v>
      </c>
      <c r="B5" s="12" t="s">
        <v>123</v>
      </c>
      <c r="C5" s="0" t="s">
        <v>129</v>
      </c>
      <c r="D5" s="0" t="str">
        <f aca="false">CONCATENATE(B5, "/", C5)</f>
        <v>/home/freddy/Projects/current/r-template/datamisc/sassys/cdm/cdmdev/pegpal/pku/165306/csm202201x/datamisc/csmaetrt.sas7bdat</v>
      </c>
    </row>
    <row r="6" customFormat="false" ht="13.8" hidden="false" customHeight="false" outlineLevel="0" collapsed="false">
      <c r="A6" s="0" t="s">
        <v>41</v>
      </c>
      <c r="B6" s="12" t="s">
        <v>123</v>
      </c>
      <c r="C6" s="0" t="s">
        <v>130</v>
      </c>
      <c r="D6" s="0" t="str">
        <f aca="false">CONCATENATE(B6, "/", C6)</f>
        <v>/home/freddy/Projects/current/r-template/datamisc/sassys/cdm/cdmdev/pegpal/pku/165306/csm202201x/datamisc/csm_aecnt.csv</v>
      </c>
    </row>
    <row r="7" customFormat="false" ht="13.8" hidden="false" customHeight="false" outlineLevel="0" collapsed="false">
      <c r="A7" s="0" t="s">
        <v>65</v>
      </c>
      <c r="B7" s="12" t="s">
        <v>123</v>
      </c>
      <c r="C7" s="0" t="s">
        <v>131</v>
      </c>
      <c r="D7" s="0" t="str">
        <f aca="false">CONCATENATE(B7, "/", C7)</f>
        <v>/home/freddy/Projects/current/r-template/datamisc/sassys/cdm/cdmdev/pegpal/pku/165306/csm202201x/datamisc/csmdiet.sas7bdat</v>
      </c>
    </row>
    <row r="8" customFormat="false" ht="13.8" hidden="false" customHeight="false" outlineLevel="0" collapsed="false">
      <c r="A8" s="0" t="s">
        <v>132</v>
      </c>
      <c r="B8" s="12" t="s">
        <v>123</v>
      </c>
      <c r="C8" s="0" t="s">
        <v>133</v>
      </c>
      <c r="D8" s="0" t="str">
        <f aca="false">CONCATENATE(B8, "/", C8)</f>
        <v>/home/freddy/Projects/current/r-template/datamisc/sassys/cdm/cdmdev/pegpal/pku/165306/csm202201x/datamisc/csmpt.sas7bdat</v>
      </c>
    </row>
    <row r="9" customFormat="false" ht="14.35" hidden="false" customHeight="false" outlineLevel="0" collapsed="false">
      <c r="B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2020-08-18T12:47:28Z</dcterms:created>
  <dc:creator>Cheng Su</dc:creator>
  <dc:description/>
  <dc:language>en-US</dc:language>
  <cp:lastModifiedBy/>
  <dcterms:modified xsi:type="dcterms:W3CDTF">2022-09-21T15:31:14Z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0x0101009BDF394BAC35454D871D408BCE685FF9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