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348" windowHeight="5088" activeTab="1"/>
  </bookViews>
  <sheets>
    <sheet name="Plan1" sheetId="1" r:id="rId1"/>
    <sheet name="Plan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5" i="2" l="1"/>
  <c r="A11" i="2"/>
  <c r="A14" i="2" s="1"/>
  <c r="C25" i="2" s="1"/>
  <c r="F3" i="2" l="1"/>
  <c r="C11" i="2"/>
  <c r="A8" i="2"/>
  <c r="B26" i="2" l="1"/>
  <c r="B27" i="2" s="1"/>
  <c r="B28" i="2" s="1"/>
  <c r="B29" i="2" s="1"/>
  <c r="F4" i="2" l="1"/>
  <c r="F6" i="2"/>
  <c r="F7" i="2"/>
  <c r="C24" i="2"/>
  <c r="B24" i="2"/>
  <c r="F5" i="2"/>
  <c r="B14" i="2" l="1"/>
  <c r="B30" i="2"/>
  <c r="C14" i="2" s="1"/>
  <c r="B31" i="2"/>
  <c r="B17" i="2" s="1"/>
  <c r="C29" i="2"/>
  <c r="C28" i="2"/>
  <c r="C27" i="2"/>
  <c r="C26" i="2"/>
  <c r="C31" i="2" l="1"/>
  <c r="A17" i="2" s="1"/>
  <c r="C30" i="2"/>
  <c r="C17" i="2" s="1"/>
  <c r="A20" i="2"/>
</calcChain>
</file>

<file path=xl/sharedStrings.xml><?xml version="1.0" encoding="utf-8"?>
<sst xmlns="http://schemas.openxmlformats.org/spreadsheetml/2006/main" count="34" uniqueCount="34">
  <si>
    <t>imposto</t>
  </si>
  <si>
    <t>%</t>
  </si>
  <si>
    <t xml:space="preserve">oque é? </t>
  </si>
  <si>
    <t>ISS ou ISSQN</t>
  </si>
  <si>
    <t>esse é um imposto municipal, que deverá ser recolhido para a prefeitura do município onde o serviço foi realizado. Além das empresas, os profissionais autônomos, que emitem notas fiscais, estão sujeitos ao pagamento desse tributo. As alíquotas do ISS podem variar bastante, pois cada município é responsável por fixar os seus percentuais;</t>
  </si>
  <si>
    <t>Nacional Simples</t>
  </si>
  <si>
    <t>é um regime de tributação criado pela Lei Geral. Esse regime pode ser adotado pelas micro e pequenas empresas de qualquer região do Brasil. O maior objetivo desse regime é facilitar a vida dos empreendedores. Isso acontece porque ele unifica oito impostos diferentes em um único documento, ou seja, um único boleto.</t>
  </si>
  <si>
    <t xml:space="preserve">obs: </t>
  </si>
  <si>
    <t>abrange 8 impostos: 
Programa de Integração Nacional – PIS
Instituto Nacional de Seguridade Social – INSS
Imposto sobre Produtos Industrializados – IPI
Imposto sobre Circulação de Mercadorias e Serviços – ICMS
Imposto sobre Circulação de Serviços – ISS
Contribuição Social sobre o Lucro Líquido – CSLL
Contribuição para o Financiamento da Seguridade Social – Cofins
Imposto de Renda da Pessoa Jurídica – IRPJ.</t>
  </si>
  <si>
    <t>O COFINS é um tributo do tipo federal que deve ser pago por contribuintes jurídicos (ou seja, pessoas jurídicas). A única exceção se dá quando em relação às micro e pequenas empresas, tributadas pelo Simples Nacional.
Sendo assim, os microempreendedores brasileiros estão isentos do pagamento do COFINS. Mas por outro lado, é obrigatório que estas empresas façam parte do sistema de tributação unificado do Sistema Nacional Simples.</t>
  </si>
  <si>
    <t>Nº de funcionarios</t>
  </si>
  <si>
    <t>Tempo de manutenção em 1 ano (meses)</t>
  </si>
  <si>
    <t>Custo Anual Equivalente</t>
  </si>
  <si>
    <t>Taxa Minima de atratividade</t>
  </si>
  <si>
    <t>Markup</t>
  </si>
  <si>
    <t>% ganho desejada</t>
  </si>
  <si>
    <t>Imposto Simples nacional</t>
  </si>
  <si>
    <t>Tempo para fazer projeto (meses)</t>
  </si>
  <si>
    <t>Preço de venda ao ano</t>
  </si>
  <si>
    <t>Vida util para o projeto (anos)</t>
  </si>
  <si>
    <t>Ivestimento para o software(R$)</t>
  </si>
  <si>
    <t>Salario mensal (R$)</t>
  </si>
  <si>
    <t>Total investido no software(R$)</t>
  </si>
  <si>
    <t>TIR</t>
  </si>
  <si>
    <t>Valor presente liquido (venda)</t>
  </si>
  <si>
    <t>VPL( Manutenção)</t>
  </si>
  <si>
    <t>Anuidade equivalente venda</t>
  </si>
  <si>
    <t>Anuidade equivalente manutenção</t>
  </si>
  <si>
    <t>TIR venda</t>
  </si>
  <si>
    <t>TIR manutenção</t>
  </si>
  <si>
    <t>Ano</t>
  </si>
  <si>
    <t>Fluxo caixa sem venda</t>
  </si>
  <si>
    <t>Fluxo caixa com venda</t>
  </si>
  <si>
    <t>VPL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</si>
</sst>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R$&quot;\ #,##0.00;[Red]\-&quot;R$&quot;\ #,##0.00"/>
    <numFmt numFmtId="164" formatCode="&quot;R$&quot;\ #,##0.00"/>
  </numFmts>
  <fonts count="4" x14ac:knownFonts="1">
    <font>
      <sz val="11"/>
      <color theme="1"/>
      <name val="Calibri"/>
      <family val="2"/>
      <scheme val="minor"/>
    </font>
    <font>
      <sz val="12"/>
      <color rgb="FF525452"/>
      <name val="Arial"/>
      <family val="2"/>
    </font>
    <font>
      <sz val="11"/>
      <color rgb="FF222222"/>
      <name val="Verdana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0" fontId="2" fillId="0" borderId="0" xfId="0" applyNumberFormat="1" applyFont="1" applyAlignment="1">
      <alignment horizontal="center" vertical="center" wrapText="1"/>
    </xf>
    <xf numFmtId="8" fontId="0" fillId="0" borderId="0" xfId="0" applyNumberFormat="1"/>
    <xf numFmtId="10" fontId="0" fillId="0" borderId="1" xfId="0" applyNumberFormat="1" applyBorder="1"/>
    <xf numFmtId="8" fontId="0" fillId="0" borderId="1" xfId="0" applyNumberFormat="1" applyBorder="1"/>
    <xf numFmtId="0" fontId="3" fillId="0" borderId="1" xfId="0" applyFont="1" applyBorder="1" applyAlignment="1">
      <alignment horizontal="center"/>
    </xf>
    <xf numFmtId="164" fontId="0" fillId="0" borderId="1" xfId="0" applyNumberFormat="1" applyBorder="1"/>
    <xf numFmtId="0" fontId="0" fillId="0" borderId="0" xfId="0" applyAlignment="1">
      <alignment horizontal="center"/>
    </xf>
    <xf numFmtId="164" fontId="0" fillId="0" borderId="1" xfId="0" applyNumberFormat="1" applyBorder="1" applyAlignment="1">
      <alignment horizontal="center"/>
    </xf>
    <xf numFmtId="8" fontId="0" fillId="0" borderId="1" xfId="0" applyNumberForma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164" fontId="0" fillId="2" borderId="1" xfId="0" applyNumberFormat="1" applyFill="1" applyBorder="1"/>
    <xf numFmtId="0" fontId="0" fillId="2" borderId="1" xfId="0" applyFill="1" applyBorder="1"/>
    <xf numFmtId="10" fontId="0" fillId="2" borderId="1" xfId="0" applyNumberFormat="1" applyFill="1" applyBorder="1"/>
    <xf numFmtId="9" fontId="0" fillId="2" borderId="1" xfId="0" applyNumberFormat="1" applyFill="1" applyBorder="1"/>
    <xf numFmtId="0" fontId="0" fillId="2" borderId="1" xfId="0" applyNumberForma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2" sqref="C2"/>
    </sheetView>
  </sheetViews>
  <sheetFormatPr defaultRowHeight="14.4" x14ac:dyDescent="0.3"/>
  <cols>
    <col min="1" max="1" width="16.33203125" style="3" bestFit="1" customWidth="1"/>
    <col min="2" max="2" width="27.109375" style="3" customWidth="1"/>
    <col min="3" max="3" width="9.109375" style="3"/>
    <col min="4" max="4" width="30.109375" style="3" customWidth="1"/>
    <col min="5" max="5" width="26.5546875" style="2" customWidth="1"/>
  </cols>
  <sheetData>
    <row r="1" spans="1:5" x14ac:dyDescent="0.3">
      <c r="A1" s="3" t="s">
        <v>0</v>
      </c>
      <c r="B1" s="3" t="s">
        <v>2</v>
      </c>
      <c r="C1" s="3" t="s">
        <v>1</v>
      </c>
      <c r="D1" s="3" t="s">
        <v>7</v>
      </c>
    </row>
    <row r="2" spans="1:5" ht="163.19999999999999" customHeight="1" x14ac:dyDescent="0.3">
      <c r="A2" s="3" t="s">
        <v>5</v>
      </c>
      <c r="B2" s="3" t="s">
        <v>6</v>
      </c>
      <c r="D2" s="3" t="s">
        <v>8</v>
      </c>
      <c r="E2" s="3" t="s">
        <v>9</v>
      </c>
    </row>
    <row r="3" spans="1:5" ht="240" x14ac:dyDescent="0.3">
      <c r="A3" s="3" t="s">
        <v>3</v>
      </c>
      <c r="B3" s="1" t="s">
        <v>4</v>
      </c>
      <c r="C3" s="4">
        <v>2.9000000000000001E-2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zoomScale="110" zoomScaleNormal="110" workbookViewId="0">
      <selection activeCell="C9" sqref="C9"/>
    </sheetView>
  </sheetViews>
  <sheetFormatPr defaultRowHeight="14.4" x14ac:dyDescent="0.3"/>
  <cols>
    <col min="1" max="1" width="33.88671875" customWidth="1"/>
    <col min="2" max="2" width="43.88671875" bestFit="1" customWidth="1"/>
    <col min="3" max="3" width="34.88671875" customWidth="1"/>
    <col min="4" max="4" width="35" bestFit="1" customWidth="1"/>
    <col min="5" max="5" width="2.109375" bestFit="1" customWidth="1"/>
    <col min="6" max="6" width="12" bestFit="1" customWidth="1"/>
    <col min="7" max="7" width="37.109375" bestFit="1" customWidth="1"/>
    <col min="8" max="9" width="37.109375" customWidth="1"/>
    <col min="10" max="10" width="23" bestFit="1" customWidth="1"/>
    <col min="11" max="11" width="23" customWidth="1"/>
    <col min="13" max="13" width="21.109375" bestFit="1" customWidth="1"/>
    <col min="14" max="14" width="20.88671875" bestFit="1" customWidth="1"/>
    <col min="15" max="15" width="12.6640625" bestFit="1" customWidth="1"/>
  </cols>
  <sheetData>
    <row r="1" spans="1:15" x14ac:dyDescent="0.3">
      <c r="A1" s="8" t="s">
        <v>10</v>
      </c>
      <c r="B1" s="8" t="s">
        <v>21</v>
      </c>
      <c r="C1" s="8" t="s">
        <v>17</v>
      </c>
    </row>
    <row r="2" spans="1:15" x14ac:dyDescent="0.3">
      <c r="A2" s="15">
        <v>2</v>
      </c>
      <c r="B2" s="14">
        <v>2500</v>
      </c>
      <c r="C2" s="15">
        <v>1</v>
      </c>
      <c r="O2" s="5"/>
    </row>
    <row r="3" spans="1:15" x14ac:dyDescent="0.3">
      <c r="E3">
        <v>1</v>
      </c>
      <c r="F3">
        <f>A11/(1-C11)</f>
        <v>16216.347323317228</v>
      </c>
      <c r="N3" s="5"/>
    </row>
    <row r="4" spans="1:15" x14ac:dyDescent="0.3">
      <c r="A4" s="8" t="s">
        <v>20</v>
      </c>
      <c r="B4" s="8" t="s">
        <v>11</v>
      </c>
      <c r="C4" s="8" t="s">
        <v>16</v>
      </c>
      <c r="E4">
        <v>2</v>
      </c>
      <c r="F4">
        <f>A11/(1-C11)</f>
        <v>16216.347323317228</v>
      </c>
    </row>
    <row r="5" spans="1:15" x14ac:dyDescent="0.3">
      <c r="A5" s="14">
        <v>500</v>
      </c>
      <c r="B5" s="15">
        <v>2</v>
      </c>
      <c r="C5" s="16">
        <v>0.155</v>
      </c>
      <c r="E5">
        <v>3</v>
      </c>
      <c r="F5">
        <f>A11/(1-C11)</f>
        <v>16216.347323317228</v>
      </c>
    </row>
    <row r="6" spans="1:15" x14ac:dyDescent="0.3">
      <c r="E6">
        <v>4</v>
      </c>
      <c r="F6">
        <f>A11/(1-C11)</f>
        <v>16216.347323317228</v>
      </c>
    </row>
    <row r="7" spans="1:15" x14ac:dyDescent="0.3">
      <c r="A7" s="8" t="s">
        <v>22</v>
      </c>
      <c r="B7" s="8" t="s">
        <v>13</v>
      </c>
      <c r="C7" s="8" t="s">
        <v>19</v>
      </c>
      <c r="E7">
        <v>5</v>
      </c>
      <c r="F7">
        <f>A11/(1-C11)</f>
        <v>16216.347323317228</v>
      </c>
    </row>
    <row r="8" spans="1:15" x14ac:dyDescent="0.3">
      <c r="A8" s="9">
        <f>(A2*B2*C2)+A5</f>
        <v>5500</v>
      </c>
      <c r="B8" s="17">
        <v>0.05</v>
      </c>
      <c r="C8" s="18">
        <v>5</v>
      </c>
    </row>
    <row r="10" spans="1:15" ht="15" x14ac:dyDescent="0.25">
      <c r="A10" s="8" t="s">
        <v>12</v>
      </c>
      <c r="B10" s="8" t="s">
        <v>15</v>
      </c>
      <c r="C10" s="8" t="s">
        <v>14</v>
      </c>
    </row>
    <row r="11" spans="1:15" ht="15" x14ac:dyDescent="0.25">
      <c r="A11" s="7">
        <f>PMT(B8,C8,-A8,,0)+((B5*B2*A2))</f>
        <v>11270.361389705475</v>
      </c>
      <c r="B11" s="17">
        <v>0.15</v>
      </c>
      <c r="C11" s="6">
        <f>B11+C5</f>
        <v>0.30499999999999999</v>
      </c>
    </row>
    <row r="13" spans="1:15" x14ac:dyDescent="0.3">
      <c r="A13" s="8" t="s">
        <v>18</v>
      </c>
      <c r="B13" s="8" t="s">
        <v>24</v>
      </c>
      <c r="C13" s="8" t="s">
        <v>25</v>
      </c>
    </row>
    <row r="14" spans="1:15" x14ac:dyDescent="0.3">
      <c r="A14" s="11">
        <f>A11/(1-C11)</f>
        <v>16216.347323317228</v>
      </c>
      <c r="B14" s="12">
        <f>NPV(B8,F3:F7)</f>
        <v>70208.297419148468</v>
      </c>
      <c r="C14" s="12">
        <f>B30</f>
        <v>54138.998382414808</v>
      </c>
    </row>
    <row r="15" spans="1:15" x14ac:dyDescent="0.3">
      <c r="A15" s="10"/>
      <c r="B15" s="10"/>
      <c r="C15" s="10"/>
    </row>
    <row r="16" spans="1:15" x14ac:dyDescent="0.3">
      <c r="A16" s="8" t="s">
        <v>28</v>
      </c>
      <c r="B16" s="8" t="s">
        <v>29</v>
      </c>
      <c r="C16" s="8" t="s">
        <v>26</v>
      </c>
    </row>
    <row r="17" spans="1:7" ht="15" x14ac:dyDescent="0.25">
      <c r="A17" s="13">
        <f>C31</f>
        <v>1.4215694454099408</v>
      </c>
      <c r="B17" s="13">
        <f>B31</f>
        <v>1.3205797238228931</v>
      </c>
      <c r="C17" s="12">
        <f>PMT(B8,2,-C30)</f>
        <v>31697.109498761416</v>
      </c>
    </row>
    <row r="18" spans="1:7" ht="15" x14ac:dyDescent="0.25">
      <c r="A18" s="10"/>
      <c r="B18" s="10"/>
      <c r="C18" s="10"/>
    </row>
    <row r="19" spans="1:7" x14ac:dyDescent="0.3">
      <c r="A19" s="8" t="s">
        <v>27</v>
      </c>
      <c r="B19" s="10"/>
      <c r="C19" s="10"/>
    </row>
    <row r="20" spans="1:7" x14ac:dyDescent="0.3">
      <c r="A20" s="12">
        <f>PMT(B8,C8,-B30)</f>
        <v>12504.744222244895</v>
      </c>
      <c r="B20" s="10"/>
      <c r="C20" s="10"/>
    </row>
    <row r="23" spans="1:7" x14ac:dyDescent="0.3">
      <c r="A23" s="8" t="s">
        <v>30</v>
      </c>
      <c r="B23" s="8" t="s">
        <v>31</v>
      </c>
      <c r="C23" s="8" t="s">
        <v>32</v>
      </c>
    </row>
    <row r="24" spans="1:7" x14ac:dyDescent="0.3">
      <c r="A24" s="8">
        <v>0</v>
      </c>
      <c r="B24" s="12">
        <f>-A11</f>
        <v>-11270.361389705475</v>
      </c>
      <c r="C24" s="12">
        <f>-A11</f>
        <v>-11270.361389705475</v>
      </c>
    </row>
    <row r="25" spans="1:7" x14ac:dyDescent="0.3">
      <c r="A25" s="8">
        <v>1</v>
      </c>
      <c r="B25" s="11">
        <f>((A2*B2*B5)+A5)/(1-C11)</f>
        <v>15107.913669064747</v>
      </c>
      <c r="C25" s="12">
        <f>A$14</f>
        <v>16216.347323317228</v>
      </c>
    </row>
    <row r="26" spans="1:7" x14ac:dyDescent="0.3">
      <c r="A26" s="8">
        <v>2</v>
      </c>
      <c r="B26" s="11">
        <f>B25</f>
        <v>15107.913669064747</v>
      </c>
      <c r="C26" s="12">
        <f>A$14</f>
        <v>16216.347323317228</v>
      </c>
      <c r="G26" s="5"/>
    </row>
    <row r="27" spans="1:7" x14ac:dyDescent="0.3">
      <c r="A27" s="8">
        <v>3</v>
      </c>
      <c r="B27" s="11">
        <f t="shared" ref="B27:B29" si="0">B26</f>
        <v>15107.913669064747</v>
      </c>
      <c r="C27" s="12">
        <f>A$14</f>
        <v>16216.347323317228</v>
      </c>
    </row>
    <row r="28" spans="1:7" x14ac:dyDescent="0.3">
      <c r="A28" s="8">
        <v>4</v>
      </c>
      <c r="B28" s="11">
        <f t="shared" si="0"/>
        <v>15107.913669064747</v>
      </c>
      <c r="C28" s="12">
        <f>A$14</f>
        <v>16216.347323317228</v>
      </c>
    </row>
    <row r="29" spans="1:7" x14ac:dyDescent="0.3">
      <c r="A29" s="8">
        <v>5</v>
      </c>
      <c r="B29" s="11">
        <f t="shared" si="0"/>
        <v>15107.913669064747</v>
      </c>
      <c r="C29" s="12">
        <f>A$14</f>
        <v>16216.347323317228</v>
      </c>
    </row>
    <row r="30" spans="1:7" x14ac:dyDescent="0.3">
      <c r="A30" s="8" t="s">
        <v>33</v>
      </c>
      <c r="B30" s="12">
        <f>NPV(B8,B25:B29)+B24</f>
        <v>54138.998382414808</v>
      </c>
      <c r="C30" s="12">
        <f>NPV(B8,C25,C26,C27,C28,C29)+C24</f>
        <v>58937.936029442993</v>
      </c>
    </row>
    <row r="31" spans="1:7" x14ac:dyDescent="0.3">
      <c r="A31" s="8" t="s">
        <v>23</v>
      </c>
      <c r="B31" s="13">
        <f>IRR(B24:B29)</f>
        <v>1.3205797238228931</v>
      </c>
      <c r="C31" s="13">
        <f>IRR(C24:C29,)</f>
        <v>1.4215694454099408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Augusto Reis</dc:creator>
  <cp:lastModifiedBy>fePremazziNB</cp:lastModifiedBy>
  <dcterms:created xsi:type="dcterms:W3CDTF">2019-11-11T22:51:50Z</dcterms:created>
  <dcterms:modified xsi:type="dcterms:W3CDTF">2019-11-25T05:01:17Z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3a70cbe8-e517-4c3d-aba6-b0bee89f3994</vt:lpwstr>
  </property>
</Properties>
</file>