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cSS base pai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<sst xmlns="http://schemas.openxmlformats.org/spreadsheetml/2006/main" count="4017" uniqueCount="2689">
  <si>
    <t xml:space="preserve">PDB-ID</t>
  </si>
  <si>
    <t xml:space="preserve">PDB entry</t>
  </si>
  <si>
    <t xml:space="preserve">DSSR1</t>
  </si>
  <si>
    <t xml:space="preserve">Residue 1 in DSSR format (chain.base.number.insertion)</t>
  </si>
  <si>
    <t xml:space="preserve">DSSR2</t>
  </si>
  <si>
    <t xml:space="preserve">Residue 2 in DSSR format (chain.base.number.insertion)</t>
  </si>
  <si>
    <t xml:space="preserve">RNA3DHUB</t>
  </si>
  <si>
    <t xml:space="preserve">RNA3DHUB view hyperlink</t>
  </si>
  <si>
    <t xml:space="preserve">DSSR_BP</t>
  </si>
  <si>
    <t xml:space="preserve">Base pair type annotated with DSSR</t>
  </si>
  <si>
    <t xml:space="preserve">DSSR_HBOND</t>
  </si>
  <si>
    <t xml:space="preserve">H-bonds annotated with DSSR</t>
  </si>
  <si>
    <t xml:space="preserve">DSSR_AMINOR</t>
  </si>
  <si>
    <t xml:space="preserve">A-minors annotated with DSSR</t>
  </si>
  <si>
    <t xml:space="preserve">DSSR_RIBZIP</t>
  </si>
  <si>
    <t xml:space="preserve">Ribose-zippers annotated with DSSR</t>
  </si>
  <si>
    <t xml:space="preserve">FR3D_BP</t>
  </si>
  <si>
    <t xml:space="preserve">Base pair type annotated with FR3D</t>
  </si>
  <si>
    <t xml:space="preserve">MCANNOTATE_BP</t>
  </si>
  <si>
    <t xml:space="preserve">Base pair type annotated with MC-Annotate</t>
  </si>
  <si>
    <t xml:space="preserve">RNAVIEW_BP</t>
  </si>
  <si>
    <t xml:space="preserve">Base pair type annotated with RNAView</t>
  </si>
  <si>
    <t xml:space="preserve">CLARNA_BP</t>
  </si>
  <si>
    <t xml:space="preserve">Base pair type annotated with ClaRNA with score &gt; 0.5</t>
  </si>
  <si>
    <t xml:space="preserve">CLARNA_BP_ALL</t>
  </si>
  <si>
    <t xml:space="preserve">Base pair type annotated with ClaRNA with any score</t>
  </si>
  <si>
    <t xml:space="preserve">2a64</t>
  </si>
  <si>
    <t xml:space="preserve">A.C.54.</t>
  </si>
  <si>
    <t xml:space="preserve">A.A.107.</t>
  </si>
  <si>
    <t xml:space="preserve">O2'(hydroxyl)-O2'(hydroxyl)[3.22],O2(carbonyl)-O2'(hydroxyl)[3.23]</t>
  </si>
  <si>
    <t xml:space="preserve">A.A.107.|A.C.54.-A.G.394.</t>
  </si>
  <si>
    <t xml:space="preserve">A.C.54.-A.A.55.-A.A.106.-A.A.107.</t>
  </si>
  <si>
    <t xml:space="preserve">A.C.54.-A.A.107.(cSS)</t>
  </si>
  <si>
    <t xml:space="preserve">S/s cis !(b_s)</t>
  </si>
  <si>
    <t xml:space="preserve">A.A.55.</t>
  </si>
  <si>
    <t xml:space="preserve">A.A.106.</t>
  </si>
  <si>
    <t xml:space="preserve">O2'(hydroxyl)-O2'(hydroxyl)[2.53],O2'(hydroxyl)-N3[2.99]</t>
  </si>
  <si>
    <t xml:space="preserve">A.A.55.-A.A.106.(cSS)</t>
  </si>
  <si>
    <t xml:space="preserve">A-A O2'/Ss pairing</t>
  </si>
  <si>
    <t xml:space="preserve">?SS_cis(0.267,A.A.55.-A.A.106.),?SS_cis(0.252,A.A.106.-A.A.55.)</t>
  </si>
  <si>
    <t xml:space="preserve">A.C.69.</t>
  </si>
  <si>
    <t xml:space="preserve">A.A.296.</t>
  </si>
  <si>
    <t xml:space="preserve">O2(carbonyl)-O2'(hydroxyl)[3.36]</t>
  </si>
  <si>
    <t xml:space="preserve">A.A.296.|A.C.69.-A.G.76.</t>
  </si>
  <si>
    <t xml:space="preserve">A.C.69.-A.U.70.-A.A.295.-A.A.296.</t>
  </si>
  <si>
    <t xml:space="preserve">A.C.69.-A.A.296.(cSS)</t>
  </si>
  <si>
    <t xml:space="preserve">A.U.70.</t>
  </si>
  <si>
    <t xml:space="preserve">A.A.295.</t>
  </si>
  <si>
    <t xml:space="preserve">O2'(hydroxyl)-O2'(hydroxyl)[2.74],O2'(hydroxyl)-N3[2.60]</t>
  </si>
  <si>
    <t xml:space="preserve">U-A O2'/Ss pairing</t>
  </si>
  <si>
    <t xml:space="preserve">?SS_cis(0.273,A.U.70.-A.A.295.),?SS_cis(0.103,A.A.295.-A.U.70.)</t>
  </si>
  <si>
    <t xml:space="preserve">A.G.76.</t>
  </si>
  <si>
    <t xml:space="preserve">A.A.290.</t>
  </si>
  <si>
    <t xml:space="preserve">O2'(hydroxyl)-O4'[3.02]</t>
  </si>
  <si>
    <t xml:space="preserve">A.A.99.</t>
  </si>
  <si>
    <t xml:space="preserve">A.U.393.</t>
  </si>
  <si>
    <t xml:space="preserve">A.A.99.-A.U.393.(cSS)</t>
  </si>
  <si>
    <t xml:space="preserve">A.A.99.|A.A.55.-A.U.393.</t>
  </si>
  <si>
    <t xml:space="preserve">A.A.99.-A.A.100.-A.A.392.-A.U.393.</t>
  </si>
  <si>
    <t xml:space="preserve">A-U Bs/Ss Ss/O2' pairing antiparallel cis one_hbond</t>
  </si>
  <si>
    <t xml:space="preserve">S/s cis !(s_s)</t>
  </si>
  <si>
    <t xml:space="preserve">SS_cis(0.778,A.A.99.-A.U.393.),SS_cis(0.642,A.U.393.-A.A.99.)</t>
  </si>
  <si>
    <t xml:space="preserve">A.A.100.</t>
  </si>
  <si>
    <t xml:space="preserve">A.A.392.</t>
  </si>
  <si>
    <t xml:space="preserve">O2'(hydroxyl)-O2'(hydroxyl)[3.32]</t>
  </si>
  <si>
    <t xml:space="preserve">A.A.100.|A.U.56.-A.A.392.</t>
  </si>
  <si>
    <t xml:space="preserve">A.A.100.-A.A.392.(cSS)</t>
  </si>
  <si>
    <t xml:space="preserve">A.A.187.</t>
  </si>
  <si>
    <t xml:space="preserve">A.C.245.</t>
  </si>
  <si>
    <t xml:space="preserve">N3-O2'(hydroxyl)[3.13]</t>
  </si>
  <si>
    <t xml:space="preserve">A.A.187.|A.G.91.-A.C.245.</t>
  </si>
  <si>
    <t xml:space="preserve">A.A.187.-A.A.188.-A.C.244.-A.C.245.</t>
  </si>
  <si>
    <t xml:space="preserve">A.A.187.-A.C.245.(cSS)</t>
  </si>
  <si>
    <t xml:space="preserve">A-C Ss/O2' pairing</t>
  </si>
  <si>
    <t xml:space="preserve">?SS_cis(0.249,A.A.187.-A.C.245.)</t>
  </si>
  <si>
    <t xml:space="preserve">2gdi</t>
  </si>
  <si>
    <t xml:space="preserve">X.G.21.</t>
  </si>
  <si>
    <t xml:space="preserve">X.U.71.</t>
  </si>
  <si>
    <t xml:space="preserve">X.G.21.-X.U.71.(cSS)</t>
  </si>
  <si>
    <t xml:space="preserve">X.U.71.|X.G.21.-X.C.38.</t>
  </si>
  <si>
    <t xml:space="preserve">G-U Sw/Ws pairing antiparallel cis one_hbond 85</t>
  </si>
  <si>
    <t xml:space="preserve">S/S cis !1H(b_b)</t>
  </si>
  <si>
    <t xml:space="preserve">?SS_cis(0.237,X.G.21.-X.U.71.),?SS_cis(0.099,X.U.71.-X.G.21.)</t>
  </si>
  <si>
    <t xml:space="preserve">X.C.22.</t>
  </si>
  <si>
    <t xml:space="preserve">X.A.70.</t>
  </si>
  <si>
    <t xml:space="preserve">O3'-O2'(hydroxyl)[3.06],O2'(hydroxyl)-O2'(hydroxyl)[2.74],O2'(hydroxyl)-N3[2.74]</t>
  </si>
  <si>
    <t xml:space="preserve">X.A.70.|X.C.22.-X.G.37.</t>
  </si>
  <si>
    <t xml:space="preserve">X.C.22.-X.A.70.(cSS)</t>
  </si>
  <si>
    <t xml:space="preserve">C-A O2'/Ss pairing</t>
  </si>
  <si>
    <t xml:space="preserve">?SS_cis(0.221,X.A.70.-X.C.22.),?SS_cis(0.113,X.C.22.-X.A.70.)</t>
  </si>
  <si>
    <t xml:space="preserve">2z75</t>
  </si>
  <si>
    <t xml:space="preserve">A.C.10.</t>
  </si>
  <si>
    <t xml:space="preserve">B.A.117.</t>
  </si>
  <si>
    <t xml:space="preserve">O2'(hydroxyl)-O2'(hydroxyl)[2.69]</t>
  </si>
  <si>
    <t xml:space="preserve">B.A.117.|A.C.10.-B.G.31.</t>
  </si>
  <si>
    <t xml:space="preserve">A.C.10.-A.U.11.-B.G.116.-B.A.117.</t>
  </si>
  <si>
    <t xml:space="preserve">A.C.10.-B.A.117.(cSS)</t>
  </si>
  <si>
    <t xml:space="preserve">A.U.11.</t>
  </si>
  <si>
    <t xml:space="preserve">B.G.116.</t>
  </si>
  <si>
    <t xml:space="preserve">A.U.11.-B.G.116.(cSS)</t>
  </si>
  <si>
    <t xml:space="preserve">B.G.116.|A.U.11.-B.A.30.</t>
  </si>
  <si>
    <t xml:space="preserve">U-G Ss/Sw O2'/Ss pairing antiparallel cis one_hbond</t>
  </si>
  <si>
    <t xml:space="preserve">s/S cis n/a</t>
  </si>
  <si>
    <t xml:space="preserve">SS_cis(0.936,A.U.11.-B.G.116.),SS_cis(0.923,B.G.116.-A.U.11.)</t>
  </si>
  <si>
    <t xml:space="preserve">B.C.36.</t>
  </si>
  <si>
    <t xml:space="preserve">B.A.105.</t>
  </si>
  <si>
    <t xml:space="preserve">O3'-O2'(hydroxyl)[2.89],O2'(hydroxyl)-O2'(hydroxyl)[2.76],O2'(hydroxyl)-N3[2.72]</t>
  </si>
  <si>
    <t xml:space="preserve">B.A.105.|B.C.36.-B.G.53.</t>
  </si>
  <si>
    <t xml:space="preserve">B.C.36.-B.G.37.-B.A.104.-B.A.105.</t>
  </si>
  <si>
    <t xml:space="preserve">B.C.36.-B.A.105.(ncSS)</t>
  </si>
  <si>
    <t xml:space="preserve">?SS_cis(0.148,B.A.105.-B.C.36.)</t>
  </si>
  <si>
    <t xml:space="preserve">B.C.52.</t>
  </si>
  <si>
    <t xml:space="preserve">B.G.128.</t>
  </si>
  <si>
    <t xml:space="preserve">O3'-O2'(hydroxyl)[2.80],O2'(hydroxyl)-O2'(hydroxyl)[2.84],O2'(hydroxyl)-N3[2.85],O2(carbonyl)-N2(amino)[2.82]</t>
  </si>
  <si>
    <t xml:space="preserve">B.G.128.|B.G.37.-B.C.52.</t>
  </si>
  <si>
    <t xml:space="preserve">B.U.51.-B.C.52.-B.G.53.-B.A.127.-B.G.128.-B.A.129.</t>
  </si>
  <si>
    <t xml:space="preserve">B.C.52.-B.G.128.(ncSS)</t>
  </si>
  <si>
    <t xml:space="preserve">C-G Ss/Sw O2'/Ss pairing antiparallel cis one_hbond</t>
  </si>
  <si>
    <t xml:space="preserve">?SS_cis(0.26,B.C.52.-B.G.128.),?SS_cis(0.23,B.G.128.-B.C.52.)</t>
  </si>
  <si>
    <t xml:space="preserve">3f2x</t>
  </si>
  <si>
    <t xml:space="preserve">X.G.11.</t>
  </si>
  <si>
    <t xml:space="preserve">X.C.31.</t>
  </si>
  <si>
    <t xml:space="preserve">X.G.11.-X.C.31.(cSS)</t>
  </si>
  <si>
    <t xml:space="preserve">X.G.11.|X.C.31.-X.G.84.</t>
  </si>
  <si>
    <t xml:space="preserve">X.G.11.-X.G.12.-X.C.30.-X.C.31.</t>
  </si>
  <si>
    <t xml:space="preserve">G-C Ss/O2' pairing</t>
  </si>
  <si>
    <t xml:space="preserve">S/s cis n/a</t>
  </si>
  <si>
    <t xml:space="preserve">?SS_cis(0.392,X.G.11.-X.C.31.),?SS_cis(0.388,X.C.31.-X.G.11.)</t>
  </si>
  <si>
    <t xml:space="preserve">X.C.46.</t>
  </si>
  <si>
    <t xml:space="preserve">X.A.104.</t>
  </si>
  <si>
    <t xml:space="preserve">O2'(hydroxyl)-O2'(hydroxyl)[2.68],O2(carbonyl)-O2'(hydroxyl)[2.97]</t>
  </si>
  <si>
    <t xml:space="preserve">X.A.104.|X.G.33.-X.C.46.</t>
  </si>
  <si>
    <t xml:space="preserve">X.C.46.-X.G.47.-X.G.103.-X.A.104.</t>
  </si>
  <si>
    <t xml:space="preserve">X.C.46.-X.A.104.(cSS)</t>
  </si>
  <si>
    <t xml:space="preserve">X.G.47.</t>
  </si>
  <si>
    <t xml:space="preserve">X.G.103.</t>
  </si>
  <si>
    <t xml:space="preserve">O2'(hydroxyl)-O2'(hydroxyl)[2.70]</t>
  </si>
  <si>
    <t xml:space="preserve">S/S cis !(s_s)</t>
  </si>
  <si>
    <t xml:space="preserve">X.G.62.</t>
  </si>
  <si>
    <t xml:space="preserve">X.C.83.</t>
  </si>
  <si>
    <t xml:space="preserve">X.G.62.-X.C.83.(cSS)</t>
  </si>
  <si>
    <t xml:space="preserve">X.G.62.|X.G.32.-X.C.83.</t>
  </si>
  <si>
    <t xml:space="preserve">X.G.62.-X.A.63.-X.C.82.-X.C.83.</t>
  </si>
  <si>
    <t xml:space="preserve">SS_cis(0.948,X.G.62.-X.C.83.),SS_cis(0.775,X.C.83.-X.G.62.)</t>
  </si>
  <si>
    <t xml:space="preserve">3igi</t>
  </si>
  <si>
    <t xml:space="preserve">A.C.6.</t>
  </si>
  <si>
    <t xml:space="preserve">A.A.319.</t>
  </si>
  <si>
    <t xml:space="preserve">O2'(hydroxyl)-O2'(hydroxyl)[2.97],O2(carbonyl)-O2'(hydroxyl)[3.00]</t>
  </si>
  <si>
    <t xml:space="preserve">A.A.319.|A.C.6.-A.G.266.</t>
  </si>
  <si>
    <t xml:space="preserve">A.C.6.-A.C.7.-A.A.318.-A.A.319.</t>
  </si>
  <si>
    <t xml:space="preserve">A.C.6.-A.A.319.(cSS)</t>
  </si>
  <si>
    <t xml:space="preserve">A.C.7.</t>
  </si>
  <si>
    <t xml:space="preserve">A.A.318.</t>
  </si>
  <si>
    <t xml:space="preserve">A.C.7.-A.A.318.(cSS)</t>
  </si>
  <si>
    <t xml:space="preserve">A.A.318.|A.C.7.-A.G.265.</t>
  </si>
  <si>
    <t xml:space="preserve">s/S cis !(s_s)</t>
  </si>
  <si>
    <t xml:space="preserve">?SS_cis(0.434,A.A.318.-A.C.7.),?SS_cis(0.307,A.C.7.-A.A.318.)</t>
  </si>
  <si>
    <t xml:space="preserve">A.C.23.</t>
  </si>
  <si>
    <t xml:space="preserve">A.A.67.</t>
  </si>
  <si>
    <t xml:space="preserve">O2'(hydroxyl)-O2'(hydroxyl)[2.81],O2(carbonyl)-O2'(hydroxyl)[3.15]</t>
  </si>
  <si>
    <t xml:space="preserve">A.A.67.|A.C.23.-A.G.248.</t>
  </si>
  <si>
    <t xml:space="preserve">A.C.23.-A.U.24.-A.U.66.-A.A.67.</t>
  </si>
  <si>
    <t xml:space="preserve">A.C.23.-A.A.67.(cSS)</t>
  </si>
  <si>
    <t xml:space="preserve">A.A.49.</t>
  </si>
  <si>
    <t xml:space="preserve">A.G.169.</t>
  </si>
  <si>
    <t xml:space="preserve">A.A.49.-A.G.169.(cSS)</t>
  </si>
  <si>
    <t xml:space="preserve">A.A.49.|A.G.169.-A.C.197.</t>
  </si>
  <si>
    <t xml:space="preserve">A.G.48.-A.A.49.-A.G.169.-A.G.170.</t>
  </si>
  <si>
    <t xml:space="preserve">A-G Ss/Sw O2'/Ss pairing antiparallel cis one_hbond</t>
  </si>
  <si>
    <t xml:space="preserve">SS_cis(0.884,A.A.49.-A.G.169.),SS_cis(0.873,A.G.169.-A.A.49.)</t>
  </si>
  <si>
    <t xml:space="preserve">A.G.92.</t>
  </si>
  <si>
    <t xml:space="preserve">A.U.273.</t>
  </si>
  <si>
    <t xml:space="preserve">A.G.92.-A.U.273.(cSS)</t>
  </si>
  <si>
    <t xml:space="preserve">A.G.92.|A.U.273.-A.A.280.</t>
  </si>
  <si>
    <t xml:space="preserve">A.G.92.-A.A.93.-A.C.272.-A.U.273.</t>
  </si>
  <si>
    <t xml:space="preserve">G-U Sw/Ss Ss/O2' pairing antiparallel cis one_hbond</t>
  </si>
  <si>
    <t xml:space="preserve">SS_cis(0.935,A.G.92.-A.U.273.),SS_cis(0.93,A.U.273.-A.G.92.)</t>
  </si>
  <si>
    <t xml:space="preserve">A.A.93.</t>
  </si>
  <si>
    <t xml:space="preserve">A.C.272.</t>
  </si>
  <si>
    <t xml:space="preserve">O2'(hydroxyl)-O2'(hydroxyl)[2.95]</t>
  </si>
  <si>
    <t xml:space="preserve">A.A.93.|A.C.272.-A.G.281.</t>
  </si>
  <si>
    <t xml:space="preserve">A.A.93.-A.C.272.(cSS)</t>
  </si>
  <si>
    <t xml:space="preserve">A.C.367.</t>
  </si>
  <si>
    <t xml:space="preserve">O3'-O2'(hydroxyl)[3.04],O2'(hydroxyl)-O2'(hydroxyl)[2.74],O2'(hydroxyl)-O2(carbonyl)[2.81]</t>
  </si>
  <si>
    <t xml:space="preserve">A.A.106.|A.C.367.-A.G.374.</t>
  </si>
  <si>
    <t xml:space="preserve">A.A.106.-A.G.107.-A.A.366.-A.C.367.</t>
  </si>
  <si>
    <t xml:space="preserve">A.C.127.</t>
  </si>
  <si>
    <t xml:space="preserve">A.A.193.</t>
  </si>
  <si>
    <t xml:space="preserve">O2'(hydroxyl)-O2'(hydroxyl)[2.57],O2(carbonyl)-O2'(hydroxyl)[3.13]</t>
  </si>
  <si>
    <t xml:space="preserve">A.A.193.|A.C.127.-A.G.239.</t>
  </si>
  <si>
    <t xml:space="preserve">A.C.127.-A.G.128.-A.A.192.-A.A.193.</t>
  </si>
  <si>
    <t xml:space="preserve">A.C.127.-A.A.193.(cSS)</t>
  </si>
  <si>
    <t xml:space="preserve">A.A.134.</t>
  </si>
  <si>
    <t xml:space="preserve">A.C.360.</t>
  </si>
  <si>
    <t xml:space="preserve">O2'(hydroxyl)-O2'(hydroxyl)[2.54],N3-O2'(hydroxyl)[2.96]</t>
  </si>
  <si>
    <t xml:space="preserve">A.A.134.-A.C.360.(cSS)</t>
  </si>
  <si>
    <t xml:space="preserve">?SS_cis(0.234,A.A.134.-A.C.360.)</t>
  </si>
  <si>
    <t xml:space="preserve">A.G.135.</t>
  </si>
  <si>
    <t xml:space="preserve">A.G.359.</t>
  </si>
  <si>
    <t xml:space="preserve">O2'(hydroxyl)-N2(amino)[3.02]</t>
  </si>
  <si>
    <t xml:space="preserve">G-G O2'/Bs pairing</t>
  </si>
  <si>
    <t xml:space="preserve">S/S cis !(b_s)</t>
  </si>
  <si>
    <t xml:space="preserve">A.U.234.</t>
  </si>
  <si>
    <t xml:space="preserve">A.A.370.</t>
  </si>
  <si>
    <t xml:space="preserve">3ndb</t>
  </si>
  <si>
    <t xml:space="preserve">M.A.165.</t>
  </si>
  <si>
    <t xml:space="preserve">M.C.208.</t>
  </si>
  <si>
    <t xml:space="preserve">N3-O2'(hydroxyl)[2.49]</t>
  </si>
  <si>
    <t xml:space="preserve">M.A.165.-M.C.208.(ncSS)</t>
  </si>
  <si>
    <t xml:space="preserve">?SS_cis(0.069,M.A.165.-M.C.208.)</t>
  </si>
  <si>
    <t xml:space="preserve">M.A.176.</t>
  </si>
  <si>
    <t xml:space="preserve">M.U.224.</t>
  </si>
  <si>
    <t xml:space="preserve">M.A.176.-M.U.224.(cWS)</t>
  </si>
  <si>
    <t xml:space="preserve">M.A.176.-M.U.224.(cSS)</t>
  </si>
  <si>
    <t xml:space="preserve">A-U Ss/O2' pairing</t>
  </si>
  <si>
    <t xml:space="preserve">SS_cis(1.0,M.A.176.-M.U.224.),SS_cis(0.999,M.U.224.-M.A.176.)</t>
  </si>
  <si>
    <t xml:space="preserve">M.A.177.</t>
  </si>
  <si>
    <t xml:space="preserve">M.G.223.</t>
  </si>
  <si>
    <t xml:space="preserve">M.A.177.-M.G.223.(cSS)</t>
  </si>
  <si>
    <t xml:space="preserve">M.A.177.|M.C.198.-M.G.223.</t>
  </si>
  <si>
    <t xml:space="preserve">M.A.177.-M.G.223.(ncSS)</t>
  </si>
  <si>
    <t xml:space="preserve">S/S cis n/a</t>
  </si>
  <si>
    <t xml:space="preserve">SS_cis(0.705,M.A.177.-M.G.223.),SS_cis(0.656,M.G.223.-M.A.177.)</t>
  </si>
  <si>
    <t xml:space="preserve">3p49</t>
  </si>
  <si>
    <t xml:space="preserve">A.G.6.</t>
  </si>
  <si>
    <t xml:space="preserve">A.A.119.</t>
  </si>
  <si>
    <t xml:space="preserve">A.G.6.-A.A.119.(cSS)</t>
  </si>
  <si>
    <t xml:space="preserve">A.A.119.|A.G.6.-A.C.66.</t>
  </si>
  <si>
    <t xml:space="preserve">A.G.6.-A.A.7.-A.A.118.-A.A.119.</t>
  </si>
  <si>
    <t xml:space="preserve">SS_cis(0.797,A.A.119.-A.G.6.),SS_cis(0.742,A.G.6.-A.A.119.)</t>
  </si>
  <si>
    <t xml:space="preserve">A.A.7.</t>
  </si>
  <si>
    <t xml:space="preserve">A.A.118.</t>
  </si>
  <si>
    <t xml:space="preserve">O3'-O2'(hydroxyl)[3.27],O2'(hydroxyl)-O2'(hydroxyl)[2.72],O2'(hydroxyl)-N3[2.56]</t>
  </si>
  <si>
    <t xml:space="preserve">A.A.7.-A.A.118.(cSS)</t>
  </si>
  <si>
    <t xml:space="preserve">?SS_cis(0.288,A.A.118.-A.A.7.),?SS_cis(0.279,A.A.7.-A.A.118.)</t>
  </si>
  <si>
    <t xml:space="preserve">A.A.45.</t>
  </si>
  <si>
    <t xml:space="preserve">A.C.154.</t>
  </si>
  <si>
    <t xml:space="preserve">A.A.45.|A.G.84.-A.C.154.</t>
  </si>
  <si>
    <t xml:space="preserve">A.C.64.</t>
  </si>
  <si>
    <t xml:space="preserve">A.A.136.</t>
  </si>
  <si>
    <t xml:space="preserve">A.A.136.|A.G.8.-A.C.64.</t>
  </si>
  <si>
    <t xml:space="preserve">A.U.65.</t>
  </si>
  <si>
    <t xml:space="preserve">A.A.135.</t>
  </si>
  <si>
    <t xml:space="preserve">O3'-O2'(hydroxyl)[2.88],O2'(hydroxyl)-O2'(hydroxyl)[2.78],O2'(hydroxyl)-N3[3.12]</t>
  </si>
  <si>
    <t xml:space="preserve">A.U.65.-A.A.135.(cSS)</t>
  </si>
  <si>
    <t xml:space="preserve">?SS_cis(0.29,A.U.65.-A.A.135.),?SS_cis(0.153,A.A.135.-A.U.65.)</t>
  </si>
  <si>
    <t xml:space="preserve">3pdr</t>
  </si>
  <si>
    <t xml:space="preserve">X.C.33.</t>
  </si>
  <si>
    <t xml:space="preserve">X.A.88.</t>
  </si>
  <si>
    <t xml:space="preserve">O2'(hydroxyl)-O2'(hydroxyl)[2.66],O2(carbonyl)-O2'(hydroxyl)[3.01]</t>
  </si>
  <si>
    <t xml:space="preserve">X.A.88.|X.C.33.-X.G.151.</t>
  </si>
  <si>
    <t xml:space="preserve">X.C.33.-X.A.88.(cSS)</t>
  </si>
  <si>
    <t xml:space="preserve">X.C.68.</t>
  </si>
  <si>
    <t xml:space="preserve">X.A.105.</t>
  </si>
  <si>
    <t xml:space="preserve">X.C.68.-X.A.105.(cSS)</t>
  </si>
  <si>
    <t xml:space="preserve">X.A.105.|X.C.68.-X.G.73.</t>
  </si>
  <si>
    <t xml:space="preserve">?SS_cis(0.315,X.A.105.-X.C.68.),?SS_cis(0.156,X.C.68.-X.A.105.)</t>
  </si>
  <si>
    <t xml:space="preserve">X.G.164.</t>
  </si>
  <si>
    <t xml:space="preserve">O2'(hydroxyl)-O3'[3.10],O2'(hydroxyl)-O2'(hydroxyl)[2.69],N3-O2'(hydroxyl)[2.61]</t>
  </si>
  <si>
    <t xml:space="preserve">X.A.70.-X.A.71.-X.C.163.-X.G.164.</t>
  </si>
  <si>
    <t xml:space="preserve">X.A.70.-X.G.164.(cSS)</t>
  </si>
  <si>
    <t xml:space="preserve">A-G Ss/O2' pairing</t>
  </si>
  <si>
    <t xml:space="preserve">?SS_cis(0.23,X.G.164.-X.A.70.),?SS_cis(0.228,X.A.70.-X.G.164.)</t>
  </si>
  <si>
    <t xml:space="preserve">X.A.71.</t>
  </si>
  <si>
    <t xml:space="preserve">X.C.163.</t>
  </si>
  <si>
    <t xml:space="preserve">O3'-O2'(hydroxyl)[3.17],O2'(hydroxyl)-O2'(hydroxyl)[2.88],O2'(hydroxyl)-O2(carbonyl)[2.61]</t>
  </si>
  <si>
    <t xml:space="preserve">X.A.71.|X.G.22.-X.C.163.</t>
  </si>
  <si>
    <t xml:space="preserve">X.A.71.-X.C.163.(cSS)</t>
  </si>
  <si>
    <t xml:space="preserve">X.C.99.</t>
  </si>
  <si>
    <t xml:space="preserve">X.A.155.</t>
  </si>
  <si>
    <t xml:space="preserve">O2'(hydroxyl)-O2'(hydroxyl)[2.78],O2(carbonyl)-O2'(hydroxyl)[2.69]</t>
  </si>
  <si>
    <t xml:space="preserve">X.A.155.|X.C.99.-X.G.107.</t>
  </si>
  <si>
    <t xml:space="preserve">3q1q</t>
  </si>
  <si>
    <t xml:space="preserve">B.C.54.</t>
  </si>
  <si>
    <t xml:space="preserve">B.C.81.</t>
  </si>
  <si>
    <t xml:space="preserve">B.C.81.|B.C.54.-B.G.327.</t>
  </si>
  <si>
    <t xml:space="preserve">B.C.74.</t>
  </si>
  <si>
    <t xml:space="preserve">B.A.190.</t>
  </si>
  <si>
    <t xml:space="preserve">B.C.74.-B.A.190.(cSS)</t>
  </si>
  <si>
    <t xml:space="preserve">B.A.190.|B.C.74.-B.G.86.</t>
  </si>
  <si>
    <t xml:space="preserve">B.C.73.-B.C.74.-B.A.190.-B.A.191.</t>
  </si>
  <si>
    <t xml:space="preserve">s/S cis !(b_s)</t>
  </si>
  <si>
    <t xml:space="preserve">?SS_cis(0.352,B.A.190.-B.C.74.),?SS_cis(0.244,B.C.74.-B.A.190.)</t>
  </si>
  <si>
    <t xml:space="preserve">B.C.84.</t>
  </si>
  <si>
    <t xml:space="preserve">B.A.288.</t>
  </si>
  <si>
    <t xml:space="preserve">O2'(hydroxyl)-O2'(hydroxyl)[3.11]</t>
  </si>
  <si>
    <t xml:space="preserve">B.A.288.|B.G.76.-B.C.84.</t>
  </si>
  <si>
    <t xml:space="preserve">B.C.84.-B.C.85.-B.A.287.-B.A.288.</t>
  </si>
  <si>
    <t xml:space="preserve">B.C.84.-B.A.288.(cSS)</t>
  </si>
  <si>
    <t xml:space="preserve">B.C.85.</t>
  </si>
  <si>
    <t xml:space="preserve">B.A.287.</t>
  </si>
  <si>
    <t xml:space="preserve">O3'-O2'(hydroxyl)[3.47],O2'(hydroxyl)-O2'(hydroxyl)[2.99],O2'(hydroxyl)-N3[2.81]</t>
  </si>
  <si>
    <t xml:space="preserve">B.A.287.|B.G.75.-B.C.85.</t>
  </si>
  <si>
    <t xml:space="preserve">B.G.95.</t>
  </si>
  <si>
    <t xml:space="preserve">B.U.341.</t>
  </si>
  <si>
    <t xml:space="preserve">B.G.95.-B.U.341.(cSS)</t>
  </si>
  <si>
    <t xml:space="preserve">B.G.95.|B.A.3.-B.U.341.</t>
  </si>
  <si>
    <t xml:space="preserve">B.G.95.-B.A.96.-B.C.340.-B.U.341.</t>
  </si>
  <si>
    <t xml:space="preserve">G-U Ss/O2' pairing</t>
  </si>
  <si>
    <t xml:space="preserve">SS_cis(0.853,B.U.341.-B.G.95.),SS_cis(0.852,B.G.95.-B.U.341.)</t>
  </si>
  <si>
    <t xml:space="preserve">B.A.96.</t>
  </si>
  <si>
    <t xml:space="preserve">B.C.340.</t>
  </si>
  <si>
    <t xml:space="preserve">O2'(hydroxyl)-O2'(hydroxyl)[2.74]</t>
  </si>
  <si>
    <t xml:space="preserve">B.A.96.|B.G.4.-B.C.340.</t>
  </si>
  <si>
    <t xml:space="preserve">B.A.96.-B.C.340.(cSS)</t>
  </si>
  <si>
    <t xml:space="preserve">B.C.128.</t>
  </si>
  <si>
    <t xml:space="preserve">B.A.169.</t>
  </si>
  <si>
    <t xml:space="preserve">O2'(hydroxyl)-O2'(hydroxyl)[3.04]</t>
  </si>
  <si>
    <t xml:space="preserve">B.A.169.|B.C.128.-B.G.147.</t>
  </si>
  <si>
    <t xml:space="preserve">B.C.128.-B.C.129.-B.A.168.-B.A.169.</t>
  </si>
  <si>
    <t xml:space="preserve">B.C.129.</t>
  </si>
  <si>
    <t xml:space="preserve">B.A.168.</t>
  </si>
  <si>
    <t xml:space="preserve">B.C.129.-B.A.168.(cSW)</t>
  </si>
  <si>
    <t xml:space="preserve">B.A.168.|B.C.129.-B.G.146.</t>
  </si>
  <si>
    <t xml:space="preserve">?SS_cis(0.149,B.C.129.-B.A.168.),?SS_cis(0.146,B.A.168.-B.C.129.)</t>
  </si>
  <si>
    <t xml:space="preserve">4fen</t>
  </si>
  <si>
    <t xml:space="preserve">B.U.51.</t>
  </si>
  <si>
    <t xml:space="preserve">B.U.75.</t>
  </si>
  <si>
    <t xml:space="preserve">B.U.51.-B.U.75.(ncSS)</t>
  </si>
  <si>
    <t xml:space="preserve">4gxy</t>
  </si>
  <si>
    <t xml:space="preserve">A.A.43.</t>
  </si>
  <si>
    <t xml:space="preserve">A.G.64.</t>
  </si>
  <si>
    <t xml:space="preserve">A.A.43.-A.G.64.(cWS)</t>
  </si>
  <si>
    <t xml:space="preserve">A.A.43.|A.G.64.-A.C.72.</t>
  </si>
  <si>
    <t xml:space="preserve">A.A.43.-A.A.44.-A.C.63.-A.G.64.</t>
  </si>
  <si>
    <t xml:space="preserve">A.A.43.-A.G.64.(ncSS)</t>
  </si>
  <si>
    <t xml:space="preserve">A-G Ww/Sw Ss/O2' pairing antiparallel cis one_hbond 55</t>
  </si>
  <si>
    <t xml:space="preserve">SS_cis(0.687,A.G.64.-A.A.43.),SS_cis(0.657,A.A.43.-A.G.64.)</t>
  </si>
  <si>
    <t xml:space="preserve">A.A.124.</t>
  </si>
  <si>
    <t xml:space="preserve">A.G.156.</t>
  </si>
  <si>
    <t xml:space="preserve">A.A.124.-A.G.156.(cWS)</t>
  </si>
  <si>
    <t xml:space="preserve">A.A.124.|A.A.73.-A.G.156.</t>
  </si>
  <si>
    <t xml:space="preserve">A.A.124.-A.A.125.-A.G.155.-A.G.156.</t>
  </si>
  <si>
    <t xml:space="preserve">A.A.124.-A.G.156.(ncSS)</t>
  </si>
  <si>
    <t xml:space="preserve">SS_cis(0.734,A.A.124.-A.G.156.),SS_cis(0.645,A.G.156.-A.A.124.)</t>
  </si>
  <si>
    <t xml:space="preserve">A.A.125.</t>
  </si>
  <si>
    <t xml:space="preserve">A.G.155.</t>
  </si>
  <si>
    <t xml:space="preserve">A.A.125.-A.G.155.(cSS)</t>
  </si>
  <si>
    <t xml:space="preserve">A.A.125.|A.C.74.-A.G.155.</t>
  </si>
  <si>
    <t xml:space="preserve">A-G Ss/Sw pairing antiparallel cis one_hbond</t>
  </si>
  <si>
    <t xml:space="preserve">SS_cis(0.928,A.A.125.-A.G.155.),SS_cis(0.745,A.G.155.-A.A.125.)</t>
  </si>
  <si>
    <t xml:space="preserve">4p8z</t>
  </si>
  <si>
    <t xml:space="preserve">A.A.102.</t>
  </si>
  <si>
    <t xml:space="preserve">A.G.120.</t>
  </si>
  <si>
    <t xml:space="preserve">O2'(hydroxyl)-O3'[3.52],O2'(hydroxyl)-O2'(hydroxyl)[2.90],N3-O2'(hydroxyl)[2.66]</t>
  </si>
  <si>
    <t xml:space="preserve">A.A.102.-A.C.103.-A.G.119.-A.G.120.</t>
  </si>
  <si>
    <t xml:space="preserve">A.A.102.-A.G.120.(ncSS)</t>
  </si>
  <si>
    <t xml:space="preserve">?SS_cis(0.15,A.A.102.-A.G.120.),?SW_cis(0.113,A.G.120.-A.A.102.)</t>
  </si>
  <si>
    <t xml:space="preserve">A.C.103.</t>
  </si>
  <si>
    <t xml:space="preserve">A.G.119.</t>
  </si>
  <si>
    <t xml:space="preserve">O2'(hydroxyl)-O2'(hydroxyl)[2.36],O2(carbonyl)-N2(amino)[3.03]</t>
  </si>
  <si>
    <t xml:space="preserve">A.C.103.|A.U.65.-A.G.119.</t>
  </si>
  <si>
    <t xml:space="preserve">A.C.103.-A.G.119.(ncSS)</t>
  </si>
  <si>
    <t xml:space="preserve">SS_cis(0.646,A.G.119.-A.C.103.)</t>
  </si>
  <si>
    <t xml:space="preserve">SS_cis(0.646,A.G.119.-A.C.103.),?SS_cis(0.193,A.C.103.-A.G.119.)</t>
  </si>
  <si>
    <t xml:space="preserve">4yaz</t>
  </si>
  <si>
    <t xml:space="preserve">R.G.28.</t>
  </si>
  <si>
    <t xml:space="preserve">R.U.55.</t>
  </si>
  <si>
    <t xml:space="preserve">R.G.28.-R.U.55.(cSS)</t>
  </si>
  <si>
    <t xml:space="preserve">R.G.28.|R.U.55.-R.A.61.</t>
  </si>
  <si>
    <t xml:space="preserve">R.G.28.-R.A.29.-R.C.54.-R.U.55.</t>
  </si>
  <si>
    <t xml:space="preserve">SS_cis(0.924,R.U.55.-R.G.28.),SS_cis(0.874,R.G.28.-R.U.55.)</t>
  </si>
  <si>
    <t xml:space="preserve">R.A.29.</t>
  </si>
  <si>
    <t xml:space="preserve">R.C.54.</t>
  </si>
  <si>
    <t xml:space="preserve">O2'(hydroxyl)-O2'(hydroxyl)[2.54]</t>
  </si>
  <si>
    <t xml:space="preserve">R.A.29.|R.C.54.-R.G.62.</t>
  </si>
  <si>
    <t xml:space="preserve">R.A.29.-R.C.54.(cSS)</t>
  </si>
  <si>
    <t xml:space="preserve">5fjc</t>
  </si>
  <si>
    <t xml:space="preserve">A.G.11.</t>
  </si>
  <si>
    <t xml:space="preserve">A.C.44.</t>
  </si>
  <si>
    <t xml:space="preserve">A.G.11.-A.C.44.(cSS)</t>
  </si>
  <si>
    <t xml:space="preserve">A.G.11.|A.C.44.-A.G.58.</t>
  </si>
  <si>
    <t xml:space="preserve">A.G.11.-A.A.12.-A.G.43.-A.C.44.</t>
  </si>
  <si>
    <t xml:space="preserve">A.G.11.-A.C.44.(ncSS)</t>
  </si>
  <si>
    <t xml:space="preserve">SS_cis(0.936,A.C.44.-A.G.11.),SS_cis(0.893,A.G.11.-A.C.44.)</t>
  </si>
  <si>
    <t xml:space="preserve">A.A.12.</t>
  </si>
  <si>
    <t xml:space="preserve">A.G.43.</t>
  </si>
  <si>
    <t xml:space="preserve">A.A.12.-A.G.43.(cSS)</t>
  </si>
  <si>
    <t xml:space="preserve">A.A.12.|A.G.43.-A.C.59.</t>
  </si>
  <si>
    <t xml:space="preserve">SS_cis(0.914,A.A.12.-A.G.43.),SS_cis(0.846,A.G.43.-A.A.12.)</t>
  </si>
  <si>
    <t xml:space="preserve">5t83</t>
  </si>
  <si>
    <t xml:space="preserve">A.G.15.</t>
  </si>
  <si>
    <t xml:space="preserve">A.A.83.</t>
  </si>
  <si>
    <t xml:space="preserve">A.G.15.-A.A.83.(cSS)</t>
  </si>
  <si>
    <t xml:space="preserve">A.A.83.|A.G.15.-A.C.42.</t>
  </si>
  <si>
    <t xml:space="preserve">A.G.15.-A.G.16.-A.G.17.-A.A.81.-A.A.82.-A.A.83.</t>
  </si>
  <si>
    <t xml:space="preserve">S/S cis !1H(b_b).</t>
  </si>
  <si>
    <t xml:space="preserve">SS_cis(0.712,A.G.15.-A.A.83.),SS_cis(0.68,A.A.83.-A.G.15.)</t>
  </si>
  <si>
    <t xml:space="preserve">6agb</t>
  </si>
  <si>
    <t xml:space="preserve">A.G.95.</t>
  </si>
  <si>
    <t xml:space="preserve">A.G.159.</t>
  </si>
  <si>
    <t xml:space="preserve">A.G.95.-A.G.159.(cSS)</t>
  </si>
  <si>
    <t xml:space="preserve">A.G.159.|A.G.95.-A.C.348.</t>
  </si>
  <si>
    <t xml:space="preserve">A.G.95.-A.G.96.-A.U.158.-A.G.159.</t>
  </si>
  <si>
    <t xml:space="preserve">A.G.95.-A.G.159.(ncSS)</t>
  </si>
  <si>
    <t xml:space="preserve">SS_cis(0.554,A.G.159.-A.G.95.),SS_cis(0.538,A.G.95.-A.G.159.)</t>
  </si>
  <si>
    <t xml:space="preserve">A.G.96.</t>
  </si>
  <si>
    <t xml:space="preserve">A.U.158.</t>
  </si>
  <si>
    <t xml:space="preserve">O2'(hydroxyl)-O2(carbonyl)[2.25]</t>
  </si>
  <si>
    <t xml:space="preserve">A.U.158.|A.G.96.-A.C.347.</t>
  </si>
  <si>
    <t xml:space="preserve">A.G.96.-A.U.158.(ncSW)</t>
  </si>
  <si>
    <t xml:space="preserve">A.G.179.</t>
  </si>
  <si>
    <t xml:space="preserve">A.G.362.</t>
  </si>
  <si>
    <t xml:space="preserve">A.A.180.</t>
  </si>
  <si>
    <t xml:space="preserve">A.U.361.</t>
  </si>
  <si>
    <t xml:space="preserve">N3-O2'(hydroxyl)[3.19]</t>
  </si>
  <si>
    <t xml:space="preserve">A.A.180.|A.A.8.-A.U.361.</t>
  </si>
  <si>
    <t xml:space="preserve">A.A.180.-A.U.361.(cSS)</t>
  </si>
  <si>
    <t xml:space="preserve">SS_cis(0.628,A.U.361.-A.A.180.)</t>
  </si>
  <si>
    <t xml:space="preserve">SS_cis(0.628,A.U.361.-A.A.180.),?SS_cis(0.237,A.A.180.-A.U.361.)</t>
  </si>
  <si>
    <t xml:space="preserve">6frk</t>
  </si>
  <si>
    <t xml:space="preserve">1.C.22.</t>
  </si>
  <si>
    <t xml:space="preserve">1.G.58.</t>
  </si>
  <si>
    <t xml:space="preserve">1.C.22.-1.G.58.(cSS)</t>
  </si>
  <si>
    <t xml:space="preserve">1.G.58.|1.G.5.-1.C.22.</t>
  </si>
  <si>
    <t xml:space="preserve">1.C.22.-1.G.58.(ncSS)</t>
  </si>
  <si>
    <t xml:space="preserve">C-G O2'/Bs O2'/Ss pairing</t>
  </si>
  <si>
    <t xml:space="preserve">?SS_cis(0.24,1.C.22.-1.G.58.),?SS_cis(0.199,1.G.58.-1.C.22.)</t>
  </si>
  <si>
    <t xml:space="preserve">1.A.149.</t>
  </si>
  <si>
    <t xml:space="preserve">1.G.197.</t>
  </si>
  <si>
    <t xml:space="preserve">O2'(hydroxyl)-O2'(hydroxyl)[2.48],N3-O2'(hydroxyl)[2.85]</t>
  </si>
  <si>
    <t xml:space="preserve">1.A.149.|1.G.197.-1.C.202.</t>
  </si>
  <si>
    <t xml:space="preserve">1.A.149.-1.G.197.(cSS)</t>
  </si>
  <si>
    <t xml:space="preserve">SS_cis(0.751,1.A.149.-1.G.197.),SS_cis(0.697,1.G.197.-1.A.149.)</t>
  </si>
  <si>
    <t xml:space="preserve">1.C.161.</t>
  </si>
  <si>
    <t xml:space="preserve">1.A.214.</t>
  </si>
  <si>
    <t xml:space="preserve">O2'(hydroxyl)-O3'[2.85],O2'(hydroxyl)-O2'(hydroxyl)[2.49],O2(carbonyl)-O2'(hydroxyl)[3.06]</t>
  </si>
  <si>
    <t xml:space="preserve">1.A.214.|1.G.136.-1.C.161.</t>
  </si>
  <si>
    <t xml:space="preserve">1.C.161.-1.A.214.(cSS)</t>
  </si>
  <si>
    <t xml:space="preserve">1.C.162.</t>
  </si>
  <si>
    <t xml:space="preserve">1.A.213.</t>
  </si>
  <si>
    <t xml:space="preserve">O3'-O2'(hydroxyl)[2.65],O2'(hydroxyl)-N3[2.35]</t>
  </si>
  <si>
    <t xml:space="preserve">1.A.213.|1.G.135.-1.C.162.</t>
  </si>
  <si>
    <t xml:space="preserve">6hiw</t>
  </si>
  <si>
    <t xml:space="preserve">CA.A.13.</t>
  </si>
  <si>
    <t xml:space="preserve">CA.A.144.</t>
  </si>
  <si>
    <t xml:space="preserve">O2'(hydroxyl)-O2'(hydroxyl)[2.60],N3-O2'(hydroxyl)[3.06]</t>
  </si>
  <si>
    <t xml:space="preserve">CA.A.13.-CA.A.144.(ncSS)</t>
  </si>
  <si>
    <t xml:space="preserve">A-A Ss/O2' pairing</t>
  </si>
  <si>
    <t xml:space="preserve">?SS_cis(0.35,CA.A.144.-CA.A.13.),?SS_cis(0.271,CA.A.13.-CA.A.144.)</t>
  </si>
  <si>
    <t xml:space="preserve">CA.C.554.</t>
  </si>
  <si>
    <t xml:space="preserve">CA.A.602.</t>
  </si>
  <si>
    <t xml:space="preserve">O2'(hydroxyl)-O2'(hydroxyl)[2.84],O2(carbonyl)-O2'(hydroxyl)[2.96]</t>
  </si>
  <si>
    <t xml:space="preserve">CA.A.602.|CA.C.554.-CA.G.581.</t>
  </si>
  <si>
    <t xml:space="preserve">CA.C.554.-CA.A.555.-CA.A.601.-CA.A.602.</t>
  </si>
  <si>
    <t xml:space="preserve">CA.C.554.-CA.A.602.(cSS)</t>
  </si>
  <si>
    <t xml:space="preserve">6jq5</t>
  </si>
  <si>
    <t xml:space="preserve">A.U.58.</t>
  </si>
  <si>
    <t xml:space="preserve">A.A.12.-A.U.58.(cSS)</t>
  </si>
  <si>
    <t xml:space="preserve">A.A.12.|A.A.36.-A.U.58.</t>
  </si>
  <si>
    <t xml:space="preserve">SS_cis(0.919,A.A.12.-A.U.58.),SS_cis(0.798,A.U.58.-A.A.12.)</t>
  </si>
  <si>
    <t xml:space="preserve">A.U.13.</t>
  </si>
  <si>
    <t xml:space="preserve">A.A.57.</t>
  </si>
  <si>
    <t xml:space="preserve">A.U.13.|A.U.37.-A.A.57.</t>
  </si>
  <si>
    <t xml:space="preserve">A.U.13.-A.A.57.(ncSS)</t>
  </si>
  <si>
    <t xml:space="preserve">U-A Ws/Bs pairing antiparallel cis one_hbond</t>
  </si>
  <si>
    <t xml:space="preserve">?SS_cis(0.206,A.A.57.-A.U.13.),?SS_cis(0.129,A.U.13.-A.A.57.),?WS_cis(0.093,A.U.13.-A.A.57.)</t>
  </si>
  <si>
    <t xml:space="preserve">6me0</t>
  </si>
  <si>
    <t xml:space="preserve">A.A.6.</t>
  </si>
  <si>
    <t xml:space="preserve">A.C.569.</t>
  </si>
  <si>
    <t xml:space="preserve">O2'(hydroxyl)-O2'(hydroxyl)[2.87],N3-O2'(hydroxyl)[2.86]</t>
  </si>
  <si>
    <t xml:space="preserve">A.A.6.-A.C.7.-A.A.568.-A.C.569.</t>
  </si>
  <si>
    <t xml:space="preserve">A.A.6.-A.C.569.(cSS)</t>
  </si>
  <si>
    <t xml:space="preserve">?SS_cis(0.291,A.A.6.-A.C.569.)</t>
  </si>
  <si>
    <t xml:space="preserve">A.A.568.</t>
  </si>
  <si>
    <t xml:space="preserve">O3'-O2'(hydroxyl)[3.55],O2'(hydroxyl)-O2'(hydroxyl)[3.11],O2'(hydroxyl)-N3[2.68]</t>
  </si>
  <si>
    <t xml:space="preserve">A.C.7.-A.A.568.(cSS)</t>
  </si>
  <si>
    <t xml:space="preserve">?SS_cis(0.297,A.A.568.-A.C.7.)</t>
  </si>
  <si>
    <t xml:space="preserve">A.G.29.</t>
  </si>
  <si>
    <t xml:space="preserve">A.A.170.</t>
  </si>
  <si>
    <t xml:space="preserve">A.G.29.-A.A.170.(cSS)</t>
  </si>
  <si>
    <t xml:space="preserve">A.A.170.|A.G.29.-A.C.59.</t>
  </si>
  <si>
    <t xml:space="preserve">A.G.29.-A.U.30.-A.G.169.-A.A.170.</t>
  </si>
  <si>
    <t xml:space="preserve">SS_cis(0.944,A.A.170.-A.G.29.),SS_cis(0.813,A.G.29.-A.A.170.)</t>
  </si>
  <si>
    <t xml:space="preserve">A.U.30.</t>
  </si>
  <si>
    <t xml:space="preserve">A.U.30.-A.G.169.(cSS)</t>
  </si>
  <si>
    <t xml:space="preserve">A.G.169.|A.U.30.-A.A.58.</t>
  </si>
  <si>
    <t xml:space="preserve">U-G O2'/Ss pairing</t>
  </si>
  <si>
    <t xml:space="preserve">SS_cis(0.929,A.U.30.-A.G.169.),SS_cis(0.849,A.G.169.-A.U.30.)</t>
  </si>
  <si>
    <t xml:space="preserve">A.A.105.</t>
  </si>
  <si>
    <t xml:space="preserve">A.C.413.</t>
  </si>
  <si>
    <t xml:space="preserve">A.A.105.-A.C.413.(cSS)</t>
  </si>
  <si>
    <t xml:space="preserve">A.A.105.|A.C.413.-A.G.472.</t>
  </si>
  <si>
    <t xml:space="preserve">?SS_cis(0.303,A.A.105.-A.C.413.),?SS_cis(0.244,A.C.413.-A.A.105.)</t>
  </si>
  <si>
    <t xml:space="preserve">A.C.412.</t>
  </si>
  <si>
    <t xml:space="preserve">A.A.106.|A.C.412.-A.G.473.</t>
  </si>
  <si>
    <t xml:space="preserve">A.A.106.-A.C.412.(cSS)</t>
  </si>
  <si>
    <t xml:space="preserve">A.A.120.</t>
  </si>
  <si>
    <t xml:space="preserve">A.U.801.</t>
  </si>
  <si>
    <t xml:space="preserve">O2'(hydroxyl)-O2'(hydroxyl)[2.97],O2'(hydroxyl)-O2(carbonyl)[3.35]</t>
  </si>
  <si>
    <t xml:space="preserve">A.A.120.|A.U.801.-A.A.812.</t>
  </si>
  <si>
    <t xml:space="preserve">A.A.189.</t>
  </si>
  <si>
    <t xml:space="preserve">A.G.289.</t>
  </si>
  <si>
    <t xml:space="preserve">N3-O2'(hydroxyl)[3.46]</t>
  </si>
  <si>
    <t xml:space="preserve">A.A.189.|A.C.273.-A.G.289.</t>
  </si>
  <si>
    <t xml:space="preserve">A.A.189.-A.G.289.(cSS)</t>
  </si>
  <si>
    <t xml:space="preserve">SS_cis(0.712,A.G.289.-A.A.189.),SS_cis(0.673,A.A.189.-A.G.289.)</t>
  </si>
  <si>
    <t xml:space="preserve">A.A.228.</t>
  </si>
  <si>
    <t xml:space="preserve">A.C.794.</t>
  </si>
  <si>
    <t xml:space="preserve">O2'(hydroxyl)-O2'(hydroxyl)[2.93],N3-O2'(hydroxyl)[3.03]</t>
  </si>
  <si>
    <t xml:space="preserve">A.A.228.|A.C.794.-A.G.821.</t>
  </si>
  <si>
    <t xml:space="preserve">A.A.228.-A.C.794.(cSS)</t>
  </si>
  <si>
    <t xml:space="preserve">?SS_cis(0.025,A.A.228.-A.C.794.)</t>
  </si>
  <si>
    <t xml:space="preserve">A.C.253.</t>
  </si>
  <si>
    <t xml:space="preserve">A.C.325.</t>
  </si>
  <si>
    <t xml:space="preserve">O2'(hydroxyl)-O4'[2.94]</t>
  </si>
  <si>
    <t xml:space="preserve">A.C.325.|A.C.253.-A.G.362.</t>
  </si>
  <si>
    <t xml:space="preserve">A.C.375.</t>
  </si>
  <si>
    <t xml:space="preserve">A.A.808.</t>
  </si>
  <si>
    <t xml:space="preserve">O2'(hydroxyl)-O2'(hydroxyl)[2.35]</t>
  </si>
  <si>
    <t xml:space="preserve">A.A.808.|A.G.224.-A.C.375.</t>
  </si>
  <si>
    <t xml:space="preserve">A.C.375.-A.U.376.-A.A.807.-A.A.808.</t>
  </si>
  <si>
    <t xml:space="preserve">A.C.375.-A.A.808.(cSS)</t>
  </si>
  <si>
    <t xml:space="preserve">A.U.376.</t>
  </si>
  <si>
    <t xml:space="preserve">A.A.807.</t>
  </si>
  <si>
    <t xml:space="preserve">A.U.376.-A.A.807.(cSS)</t>
  </si>
  <si>
    <t xml:space="preserve">SS_cis(0.745,A.U.376.-A.A.807.),SS_cis(0.653,A.A.807.-A.U.376.)</t>
  </si>
  <si>
    <t xml:space="preserve">A.C.423.</t>
  </si>
  <si>
    <t xml:space="preserve">A.A.847.</t>
  </si>
  <si>
    <t xml:space="preserve">O2'(hydroxyl)-O3'[3.16],O2'(hydroxyl)-O2'(hydroxyl)[2.58],O2(carbonyl)-O2'(hydroxyl)[2.48]</t>
  </si>
  <si>
    <t xml:space="preserve">A.A.847.|A.C.423.-A.G.438.</t>
  </si>
  <si>
    <t xml:space="preserve">A.C.423.-A.C.424.-A.A.846.-A.A.847.</t>
  </si>
  <si>
    <t xml:space="preserve">A.C.423.-A.A.847.(cSS)</t>
  </si>
  <si>
    <t xml:space="preserve">A.C.424.</t>
  </si>
  <si>
    <t xml:space="preserve">A.A.846.</t>
  </si>
  <si>
    <t xml:space="preserve">A.C.424.-A.A.846.(cS.)</t>
  </si>
  <si>
    <t xml:space="preserve">A.A.846.|A.C.424.-A.G.437.</t>
  </si>
  <si>
    <t xml:space="preserve">A.C.424.-A.A.846.(cSS)</t>
  </si>
  <si>
    <t xml:space="preserve">?SS_cis(0.238,A.A.846.-A.C.424.),?SS_cis(0.199,A.C.424.-A.A.846.)</t>
  </si>
  <si>
    <t xml:space="preserve">A.A.510.</t>
  </si>
  <si>
    <t xml:space="preserve">A.G.820.</t>
  </si>
  <si>
    <t xml:space="preserve">O2'(hydroxyl)-O2'(hydroxyl)[2.86],N3-O2'(hydroxyl)[2.87]</t>
  </si>
  <si>
    <t xml:space="preserve">A.A.510.|A.C.795.-A.G.820.</t>
  </si>
  <si>
    <t xml:space="preserve">A.A.510.-A.U.511.-A.C.819.-A.G.820.</t>
  </si>
  <si>
    <t xml:space="preserve">A.A.510.-A.G.820.(cSS)</t>
  </si>
  <si>
    <t xml:space="preserve">SS_cis(0.539,A.G.820.-A.A.510.),SS_cis(0.518,A.A.510.-A.G.820.)</t>
  </si>
  <si>
    <t xml:space="preserve">A.U.511.</t>
  </si>
  <si>
    <t xml:space="preserve">A.C.819.</t>
  </si>
  <si>
    <t xml:space="preserve">O2'(hydroxyl)-O2'(hydroxyl)[3.12]</t>
  </si>
  <si>
    <t xml:space="preserve">A.U.511.|A.G.796.-A.C.819.</t>
  </si>
  <si>
    <t xml:space="preserve">A.U.511.-A.C.819.(ncSS)</t>
  </si>
  <si>
    <t xml:space="preserve">A.A.606.</t>
  </si>
  <si>
    <t xml:space="preserve">A.G.654.</t>
  </si>
  <si>
    <t xml:space="preserve">O2'(hydroxyl)-O2'(hydroxyl)[2.46]</t>
  </si>
  <si>
    <t xml:space="preserve">A.A.606.|A.C.627.-A.G.654.</t>
  </si>
  <si>
    <t xml:space="preserve">A.A.605.-A.A.606.-A.G.654.-A.C.655.</t>
  </si>
  <si>
    <t xml:space="preserve">?SS_cis(0.378,A.G.654.-A.A.606.),?SS_cis(0.352,A.A.606.-A.G.654.)</t>
  </si>
  <si>
    <t xml:space="preserve">6th6</t>
  </si>
  <si>
    <t xml:space="preserve">Aa.4AC.5.</t>
  </si>
  <si>
    <t xml:space="preserve">Aa.G.451.</t>
  </si>
  <si>
    <t xml:space="preserve">O2'(hydroxyl)-O3'[2.91],O2'(hydroxyl)-O2'(hydroxyl)[2.66]</t>
  </si>
  <si>
    <t xml:space="preserve">Aa.A.11.</t>
  </si>
  <si>
    <t xml:space="preserve">Aa.A.1024.</t>
  </si>
  <si>
    <t xml:space="preserve">Aa.A.11.-Aa.A.1024.(cWS)</t>
  </si>
  <si>
    <t xml:space="preserve">Aa.A.1024.|Aa.A.11.-Aa.A.869.</t>
  </si>
  <si>
    <t xml:space="preserve">Aa.A.11.-Aa.U.12.-Aa.G.1023.-Aa.A.1024.</t>
  </si>
  <si>
    <t xml:space="preserve">Aa.A.11.-Aa.A.1024.(cSS)</t>
  </si>
  <si>
    <t xml:space="preserve">SS_cis(0.604,Aa.A.1024.-Aa.A.11.),SS_cis(0.545,Aa.A.11.-Aa.A.1024.)</t>
  </si>
  <si>
    <t xml:space="preserve">Aa.U.12.</t>
  </si>
  <si>
    <t xml:space="preserve">Aa.G.1023.</t>
  </si>
  <si>
    <t xml:space="preserve">Aa.U.12.-Aa.G.1023.(cSS)</t>
  </si>
  <si>
    <t xml:space="preserve">Aa.G.1023.|Aa.U.12.-Aa.A.868.</t>
  </si>
  <si>
    <t xml:space="preserve">SS_cis(0.867,Aa.U.12.-Aa.G.1023.),SS_cis(0.842,Aa.G.1023.-Aa.U.12.)</t>
  </si>
  <si>
    <t xml:space="preserve">Aa.C.13.</t>
  </si>
  <si>
    <t xml:space="preserve">Aa.A.814.</t>
  </si>
  <si>
    <t xml:space="preserve">O2'(hydroxyl)-O2'(hydroxyl)[3.25]</t>
  </si>
  <si>
    <t xml:space="preserve">Aa.A.814.|Aa.C.13.-Aa.G.867.</t>
  </si>
  <si>
    <t xml:space="preserve">Aa.C.13.-Aa.A.814.(cSS)</t>
  </si>
  <si>
    <t xml:space="preserve">Aa.U.61.</t>
  </si>
  <si>
    <t xml:space="preserve">Aa.G.197.</t>
  </si>
  <si>
    <t xml:space="preserve">Aa.U.61.-Aa.G.197.(c.S)</t>
  </si>
  <si>
    <t xml:space="preserve">Aa.U.61.|Aa.G.197.-Aa.C.206.</t>
  </si>
  <si>
    <t xml:space="preserve">Aa.U.61.-Aa.G.197.(ncSS)</t>
  </si>
  <si>
    <t xml:space="preserve">SS_cis(0.528,Aa.G.197.-Aa.U.61.)</t>
  </si>
  <si>
    <t xml:space="preserve">SS_cis(0.528,Aa.G.197.-Aa.U.61.),?SS_cis(0.093,Aa.U.61.-Aa.G.197.)</t>
  </si>
  <si>
    <t xml:space="preserve">Aa.G.62.</t>
  </si>
  <si>
    <t xml:space="preserve">Aa.A.152.</t>
  </si>
  <si>
    <t xml:space="preserve">Aa.G.62.-Aa.A.152.(cSS)</t>
  </si>
  <si>
    <t xml:space="preserve">Aa.A.152.|Aa.G.62.-Aa.C.82.</t>
  </si>
  <si>
    <t xml:space="preserve">Aa.G.62.-Aa.G.63.-Aa.A.151.-Aa.A.152.</t>
  </si>
  <si>
    <t xml:space="preserve">SS_cis(0.835,Aa.G.62.-Aa.A.152.),SS_cis(0.819,Aa.A.152.-Aa.G.62.)</t>
  </si>
  <si>
    <t xml:space="preserve">Aa.G.63.</t>
  </si>
  <si>
    <t xml:space="preserve">Aa.A.151.</t>
  </si>
  <si>
    <t xml:space="preserve">O2'(hydroxyl)-O2'(hydroxyl)[2.82],O2'(hydroxyl)-N3[3.01]</t>
  </si>
  <si>
    <t xml:space="preserve">Aa.A.151.|Aa.G.63.-Aa.C.81.</t>
  </si>
  <si>
    <t xml:space="preserve">Aa.G.63.-Aa.A.151.(cSS)</t>
  </si>
  <si>
    <t xml:space="preserve">G-A O2'/Ss pairing</t>
  </si>
  <si>
    <t xml:space="preserve">SS_cis(0.566,Aa.G.63.-Aa.A.151.)</t>
  </si>
  <si>
    <t xml:space="preserve">SS_cis(0.566,Aa.G.63.-Aa.A.151.),?SS_cis(0.23,Aa.A.151.-Aa.G.63.)</t>
  </si>
  <si>
    <t xml:space="preserve">Aa.C.81.</t>
  </si>
  <si>
    <t xml:space="preserve">Aa.A.131.</t>
  </si>
  <si>
    <t xml:space="preserve">Aa.C.81.-Aa.A.131.(cSS)</t>
  </si>
  <si>
    <t xml:space="preserve">Aa.A.131.|Aa.G.63.-Aa.C.81.</t>
  </si>
  <si>
    <t xml:space="preserve">Aa.C.81.-Aa.A.131.(ncSS)</t>
  </si>
  <si>
    <t xml:space="preserve">?SS_cis(0.289,Aa.A.131.-Aa.C.81.),?SS_cis(0.122,Aa.C.81.-Aa.A.131.)</t>
  </si>
  <si>
    <t xml:space="preserve">Aa.A.110.</t>
  </si>
  <si>
    <t xml:space="preserve">Aa.A.251.</t>
  </si>
  <si>
    <t xml:space="preserve">N3-O2'(hydroxyl)[2.94]</t>
  </si>
  <si>
    <t xml:space="preserve">SS_cis(0.556,Aa.A.251.-Aa.A.110.),SS_cis(0.539,Aa.A.110.-Aa.A.251.)</t>
  </si>
  <si>
    <t xml:space="preserve">Aa.C.111.</t>
  </si>
  <si>
    <t xml:space="preserve">Aa.A.250.</t>
  </si>
  <si>
    <t xml:space="preserve">O2'(hydroxyl)-O2'(hydroxyl)[2.70],O2'(hydroxyl)-N3[2.73]</t>
  </si>
  <si>
    <t xml:space="preserve">Aa.A.250.|Aa.C.111.-Aa.G.219.</t>
  </si>
  <si>
    <t xml:space="preserve">Aa.C.111.-Aa.A.250.(cSS)</t>
  </si>
  <si>
    <t xml:space="preserve">SS_cis(0.699,Aa.A.250.-Aa.C.111.)</t>
  </si>
  <si>
    <t xml:space="preserve">Aa.U.322.</t>
  </si>
  <si>
    <t xml:space="preserve">Aa.G.1386.</t>
  </si>
  <si>
    <t xml:space="preserve">Aa.U.322.-Aa.C.323.-Aa.A.1385.-Aa.G.1386.</t>
  </si>
  <si>
    <t xml:space="preserve">Aa.C.323.</t>
  </si>
  <si>
    <t xml:space="preserve">Aa.A.1385.</t>
  </si>
  <si>
    <t xml:space="preserve">O3'-O2'(hydroxyl)[3.47],O2'(hydroxyl)-O2'(hydroxyl)[3.19],O2'(hydroxyl)-N3[2.73]</t>
  </si>
  <si>
    <t xml:space="preserve">Aa.A.1385.|Aa.G.306.-Aa.C.323.</t>
  </si>
  <si>
    <t xml:space="preserve">Aa.C.323.-Aa.A.1385.(cSS)</t>
  </si>
  <si>
    <t xml:space="preserve">?SS_cis(0.34,Aa.A.1385.-Aa.C.323.)</t>
  </si>
  <si>
    <t xml:space="preserve">Aa.A.344.</t>
  </si>
  <si>
    <t xml:space="preserve">Aa.U.356.</t>
  </si>
  <si>
    <t xml:space="preserve">O2'(hydroxyl)-O2'(hydroxyl)[2.44],N3-O2'(hydroxyl)[2.65]</t>
  </si>
  <si>
    <t xml:space="preserve">Aa.U.356.|Aa.U.52.-Aa.A.344.</t>
  </si>
  <si>
    <t xml:space="preserve">Aa.A.344.-Aa.U.356.(cSS)</t>
  </si>
  <si>
    <t xml:space="preserve">SS_cis(0.711,Aa.U.356.-Aa.A.344.),SS_cis(0.69,Aa.A.344.-Aa.U.356.)</t>
  </si>
  <si>
    <t xml:space="preserve">Aa.C.388.</t>
  </si>
  <si>
    <t xml:space="preserve">Aa.A.567.</t>
  </si>
  <si>
    <t xml:space="preserve">O2'(hydroxyl)-O2'(hydroxyl)[2.89]</t>
  </si>
  <si>
    <t xml:space="preserve">Aa.A.567.|Aa.G.36.-Aa.C.388.</t>
  </si>
  <si>
    <t xml:space="preserve">Aa.C.388.-Aa.C.389.-Aa.A.566.-Aa.A.567.</t>
  </si>
  <si>
    <t xml:space="preserve">Aa.C.389.</t>
  </si>
  <si>
    <t xml:space="preserve">Aa.A.566.</t>
  </si>
  <si>
    <t xml:space="preserve">Aa.C.389.-Aa.A.566.(cSS)</t>
  </si>
  <si>
    <t xml:space="preserve">Aa.A.566.|Aa.G.35.-Aa.C.389.</t>
  </si>
  <si>
    <t xml:space="preserve">?SS_cis(0.353,Aa.A.566.-Aa.C.389.),?SS_cis(0.327,Aa.C.389.-Aa.A.566.)</t>
  </si>
  <si>
    <t xml:space="preserve">Aa.A.453.</t>
  </si>
  <si>
    <t xml:space="preserve">Aa.C.488.</t>
  </si>
  <si>
    <t xml:space="preserve">Aa.A.453.-Aa.C.488.(cWS)</t>
  </si>
  <si>
    <t xml:space="preserve">Aa.A.453.|Aa.OMG.446.-Aa.C.488.</t>
  </si>
  <si>
    <t xml:space="preserve">Aa.A.453.-Aa.A.454.-Aa.G.487.-Aa.C.488.</t>
  </si>
  <si>
    <t xml:space="preserve">Aa.A.453.-Aa.C.488.(cSS)</t>
  </si>
  <si>
    <t xml:space="preserve">?SS_cis(0.259,Aa.C.488.-Aa.A.453.),?SS_cis(0.191,Aa.A.453.-Aa.C.488.)</t>
  </si>
  <si>
    <t xml:space="preserve">Aa.A.454.</t>
  </si>
  <si>
    <t xml:space="preserve">Aa.G.487.</t>
  </si>
  <si>
    <t xml:space="preserve">Aa.A.454.-Aa.G.487.(cSS)</t>
  </si>
  <si>
    <t xml:space="preserve">Aa.A.454.|Aa.C.447.-Aa.G.487.</t>
  </si>
  <si>
    <t xml:space="preserve">SS_cis(0.901,Aa.A.454.-Aa.G.487.),SS_cis(0.827,Aa.G.487.-Aa.A.454.)</t>
  </si>
  <si>
    <t xml:space="preserve">Aa.A.518.</t>
  </si>
  <si>
    <t xml:space="preserve">Aa.C.833.</t>
  </si>
  <si>
    <t xml:space="preserve">Aa.A.518.-Aa.C.833.(cWS)</t>
  </si>
  <si>
    <t xml:space="preserve">Aa.A.518.|Aa.G.512.-Aa.C.833.</t>
  </si>
  <si>
    <t xml:space="preserve">Aa.A.518.-Aa.A.519.-Aa.C.832.-Aa.C.833.</t>
  </si>
  <si>
    <t xml:space="preserve">Aa.A.518.-Aa.C.833.(cSS)</t>
  </si>
  <si>
    <t xml:space="preserve">?SS_cis(0.19,Aa.C.833.-Aa.A.518.),?SS_cis(0.158,Aa.A.518.-Aa.C.833.)</t>
  </si>
  <si>
    <t xml:space="preserve">Aa.A.519.</t>
  </si>
  <si>
    <t xml:space="preserve">Aa.C.832.</t>
  </si>
  <si>
    <t xml:space="preserve">O2'(hydroxyl)-O2'(hydroxyl)[2.97],O2'(hydroxyl)-O2(carbonyl)[3.05]</t>
  </si>
  <si>
    <t xml:space="preserve">Aa.A.519.|Aa.G.513.-Aa.C.832.</t>
  </si>
  <si>
    <t xml:space="preserve">Aa.A.519.-Aa.C.832.(cSS)</t>
  </si>
  <si>
    <t xml:space="preserve">Aa.U.523.</t>
  </si>
  <si>
    <t xml:space="preserve">Aa.A.674.</t>
  </si>
  <si>
    <t xml:space="preserve">O3'-O2'(hydroxyl)[3.41],O2'(hydroxyl)-O2'(hydroxyl)[2.89],O2'(hydroxyl)-N3[2.84]</t>
  </si>
  <si>
    <t xml:space="preserve">Aa.A.674.|Aa.U.523.-Aa.A.709.</t>
  </si>
  <si>
    <t xml:space="preserve">Aa.U.523.-Aa.A.674.(cSS)</t>
  </si>
  <si>
    <t xml:space="preserve">U-A Ss/Bs O2'/Ss pairing antiparallel cis one_hbond</t>
  </si>
  <si>
    <t xml:space="preserve">SS_cis(0.737,Aa.A.674.-Aa.U.523.),SS_cis(0.568,Aa.U.523.-Aa.A.674.)</t>
  </si>
  <si>
    <t xml:space="preserve">Aa.A.642.</t>
  </si>
  <si>
    <t xml:space="preserve">Aa.G.732.</t>
  </si>
  <si>
    <t xml:space="preserve">O2'(hydroxyl)-O2'(hydroxyl)[2.96],N3-O2'(hydroxyl)[3.32]</t>
  </si>
  <si>
    <t xml:space="preserve">Aa.A.642.-Aa.G.732.(cSS)</t>
  </si>
  <si>
    <t xml:space="preserve">Aa.U.643.</t>
  </si>
  <si>
    <t xml:space="preserve">Aa.G.731.</t>
  </si>
  <si>
    <t xml:space="preserve">O2(carbonyl)-N2(amino)[3.45]</t>
  </si>
  <si>
    <t xml:space="preserve">Aa.U.643.-Aa.G.731.(ncSS)</t>
  </si>
  <si>
    <t xml:space="preserve">?SS_cis(0.184,Aa.G.731.-Aa.U.643.)</t>
  </si>
  <si>
    <t xml:space="preserve">Aa.A.712.</t>
  </si>
  <si>
    <t xml:space="preserve">Aa.G.1474.</t>
  </si>
  <si>
    <t xml:space="preserve">Aa.A.712.-Aa.G.1474.(cWS)</t>
  </si>
  <si>
    <t xml:space="preserve">Aa.A.712.|Aa.4AC.1459.-Aa.G.1474.</t>
  </si>
  <si>
    <t xml:space="preserve">Aa.A.712.-Aa.G.1474.(ncSS)</t>
  </si>
  <si>
    <t xml:space="preserve">SS_cis(0.525,Aa.G.1474.-Aa.A.712.),SS_cis(0.519,Aa.A.712.-Aa.G.1474.)</t>
  </si>
  <si>
    <t xml:space="preserve">Aa.A.713.</t>
  </si>
  <si>
    <t xml:space="preserve">Aa.C.1473.</t>
  </si>
  <si>
    <t xml:space="preserve">O3'-O2'(hydroxyl)[2.86],O2'(hydroxyl)-O2'(hydroxyl)[3.18],O2'(hydroxyl)-O2(carbonyl)[2.74]</t>
  </si>
  <si>
    <t xml:space="preserve">Aa.A.713.|Aa.G.1460.-Aa.C.1473.</t>
  </si>
  <si>
    <t xml:space="preserve">Aa.A.713.-Aa.C.1473.(cSS)</t>
  </si>
  <si>
    <t xml:space="preserve">Aa.U.759.</t>
  </si>
  <si>
    <t xml:space="preserve">Aa.G.1460.</t>
  </si>
  <si>
    <t xml:space="preserve">O2'(hydroxyl)-O3'[3.41]</t>
  </si>
  <si>
    <t xml:space="preserve">Aa.U.759.-Aa.A.760.-Aa.4AC.1459.-Aa.G.1460.</t>
  </si>
  <si>
    <t xml:space="preserve">Aa.A.859.</t>
  </si>
  <si>
    <t xml:space="preserve">Aa.A.1365.</t>
  </si>
  <si>
    <t xml:space="preserve">O2'(hydroxyl)-O2'(hydroxyl)[3.09],N3-O2'(hydroxyl)[3.23]</t>
  </si>
  <si>
    <t xml:space="preserve">Aa.A.859.|Aa.A.1365.-Aa.G.1436.</t>
  </si>
  <si>
    <t xml:space="preserve">Aa.A.859.-Aa.A.1365.(cSS)</t>
  </si>
  <si>
    <t xml:space="preserve">SS_cis(0.616,Aa.A.859.-Aa.A.1365.),SS_cis(0.558,Aa.A.1365.-Aa.A.859.)</t>
  </si>
  <si>
    <t xml:space="preserve">Aa.G.902.</t>
  </si>
  <si>
    <t xml:space="preserve">Aa.C.921.</t>
  </si>
  <si>
    <t xml:space="preserve">Aa.G.902.-Aa.C.921.(cSS)</t>
  </si>
  <si>
    <t xml:space="preserve">Aa.C.921.|Aa.G.902.-Aa.C.1182.</t>
  </si>
  <si>
    <t xml:space="preserve">Aa.G.902.-Aa.C.921.(ncSS)</t>
  </si>
  <si>
    <t xml:space="preserve">SS_cis(0.826,Aa.G.902.-Aa.C.921.),SS_cis(0.775,Aa.C.921.-Aa.G.902.)</t>
  </si>
  <si>
    <t xml:space="preserve">Aa.G.1040.</t>
  </si>
  <si>
    <t xml:space="preserve">Aa.A.1122.</t>
  </si>
  <si>
    <t xml:space="preserve">Aa.G.1040.-Aa.A.1122.(cSS)</t>
  </si>
  <si>
    <t xml:space="preserve">Aa.A.1122.|Aa.C.1033.-Aa.G.1040.</t>
  </si>
  <si>
    <t xml:space="preserve">G-A Sw/Ss pairing antiparallel cis one_hbond</t>
  </si>
  <si>
    <t xml:space="preserve">SS_cis(0.825,Aa.A.1122.-Aa.G.1040.),SS_cis(0.785,Aa.G.1040.-Aa.A.1122.)</t>
  </si>
  <si>
    <t xml:space="preserve">Aa.U.1041.</t>
  </si>
  <si>
    <t xml:space="preserve">Aa.A.1121.</t>
  </si>
  <si>
    <t xml:space="preserve">Aa.U.1041.-Aa.A.1121.(cSS)</t>
  </si>
  <si>
    <t xml:space="preserve">Aa.A.1121.|Aa.A.1032.-Aa.U.1041.</t>
  </si>
  <si>
    <t xml:space="preserve">SS_cis(0.726,Aa.A.1121.-Aa.U.1041.),SS_cis(0.705,Aa.U.1041.-Aa.A.1121.)</t>
  </si>
  <si>
    <t xml:space="preserve">Aa.A.1203.</t>
  </si>
  <si>
    <t xml:space="preserve">Aa.C.1321.</t>
  </si>
  <si>
    <t xml:space="preserve">O2'(hydroxyl)-O3'[3.40],O2'(hydroxyl)-O2'(hydroxyl)[3.04],N3-O2'(hydroxyl)[2.85]</t>
  </si>
  <si>
    <t xml:space="preserve">Aa.A.1203.|Aa.G.1305.-Aa.C.1321.</t>
  </si>
  <si>
    <t xml:space="preserve">Aa.A.1202.-Aa.A.1203.-Aa.C.1321.-Aa.G.1322.</t>
  </si>
  <si>
    <t xml:space="preserve">Aa.A.1203.-Aa.C.1321.(ncSS)</t>
  </si>
  <si>
    <t xml:space="preserve">?SS_cis(0.08,Aa.A.1203.-Aa.C.1321.)</t>
  </si>
  <si>
    <t xml:space="preserve">Aa.A.1220.</t>
  </si>
  <si>
    <t xml:space="preserve">Aa.C.1278.</t>
  </si>
  <si>
    <t xml:space="preserve">N3-O2'(hydroxyl)[2.79]</t>
  </si>
  <si>
    <t xml:space="preserve">Aa.A.1220.|Aa.G.1263.-Aa.C.1278.</t>
  </si>
  <si>
    <t xml:space="preserve">Aa.A.1220.-Aa.A.1221.-Aa.C.1277.-Aa.C.1278.</t>
  </si>
  <si>
    <t xml:space="preserve">Aa.A.1220.-Aa.C.1278.(cSS)</t>
  </si>
  <si>
    <t xml:space="preserve">?SS_cis(0.412,Aa.A.1220.-Aa.C.1278.),?SS_cis(0.124,Aa.C.1278.-Aa.A.1220.)</t>
  </si>
  <si>
    <t xml:space="preserve">Aa.A.1221.</t>
  </si>
  <si>
    <t xml:space="preserve">Aa.C.1277.</t>
  </si>
  <si>
    <t xml:space="preserve">O2'(hydroxyl)-O2'(hydroxyl)[3.06],O2'(hydroxyl)-O2(carbonyl)[2.95]</t>
  </si>
  <si>
    <t xml:space="preserve">Aa.A.1221.|Aa.G.1264.-Aa.C.1277.</t>
  </si>
  <si>
    <t xml:space="preserve">Aa.A.1221.-Aa.C.1277.(cSS)</t>
  </si>
  <si>
    <t xml:space="preserve">Aa.A.1240.</t>
  </si>
  <si>
    <t xml:space="preserve">Aa.C.1304.</t>
  </si>
  <si>
    <t xml:space="preserve">O2'(hydroxyl)-O3'[3.32],O2'(hydroxyl)-O2'(hydroxyl)[2.89],N3-O2'(hydroxyl)[2.74]</t>
  </si>
  <si>
    <t xml:space="preserve">Aa.A.1240.|Aa.C.1304.-Aa.G.1322.</t>
  </si>
  <si>
    <t xml:space="preserve">Aa.A.1239.-Aa.A.1240.-Aa.C.1304.-Aa.G.1305.</t>
  </si>
  <si>
    <t xml:space="preserve">Aa.A.1240.-Aa.C.1304.(cSS)</t>
  </si>
  <si>
    <t xml:space="preserve">?SS_cis(0.219,Aa.A.1240.-Aa.C.1304.)</t>
  </si>
  <si>
    <t xml:space="preserve">Aa.U.1267.</t>
  </si>
  <si>
    <t xml:space="preserve">Aa.A.1312.</t>
  </si>
  <si>
    <t xml:space="preserve">Aa.U.1267.-Aa.A.1312.(cSW)</t>
  </si>
  <si>
    <t xml:space="preserve">Aa.U.1267.-Aa.A.1312.(cSS)</t>
  </si>
  <si>
    <t xml:space="preserve">SS_cis(0.622,Aa.A.1312.-Aa.U.1267.),SS_cis(0.567,Aa.U.1267.-Aa.A.1312.)</t>
  </si>
  <si>
    <t xml:space="preserve">Aa.C.1356.</t>
  </si>
  <si>
    <t xml:space="preserve">Aa.MA6.1468.</t>
  </si>
  <si>
    <t xml:space="preserve">O2'(hydroxyl)-O2'(hydroxyl)[3.05],O2(carbonyl)-O2'(hydroxyl)[2.74]</t>
  </si>
  <si>
    <t xml:space="preserve">Aa.MA6.1468.|Aa.C.1356.-Aa.G.1446.</t>
  </si>
  <si>
    <t xml:space="preserve">Aa.C.1356.-Aa.G.1357.-Aa.MA6.1467.-Aa.MA6.1468.</t>
  </si>
  <si>
    <t xml:space="preserve">Aa.G.1357.</t>
  </si>
  <si>
    <t xml:space="preserve">Aa.MA6.1467.</t>
  </si>
  <si>
    <t xml:space="preserve">O2'(hydroxyl)-O2'(hydroxyl)[2.51],N2(amino)-N3[3.22]</t>
  </si>
  <si>
    <t xml:space="preserve">Aa.A.1370.</t>
  </si>
  <si>
    <t xml:space="preserve">BA.C.2071.</t>
  </si>
  <si>
    <t xml:space="preserve">O2'(hydroxyl)-O2'(hydroxyl)[3.54]</t>
  </si>
  <si>
    <t xml:space="preserve">Aa.A.1370.|BA.G.2061.-BA.C.2071.</t>
  </si>
  <si>
    <t xml:space="preserve">Aa.A.1432.</t>
  </si>
  <si>
    <t xml:space="preserve">BA.C.2060.</t>
  </si>
  <si>
    <t xml:space="preserve">O2'(hydroxyl)-O2'(hydroxyl)[3.04],O2'(hydroxyl)-O2(carbonyl)[3.24]</t>
  </si>
  <si>
    <t xml:space="preserve">Aa.A.1432.|BA.C.2060.-BA.G.2072.</t>
  </si>
  <si>
    <t xml:space="preserve">Aa.A.1432.-BA.C.2060.(cSS)</t>
  </si>
  <si>
    <t xml:space="preserve">Aa.G.1443.</t>
  </si>
  <si>
    <t xml:space="preserve">BA.A.2025.</t>
  </si>
  <si>
    <t xml:space="preserve">Aa.G.1443.-BA.A.2025.(cSS)</t>
  </si>
  <si>
    <t xml:space="preserve">Aa.G.1443.-BA.A.2025.(ncSS)</t>
  </si>
  <si>
    <t xml:space="preserve">S/S cis syn !(s_s)</t>
  </si>
  <si>
    <t xml:space="preserve">?SS_cis(0.326,Aa.G.1443.-BA.A.2025.),?SS_cis(0.23,BA.A.2025.-Aa.G.1443.)</t>
  </si>
  <si>
    <t xml:space="preserve">BA.U.38.</t>
  </si>
  <si>
    <t xml:space="preserve">BA.G.1350.</t>
  </si>
  <si>
    <t xml:space="preserve">O2'(hydroxyl)-O3'[3.51],O2(carbonyl)-O2'(hydroxyl)[3.08]</t>
  </si>
  <si>
    <t xml:space="preserve">BA.G.39.</t>
  </si>
  <si>
    <t xml:space="preserve">BA.A.1349.</t>
  </si>
  <si>
    <t xml:space="preserve">O3'-O2'(hydroxyl)[3.47],O2'(hydroxyl)-N3[2.75]</t>
  </si>
  <si>
    <t xml:space="preserve">BA.A.1349.|BA.G.39.-BA.C.547.</t>
  </si>
  <si>
    <t xml:space="preserve">BA.G.39.-BA.A.1349.(cSS)</t>
  </si>
  <si>
    <t xml:space="preserve">?SS_cis(0.208,BA.G.39.-BA.A.1349.),?SS_cis(0.2,BA.A.1349.-BA.G.39.)</t>
  </si>
  <si>
    <t xml:space="preserve">BA.C.114.</t>
  </si>
  <si>
    <t xml:space="preserve">BA.A.332.</t>
  </si>
  <si>
    <t xml:space="preserve">O2'(hydroxyl)-O2'(hydroxyl)[2.40]</t>
  </si>
  <si>
    <t xml:space="preserve">BA.A.332.|BA.G.89.-BA.C.114.</t>
  </si>
  <si>
    <t xml:space="preserve">BA.C.123.</t>
  </si>
  <si>
    <t xml:space="preserve">BA.U.135.</t>
  </si>
  <si>
    <t xml:space="preserve">O2'(hydroxyl)-O2'(hydroxyl)[2.28]</t>
  </si>
  <si>
    <t xml:space="preserve">S/s cis syn !(s_s)</t>
  </si>
  <si>
    <t xml:space="preserve">BA.A.181.</t>
  </si>
  <si>
    <t xml:space="preserve">BA.C.805.</t>
  </si>
  <si>
    <t xml:space="preserve">O2'(hydroxyl)-O2'(hydroxyl)[3.15],N3-O2'(hydroxyl)[2.92]</t>
  </si>
  <si>
    <t xml:space="preserve">BA.A.181.-BA.A.182.-BA.C.804.-BA.C.805.</t>
  </si>
  <si>
    <t xml:space="preserve">BA.A.181.-BA.C.805.(cSS)</t>
  </si>
  <si>
    <t xml:space="preserve">?SS_cis(0.367,BA.A.181.-BA.C.805.),?SS_cis(0.002,BA.C.805.-BA.A.181.)</t>
  </si>
  <si>
    <t xml:space="preserve">BA.A.182.</t>
  </si>
  <si>
    <t xml:space="preserve">BA.C.804.</t>
  </si>
  <si>
    <t xml:space="preserve">O2'(hydroxyl)-O2'(hydroxyl)[2.80],O2'(hydroxyl)-O2(carbonyl)[2.99]</t>
  </si>
  <si>
    <t xml:space="preserve">BA.A.182.|BA.C.804.-BA.G.927.</t>
  </si>
  <si>
    <t xml:space="preserve">BA.A.182.-BA.C.804.(cSS)</t>
  </si>
  <si>
    <t xml:space="preserve">BA.A.198.</t>
  </si>
  <si>
    <t xml:space="preserve">BA.G.926.</t>
  </si>
  <si>
    <t xml:space="preserve">BA.C.228.</t>
  </si>
  <si>
    <t xml:space="preserve">BA.A.700.</t>
  </si>
  <si>
    <t xml:space="preserve">O2'(hydroxyl)-O2'(hydroxyl)[2.87],O2(carbonyl)-O2'(hydroxyl)[3.13]</t>
  </si>
  <si>
    <t xml:space="preserve">BA.A.700.|BA.C.228.-BA.G.251.</t>
  </si>
  <si>
    <t xml:space="preserve">BA.C.228.-BA.G.229.-BA.A.699.-BA.A.700.</t>
  </si>
  <si>
    <t xml:space="preserve">BA.C.228.-BA.A.700.(cSS)</t>
  </si>
  <si>
    <t xml:space="preserve">BA.G.229.</t>
  </si>
  <si>
    <t xml:space="preserve">BA.A.699.</t>
  </si>
  <si>
    <t xml:space="preserve">O2'(hydroxyl)-O2'(hydroxyl)[3.10],O2'(hydroxyl)-N3[3.01]</t>
  </si>
  <si>
    <t xml:space="preserve">BA.G.229.-BA.A.699.(cSS)</t>
  </si>
  <si>
    <t xml:space="preserve">?SS_cis(0.216,BA.A.699.-BA.G.229.),?SS_cis(0.209,BA.G.229.-BA.A.699.)</t>
  </si>
  <si>
    <t xml:space="preserve">BA.C.250.</t>
  </si>
  <si>
    <t xml:space="preserve">BA.A.716.</t>
  </si>
  <si>
    <t xml:space="preserve">O2'(hydroxyl)-O2'(hydroxyl)[2.88],O2(carbonyl)-O2'(hydroxyl)[3.01]</t>
  </si>
  <si>
    <t xml:space="preserve">BA.A.716.|BA.G.229.-BA.C.250.</t>
  </si>
  <si>
    <t xml:space="preserve">BA.C.250.-BA.A.716.(cSS)</t>
  </si>
  <si>
    <t xml:space="preserve">BA.A.279.</t>
  </si>
  <si>
    <t xml:space="preserve">BA.C.322.</t>
  </si>
  <si>
    <t xml:space="preserve">N3*O3'[3.31]</t>
  </si>
  <si>
    <t xml:space="preserve">BA.A.280.</t>
  </si>
  <si>
    <t xml:space="preserve">BA.C.321.</t>
  </si>
  <si>
    <t xml:space="preserve">BA.A.280.-BA.C.321.(cSS)</t>
  </si>
  <si>
    <t xml:space="preserve">BA.A.281.</t>
  </si>
  <si>
    <t xml:space="preserve">BA.C.320.</t>
  </si>
  <si>
    <t xml:space="preserve">O2'(hydroxyl)-O2'(hydroxyl)[2.71],O2'(hydroxyl)-O2(carbonyl)[3.17]</t>
  </si>
  <si>
    <t xml:space="preserve">BA.A.281.|BA.C.320.-BA.G.395.</t>
  </si>
  <si>
    <t xml:space="preserve">BA.A.482.</t>
  </si>
  <si>
    <t xml:space="preserve">BA.C.1336.</t>
  </si>
  <si>
    <t xml:space="preserve">O2'(hydroxyl)-O2'(hydroxyl)[2.55]</t>
  </si>
  <si>
    <t xml:space="preserve">BA.A.482.|BA.C.1336.-BA.G.1380.</t>
  </si>
  <si>
    <t xml:space="preserve">BA.G.504.</t>
  </si>
  <si>
    <t xml:space="preserve">BA.C.809.</t>
  </si>
  <si>
    <t xml:space="preserve">BA.G.504.-BA.C.809.(cSS)</t>
  </si>
  <si>
    <t xml:space="preserve">BA.G.504.|BA.C.809.-BA.G.922.</t>
  </si>
  <si>
    <t xml:space="preserve">BA.G.504.-BA.A2M.505.-BA.U.808.-BA.C.809.</t>
  </si>
  <si>
    <t xml:space="preserve">BA.G.504.-BA.C.809.(ncSS)</t>
  </si>
  <si>
    <t xml:space="preserve">SS_cis(0.886,BA.C.809.-BA.G.504.),SS_cis(0.74,BA.G.504.-BA.C.809.)</t>
  </si>
  <si>
    <t xml:space="preserve">BA.A2M.505.</t>
  </si>
  <si>
    <t xml:space="preserve">BA.U.808.</t>
  </si>
  <si>
    <t xml:space="preserve">O2'(hydroxyl)-O2'(hydroxyl)[3.27]</t>
  </si>
  <si>
    <t xml:space="preserve">BA.A2M.505.|BA.U.808.-BA.G.923.</t>
  </si>
  <si>
    <t xml:space="preserve">BA.A.583.</t>
  </si>
  <si>
    <t xml:space="preserve">BA.C.1365.</t>
  </si>
  <si>
    <t xml:space="preserve">O2'(hydroxyl)-O2'(hydroxyl)[3.19],O2'(hydroxyl)-O2(carbonyl)[3.12]</t>
  </si>
  <si>
    <t xml:space="preserve">BA.A.583.|BA.G.1354.-BA.C.1365.</t>
  </si>
  <si>
    <t xml:space="preserve">BA.A.583.-BA.C.1365.(cSS)</t>
  </si>
  <si>
    <t xml:space="preserve">BA.A.600.</t>
  </si>
  <si>
    <t xml:space="preserve">BA.C.1292.</t>
  </si>
  <si>
    <t xml:space="preserve">O2'(hydroxyl)-O2'(hydroxyl)[2.80],N3-O2'(hydroxyl)[2.82]</t>
  </si>
  <si>
    <t xml:space="preserve">BA.A.600.|BA.G.1122.-BA.C.1292.</t>
  </si>
  <si>
    <t xml:space="preserve">BA.A.600.-BA.A.601.-BA.C.1291.-BA.C.1292.</t>
  </si>
  <si>
    <t xml:space="preserve">BA.A.600.-BA.C.1292.(cSS)</t>
  </si>
  <si>
    <t xml:space="preserve">?SS_cis(0.399,BA.A.600.-BA.C.1292.),?SS_cis(0.13,BA.C.1292.-BA.A.600.)</t>
  </si>
  <si>
    <t xml:space="preserve">BA.A.601.</t>
  </si>
  <si>
    <t xml:space="preserve">BA.C.1291.</t>
  </si>
  <si>
    <t xml:space="preserve">O2'(hydroxyl)-O2'(hydroxyl)[3.07],O2'(hydroxyl)-O2(carbonyl)[3.36]</t>
  </si>
  <si>
    <t xml:space="preserve">BA.A.601.|BA.G.1123.-BA.C.1291.</t>
  </si>
  <si>
    <t xml:space="preserve">BA.A.601.-BA.C.1291.(cSS)</t>
  </si>
  <si>
    <t xml:space="preserve">BA.G.614.</t>
  </si>
  <si>
    <t xml:space="preserve">BA.C.1141.</t>
  </si>
  <si>
    <t xml:space="preserve">BA.G.614.-BA.C.1141.(cSS)</t>
  </si>
  <si>
    <t xml:space="preserve">BA.G.614.|BA.C.1141.-BA.G.1280.</t>
  </si>
  <si>
    <t xml:space="preserve">BA.G.614.-BA.A.615.-BA.G.1140.-BA.C.1141.</t>
  </si>
  <si>
    <t xml:space="preserve">BA.G.614.-BA.C.1141.(ncSS)</t>
  </si>
  <si>
    <t xml:space="preserve">SS_cis(0.903,BA.C.1141.-BA.G.614.),SS_cis(0.784,BA.G.614.-BA.C.1141.)</t>
  </si>
  <si>
    <t xml:space="preserve">BA.A.628.</t>
  </si>
  <si>
    <t xml:space="preserve">BA.G.1122.</t>
  </si>
  <si>
    <t xml:space="preserve">O2'(hydroxyl)-O2'(hydroxyl)[2.86]</t>
  </si>
  <si>
    <t xml:space="preserve">BA.A.801.</t>
  </si>
  <si>
    <t xml:space="preserve">BA.U.2547.</t>
  </si>
  <si>
    <t xml:space="preserve">BA.A.801.-BA.U.2547.(cSS)</t>
  </si>
  <si>
    <t xml:space="preserve">BA.A.801.|BA.A.2179.-BA.U.2547.</t>
  </si>
  <si>
    <t xml:space="preserve">BA.A.801.-BA.A.802.-BA.C.2546.-BA.U.2547.</t>
  </si>
  <si>
    <t xml:space="preserve">SS_cis(0.802,BA.U.2547.-BA.A.801.),SS_cis(0.763,BA.A.801.-BA.U.2547.)</t>
  </si>
  <si>
    <t xml:space="preserve">BA.A.802.</t>
  </si>
  <si>
    <t xml:space="preserve">BA.C.2546.</t>
  </si>
  <si>
    <t xml:space="preserve">O2'(hydroxyl)-O2'(hydroxyl)[2.97],O2'(hydroxyl)-O2(carbonyl)[3.19]</t>
  </si>
  <si>
    <t xml:space="preserve">BA.A.802.|BA.G.2181.-BA.C.2546.</t>
  </si>
  <si>
    <t xml:space="preserve">BA.A.802.-BA.C.2546.(cSS)</t>
  </si>
  <si>
    <t xml:space="preserve">BA.C.818.</t>
  </si>
  <si>
    <t xml:space="preserve">BA.A.1489.</t>
  </si>
  <si>
    <t xml:space="preserve">O2'(hydroxyl)-O2'(hydroxyl)[2.93],O2(carbonyl)-O2'(hydroxyl)[3.25]</t>
  </si>
  <si>
    <t xml:space="preserve">BA.A.1489.|BA.C.818.-BA.G.898.</t>
  </si>
  <si>
    <t xml:space="preserve">BA.C.818.-BA.C.819.-BA.A.1488.-BA.A.1489.</t>
  </si>
  <si>
    <t xml:space="preserve">BA.C.818.-BA.A.1489.(cSS)</t>
  </si>
  <si>
    <t xml:space="preserve">BA.C.819.</t>
  </si>
  <si>
    <t xml:space="preserve">BA.A.1488.</t>
  </si>
  <si>
    <t xml:space="preserve">BA.C.819.-BA.A.1488.(cSS)</t>
  </si>
  <si>
    <t xml:space="preserve">BA.A.1488.|BA.C.819.-BA.G.897.</t>
  </si>
  <si>
    <t xml:space="preserve">?SS_cis(0.355,BA.A.1488.-BA.C.819.),?SS_cis(0.274,BA.C.819.-BA.A.1488.)</t>
  </si>
  <si>
    <t xml:space="preserve">BA.A.825.</t>
  </si>
  <si>
    <t xml:space="preserve">BA.G.1779.</t>
  </si>
  <si>
    <t xml:space="preserve">BA.A.825.-BA.G.1779.(cWS)</t>
  </si>
  <si>
    <t xml:space="preserve">BA.A.825.-BA.G.1779.(ncSS)</t>
  </si>
  <si>
    <t xml:space="preserve">SS_cis(0.714,BA.G.1779.-BA.A.825.),SS_cis(0.606,BA.A.825.-BA.G.1779.)</t>
  </si>
  <si>
    <t xml:space="preserve">BA.G.826.</t>
  </si>
  <si>
    <t xml:space="preserve">BA.A.1778.</t>
  </si>
  <si>
    <t xml:space="preserve">O3'-O2'(hydroxyl)[3.51],O2'(hydroxyl)-O2'(hydroxyl)[3.06],O2'(hydroxyl)-N3[2.78]</t>
  </si>
  <si>
    <t xml:space="preserve">BA.A.1778.|BA.G.826.-BA.C.858.</t>
  </si>
  <si>
    <t xml:space="preserve">BA.G.826.-BA.A.1778.(cSS)</t>
  </si>
  <si>
    <t xml:space="preserve">?SS_cis(0.242,BA.A.1778.-BA.G.826.),?SS_cis(0.241,BA.G.826.-BA.A.1778.)</t>
  </si>
  <si>
    <t xml:space="preserve">BA.A.909.</t>
  </si>
  <si>
    <t xml:space="preserve">BA.C.1916.</t>
  </si>
  <si>
    <t xml:space="preserve">O2'(hydroxyl)-O2'(hydroxyl)[2.79],O2'(hydroxyl)-O2(carbonyl)[2.96]</t>
  </si>
  <si>
    <t xml:space="preserve">BA.A.909.|BA.G.1904.-BA.C.1916.</t>
  </si>
  <si>
    <t xml:space="preserve">BA.A.909.-BA.C.1916.(cSS)</t>
  </si>
  <si>
    <t xml:space="preserve">BA.C.940.</t>
  </si>
  <si>
    <t xml:space="preserve">BA.A.1361.</t>
  </si>
  <si>
    <t xml:space="preserve">O2'(hydroxyl)-O2'(hydroxyl)[3.10],O2(carbonyl)-O2'(hydroxyl)[3.19]</t>
  </si>
  <si>
    <t xml:space="preserve">BA.A.1361.|BA.C.940.-BA.G.1331.</t>
  </si>
  <si>
    <t xml:space="preserve">BA.C.940.-BA.A.1361.(cSS)</t>
  </si>
  <si>
    <t xml:space="preserve">BA.C.941.</t>
  </si>
  <si>
    <t xml:space="preserve">BA.G.1360.</t>
  </si>
  <si>
    <t xml:space="preserve">BA.C.941.-BA.G.1360.(cSS)</t>
  </si>
  <si>
    <t xml:space="preserve">BA.C.941.-BA.G.1360.(ncSS)</t>
  </si>
  <si>
    <t xml:space="preserve">C-G O2'/Ss pairing</t>
  </si>
  <si>
    <t xml:space="preserve">SS_cis(0.881,BA.C.941.-BA.G.1360.),SS_cis(0.79,BA.G.1360.-BA.C.941.)</t>
  </si>
  <si>
    <t xml:space="preserve">BA.A.990.</t>
  </si>
  <si>
    <t xml:space="preserve">BB.C.82.</t>
  </si>
  <si>
    <t xml:space="preserve">O2'(hydroxyl)-O3'[3.28],N3-O2'(hydroxyl)[2.91]</t>
  </si>
  <si>
    <t xml:space="preserve">BA.A.990.-BA.G.991.-BB.A.81.-BB.C.82.</t>
  </si>
  <si>
    <t xml:space="preserve">BA.A.990.-BB.C.82.(ncSS)</t>
  </si>
  <si>
    <t xml:space="preserve">BA.G.991.</t>
  </si>
  <si>
    <t xml:space="preserve">BB.A.81.</t>
  </si>
  <si>
    <t xml:space="preserve">O3'-O2'(hydroxyl)[3.29],O2'(hydroxyl)-N3[3.20]</t>
  </si>
  <si>
    <t xml:space="preserve">BA.A.1040.</t>
  </si>
  <si>
    <t xml:space="preserve">BA.U.2366.</t>
  </si>
  <si>
    <t xml:space="preserve">O2'(hydroxyl)-O2'(hydroxyl)[2.82]</t>
  </si>
  <si>
    <t xml:space="preserve">BA.A.1040.|BA.U.2366.-BA.A.2380.</t>
  </si>
  <si>
    <t xml:space="preserve">BA.A.1039.-BA.A.1040.-BA.U.2366.-BA.C.2367.</t>
  </si>
  <si>
    <t xml:space="preserve">BA.A.1040.-BA.U.2366.(cSS)</t>
  </si>
  <si>
    <t xml:space="preserve">BA.A.1088.</t>
  </si>
  <si>
    <t xml:space="preserve">BA.U.2561.</t>
  </si>
  <si>
    <t xml:space="preserve">O2'(hydroxyl)-O3'[3.57],N3-O2'(hydroxyl)[3.28]</t>
  </si>
  <si>
    <t xml:space="preserve">BA.A.1088.|BA.U.2561.-BA.G.2598.</t>
  </si>
  <si>
    <t xml:space="preserve">BA.A.1088.-BA.A.1089.-BA.G.2560.-BA.U.2561.</t>
  </si>
  <si>
    <t xml:space="preserve">BA.A.1088.-BA.U.2561.(cSS)</t>
  </si>
  <si>
    <t xml:space="preserve">?SS_cis(0.351,BA.A.1088.-BA.U.2561.),?SS_cis(0.299,BA.U.2561.-BA.A.1088.)</t>
  </si>
  <si>
    <t xml:space="preserve">BA.A.1089.</t>
  </si>
  <si>
    <t xml:space="preserve">BA.G.2560.</t>
  </si>
  <si>
    <t xml:space="preserve">BA.A.1089.-BA.G.2560.(cSS)</t>
  </si>
  <si>
    <t xml:space="preserve">BA.A.1089.|BA.G.2560.-BA.C.2599.</t>
  </si>
  <si>
    <t xml:space="preserve">SS_cis(0.756,BA.A.1089.-BA.G.2560.),SS_cis(0.738,BA.G.2560.-BA.A.1089.)</t>
  </si>
  <si>
    <t xml:space="preserve">BA.G.1093.</t>
  </si>
  <si>
    <t xml:space="preserve">BA.U.2375.</t>
  </si>
  <si>
    <t xml:space="preserve">O2'(hydroxyl)-O2'(hydroxyl)[3.08]</t>
  </si>
  <si>
    <t xml:space="preserve">BA.C.1092.-BA.G.1093.-BA.U.2375.-BA.A.2376.</t>
  </si>
  <si>
    <t xml:space="preserve">BA.C.1098.</t>
  </si>
  <si>
    <t xml:space="preserve">BA.A.1112.</t>
  </si>
  <si>
    <t xml:space="preserve">O2'(hydroxyl)-O2'(hydroxyl)[2.96],O2(carbonyl)-O2'(hydroxyl)[2.96]</t>
  </si>
  <si>
    <t xml:space="preserve">BA.A.1112.|BA.G.1078.-BA.C.1098.</t>
  </si>
  <si>
    <t xml:space="preserve">BA.C.1098.-BA.C.1099.-BA.A.1111.-BA.A.1112.</t>
  </si>
  <si>
    <t xml:space="preserve">BA.C.1098.-BA.A.1112.(cSS)</t>
  </si>
  <si>
    <t xml:space="preserve">BA.C.1099.</t>
  </si>
  <si>
    <t xml:space="preserve">BA.A.1111.</t>
  </si>
  <si>
    <t xml:space="preserve">BA.C.1099.-BA.A.1111.(cSS)</t>
  </si>
  <si>
    <t xml:space="preserve">BA.A.1111.|BA.G.1077.-BA.C.1099.</t>
  </si>
  <si>
    <t xml:space="preserve">?SS_cis(0.164,BA.C.1099.-BA.A.1111.),?SS_cis(0.136,BA.A.1111.-BA.C.1099.)</t>
  </si>
  <si>
    <t xml:space="preserve">BA.A.1108.</t>
  </si>
  <si>
    <t xml:space="preserve">BA.C.2149.</t>
  </si>
  <si>
    <t xml:space="preserve">BA.A.1108.-BA.C.2149.(cWS)</t>
  </si>
  <si>
    <t xml:space="preserve">BA.A.1108.|BA.G.2138.-BA.C.2149.</t>
  </si>
  <si>
    <t xml:space="preserve">BA.A.1108.-BA.A2M.1109.-BA.C.2148.-BA.C.2149.</t>
  </si>
  <si>
    <t xml:space="preserve">?SS_cis(0.235,BA.C.2149.-BA.A.1108.),?SS_cis(0.132,BA.A.1108.-BA.C.2149.)</t>
  </si>
  <si>
    <t xml:space="preserve">BA.A2M.1109.</t>
  </si>
  <si>
    <t xml:space="preserve">BA.C.2148.</t>
  </si>
  <si>
    <t xml:space="preserve">O2'(hydroxyl)-O2'(hydroxyl)[3.41]</t>
  </si>
  <si>
    <t xml:space="preserve">BA.A2M.1109.|BA.G.2139.-BA.C.2148.</t>
  </si>
  <si>
    <t xml:space="preserve">BA.C.1114.</t>
  </si>
  <si>
    <t xml:space="preserve">BA.A.1128.</t>
  </si>
  <si>
    <t xml:space="preserve">O2'(hydroxyl)-O2'(hydroxyl)[2.94],O2(carbonyl)-O2'(hydroxyl)[3.28]</t>
  </si>
  <si>
    <t xml:space="preserve">BA.A.1128.|BA.G.1105.-BA.C.1114.</t>
  </si>
  <si>
    <t xml:space="preserve">BA.C.1114.-BA.C.1115.-BA.A.1127.-BA.A.1128.</t>
  </si>
  <si>
    <t xml:space="preserve">BA.C.1114.-BA.A.1128.(cSS)</t>
  </si>
  <si>
    <t xml:space="preserve">BA.C.1115.</t>
  </si>
  <si>
    <t xml:space="preserve">BA.A.1127.</t>
  </si>
  <si>
    <t xml:space="preserve">O3'-O2'(hydroxyl)[3.46],O2'(hydroxyl)-O2'(hydroxyl)[3.04],O2'(hydroxyl)-N3[2.68]</t>
  </si>
  <si>
    <t xml:space="preserve">BA.A.1127.|BA.G.1104.-BA.C.1115.</t>
  </si>
  <si>
    <t xml:space="preserve">BA.C.1115.-BA.A.1127.(cSS)</t>
  </si>
  <si>
    <t xml:space="preserve">?SS_cis(0.377,BA.A.1127.-BA.C.1115.),?SS_cis(0.127,BA.C.1115.-BA.A.1127.)</t>
  </si>
  <si>
    <t xml:space="preserve">BA.A.1136.</t>
  </si>
  <si>
    <t xml:space="preserve">BA.C.1285.</t>
  </si>
  <si>
    <t xml:space="preserve">BA.A.1136.|BA.OMG.1129.-BA.C.1285.</t>
  </si>
  <si>
    <t xml:space="preserve">BA.A.1136.-BA.A.1137.-BA.C.1284.-BA.C.1285.</t>
  </si>
  <si>
    <t xml:space="preserve">BA.A.1136.-BA.C.1285.(cSS)</t>
  </si>
  <si>
    <t xml:space="preserve">?SS_cis(0.236,BA.C.1285.-BA.A.1136.),?SS_cis(0.198,BA.A.1136.-BA.C.1285.)</t>
  </si>
  <si>
    <t xml:space="preserve">BA.A.1137.</t>
  </si>
  <si>
    <t xml:space="preserve">BA.C.1284.</t>
  </si>
  <si>
    <t xml:space="preserve">O2'(hydroxyl)-O2'(hydroxyl)[2.87],O2'(hydroxyl)-O2(carbonyl)[2.97]</t>
  </si>
  <si>
    <t xml:space="preserve">BA.A.1137.|BA.G.1130.-BA.C.1284.</t>
  </si>
  <si>
    <t xml:space="preserve">BA.A.1137.-BA.C.1284.(cSS)</t>
  </si>
  <si>
    <t xml:space="preserve">BA.A.1160.</t>
  </si>
  <si>
    <t xml:space="preserve">BA.C.2590.</t>
  </si>
  <si>
    <t xml:space="preserve">BA.A.1160.-BA.C.2590.(cSS)</t>
  </si>
  <si>
    <t xml:space="preserve">BA.A.1160.|BA.G.2568.-BA.C.2590.</t>
  </si>
  <si>
    <t xml:space="preserve">?SS_cis(0.239,BA.C.2590.-BA.A.1160.),?SS_cis(0.236,BA.A.1160.-BA.C.2590.)</t>
  </si>
  <si>
    <t xml:space="preserve">BA.A.1161.</t>
  </si>
  <si>
    <t xml:space="preserve">BA.C.2589.</t>
  </si>
  <si>
    <t xml:space="preserve">BA.A.1161.|BA.G.2569.-BA.C.2589.</t>
  </si>
  <si>
    <t xml:space="preserve">BA.A.1261.</t>
  </si>
  <si>
    <t xml:space="preserve">BA.C.2619.</t>
  </si>
  <si>
    <t xml:space="preserve">O3'-O2'(hydroxyl)[3.13],O2'(hydroxyl)-O2'(hydroxyl)[2.70],O2'(hydroxyl)-O2(carbonyl)[2.84]</t>
  </si>
  <si>
    <t xml:space="preserve">BA.A.1261.|BA.C.2619.-BA.G.2673.</t>
  </si>
  <si>
    <t xml:space="preserve">BA.C.1451.</t>
  </si>
  <si>
    <t xml:space="preserve">BA.U.1530.</t>
  </si>
  <si>
    <t xml:space="preserve">BA.C.1451.-BA.U.1530.(cSW)</t>
  </si>
  <si>
    <t xml:space="preserve">BA.U.1530.|BA.C.1451.-BA.G.1473.</t>
  </si>
  <si>
    <t xml:space="preserve">BA.U.1461.</t>
  </si>
  <si>
    <t xml:space="preserve">BA.C.2124.</t>
  </si>
  <si>
    <t xml:space="preserve">BA.U.1461.|BA.G.1404.-BA.C.2124.</t>
  </si>
  <si>
    <t xml:space="preserve">BA.G.1482.</t>
  </si>
  <si>
    <t xml:space="preserve">BA.A.1516.</t>
  </si>
  <si>
    <t xml:space="preserve">BA.G.1482.-BA.A.1516.(cSW)</t>
  </si>
  <si>
    <t xml:space="preserve">BA.A.1516.|BA.G.1482.-BA.C.1745.</t>
  </si>
  <si>
    <t xml:space="preserve">BA.G.1482.-BA.A.1516.(cSS)</t>
  </si>
  <si>
    <t xml:space="preserve">SS_cis(0.833,BA.G.1482.-BA.A.1516.),SS_cis(0.759,BA.A.1516.-BA.G.1482.)</t>
  </si>
  <si>
    <t xml:space="preserve">BA.C.1486.</t>
  </si>
  <si>
    <t xml:space="preserve">BA.A.1717.</t>
  </si>
  <si>
    <t xml:space="preserve">O3'-O2'(hydroxyl)[3.47],O2'(hydroxyl)-O2'(hydroxyl)[2.99],O2'(hydroxyl)-N3[2.93]</t>
  </si>
  <si>
    <t xml:space="preserve">BA.A.1717.|BA.C.1486.-BA.G.1518.</t>
  </si>
  <si>
    <t xml:space="preserve">BA.C.1486.-BA.U.1487.-BA.A.1716.-BA.A.1717.</t>
  </si>
  <si>
    <t xml:space="preserve">BA.C.1486.-BA.A.1717.(ncSS)</t>
  </si>
  <si>
    <t xml:space="preserve">?SS_cis(0.013,BA.A.1717.-BA.C.1486.)</t>
  </si>
  <si>
    <t xml:space="preserve">BA.U.1487.</t>
  </si>
  <si>
    <t xml:space="preserve">BA.A.1716.</t>
  </si>
  <si>
    <t xml:space="preserve">O2'(hydroxyl)-O2'(hydroxyl)[3.10],O2'(hydroxyl)-N3[2.98]</t>
  </si>
  <si>
    <t xml:space="preserve">BA.U.1487.-BA.A.1716.(cSS)</t>
  </si>
  <si>
    <t xml:space="preserve">?SS_cis(0.277,BA.A.1716.-BA.U.1487.),?SS_cis(0.178,BA.U.1487.-BA.A.1716.)</t>
  </si>
  <si>
    <t xml:space="preserve">BA.C.1497.</t>
  </si>
  <si>
    <t xml:space="preserve">BA.A.1938.</t>
  </si>
  <si>
    <t xml:space="preserve">O2'(hydroxyl)-O2'(hydroxyl)[2.81]</t>
  </si>
  <si>
    <t xml:space="preserve">BA.A.1938.|BA.C.1497.-BA.G.1505.</t>
  </si>
  <si>
    <t xml:space="preserve">BA.C.1497.-BA.G.1498.-BA.A.1937.-BA.A.1938.</t>
  </si>
  <si>
    <t xml:space="preserve">BA.C.1497.-BA.A.1938.(cSS)</t>
  </si>
  <si>
    <t xml:space="preserve">BA.G.1498.</t>
  </si>
  <si>
    <t xml:space="preserve">BA.A.1937.</t>
  </si>
  <si>
    <t xml:space="preserve">O3'-O2'(hydroxyl)[3.54],O2'(hydroxyl)-N3[2.54]</t>
  </si>
  <si>
    <t xml:space="preserve">BA.A.1937.|BA.G.1498.-BA.C.1504.</t>
  </si>
  <si>
    <t xml:space="preserve">BA.G.1498.-BA.A.1937.(cSS)</t>
  </si>
  <si>
    <t xml:space="preserve">SS_cis(0.641,BA.G.1498.-BA.A.1937.),SS_cis(0.598,BA.A.1937.-BA.G.1498.)</t>
  </si>
  <si>
    <t xml:space="preserve">BA.C.1524.</t>
  </si>
  <si>
    <t xml:space="preserve">BA.A.1618.</t>
  </si>
  <si>
    <t xml:space="preserve">O2'(hydroxyl)-O2'(hydroxyl)[2.76],O2'(hydroxyl)-N3[2.86]</t>
  </si>
  <si>
    <t xml:space="preserve">BA.A.1618.|BA.C.1524.-BA.G.1539.</t>
  </si>
  <si>
    <t xml:space="preserve">BA.C.1524.-BA.A.1618.(cSS)</t>
  </si>
  <si>
    <t xml:space="preserve">C-A Ss/Bs O2'/Ss pairing antiparallel cis one_hbond</t>
  </si>
  <si>
    <t xml:space="preserve">?SS_cis(0.204,BA.C.1524.-BA.A.1618.),?SS_cis(0.161,BA.A.1618.-BA.C.1524.)</t>
  </si>
  <si>
    <t xml:space="preserve">BA.A.1561.</t>
  </si>
  <si>
    <t xml:space="preserve">BA.C.1631.</t>
  </si>
  <si>
    <t xml:space="preserve">BA.A.1561.-BA.C.1631.(cSS)</t>
  </si>
  <si>
    <t xml:space="preserve">BA.A.1561.|BA.C.1631.-BA.G.1657.</t>
  </si>
  <si>
    <t xml:space="preserve">BA.A.1561.-BA.A.1562.-BA.C.1630.-BA.C.1631.</t>
  </si>
  <si>
    <t xml:space="preserve">?SS_cis(0.362,BA.C.1631.-BA.A.1561.),?SS_cis(0.277,BA.A.1561.-BA.C.1631.)</t>
  </si>
  <si>
    <t xml:space="preserve">BA.A.1562.</t>
  </si>
  <si>
    <t xml:space="preserve">BA.C.1630.</t>
  </si>
  <si>
    <t xml:space="preserve">BA.A.1562.|BA.C.1630.-BA.G.1658.</t>
  </si>
  <si>
    <t xml:space="preserve">BA.A.1662.</t>
  </si>
  <si>
    <t xml:space="preserve">BA.C.1703.</t>
  </si>
  <si>
    <t xml:space="preserve">BA.A.1662.-BA.C.1703.(cSS)</t>
  </si>
  <si>
    <t xml:space="preserve">BA.A.1662.|BA.G.1588.-BA.C.1703.</t>
  </si>
  <si>
    <t xml:space="preserve">BA.A.1662.-BA.A.1663.-BA.C.1702.-BA.C.1703.</t>
  </si>
  <si>
    <t xml:space="preserve">?SS_cis(0.431,BA.A.1662.-BA.C.1703.),?SS_cis(0.309,BA.C.1703.-BA.A.1662.)</t>
  </si>
  <si>
    <t xml:space="preserve">BA.A.1663.</t>
  </si>
  <si>
    <t xml:space="preserve">BA.C.1702.</t>
  </si>
  <si>
    <t xml:space="preserve">O2'(hydroxyl)-O2'(hydroxyl)[2.95],O2'(hydroxyl)-O2(carbonyl)[3.29]</t>
  </si>
  <si>
    <t xml:space="preserve">BA.A.1663.|BA.G.1589.-BA.C.1702.</t>
  </si>
  <si>
    <t xml:space="preserve">BA.A.1663.-BA.C.1702.(cSS)</t>
  </si>
  <si>
    <t xml:space="preserve">BA.G.1782.</t>
  </si>
  <si>
    <t xml:space="preserve">BA.C.1888.</t>
  </si>
  <si>
    <t xml:space="preserve">O2'(hydroxyl)-O2'(hydroxyl)[2.51],N2(amino)-O2(carbonyl)[3.08]</t>
  </si>
  <si>
    <t xml:space="preserve">BA.G.1782.-BA.C.1888.(ncSS)</t>
  </si>
  <si>
    <t xml:space="preserve">SS_cis(0.582,BA.C.1888.-BA.G.1782.)</t>
  </si>
  <si>
    <t xml:space="preserve">SS_cis(0.582,BA.C.1888.-BA.G.1782.),?SS_cis(0.199,BA.G.1782.-BA.C.1888.)</t>
  </si>
  <si>
    <t xml:space="preserve">BA.C.1856.</t>
  </si>
  <si>
    <t xml:space="preserve">BA.A.2994.</t>
  </si>
  <si>
    <t xml:space="preserve">O2'(hydroxyl)-O2'(hydroxyl)[3.02]</t>
  </si>
  <si>
    <t xml:space="preserve">BA.A.2994.|BA.C.1856.-BA.G.1878.</t>
  </si>
  <si>
    <t xml:space="preserve">BA.C.1856.-BA.C.1857.-BA.G.2993.-BA.A.2994.</t>
  </si>
  <si>
    <t xml:space="preserve">BA.G.1877.</t>
  </si>
  <si>
    <t xml:space="preserve">BA.A.2984.</t>
  </si>
  <si>
    <t xml:space="preserve">BA.G.1877.-BA.A.2984.(cSS)</t>
  </si>
  <si>
    <t xml:space="preserve">BA.A.2984.|BA.C.1857.-BA.G.1877.</t>
  </si>
  <si>
    <t xml:space="preserve">SS_cis(0.8,BA.G.1877.-BA.A.2984.),SS_cis(0.775,BA.A.2984.-BA.G.1877.)</t>
  </si>
  <si>
    <t xml:space="preserve">BA.A.1911.</t>
  </si>
  <si>
    <t xml:space="preserve">BA.G.2711.</t>
  </si>
  <si>
    <t xml:space="preserve">BA.A.1911.-BA.G.2711.(cSS)</t>
  </si>
  <si>
    <t xml:space="preserve">SS_cis(0.888,BA.A.1911.-BA.G.2711.),SS_cis(0.793,BA.G.2711.-BA.A.1911.)</t>
  </si>
  <si>
    <t xml:space="preserve">BA.C.1955.</t>
  </si>
  <si>
    <t xml:space="preserve">BA.A.2083.</t>
  </si>
  <si>
    <t xml:space="preserve">BA.C.1955.-BA.A.2083.(cSS)</t>
  </si>
  <si>
    <t xml:space="preserve">BA.A.2083.|BA.G.1920.-BA.C.1955.</t>
  </si>
  <si>
    <t xml:space="preserve">?SS_cis(0.242,BA.A.2083.-BA.C.1955.)</t>
  </si>
  <si>
    <t xml:space="preserve">BA.A.1981.</t>
  </si>
  <si>
    <t xml:space="preserve">BA.A.2335.</t>
  </si>
  <si>
    <t xml:space="preserve">O2'(hydroxyl)-O2'(hydroxyl)[3.17],N3-O2'(hydroxyl)[2.94]</t>
  </si>
  <si>
    <t xml:space="preserve">BA.A.1981.|BA.U.2198.-BA.A.2335.</t>
  </si>
  <si>
    <t xml:space="preserve">BA.A.1981.-BA.A.2335.(cSS)</t>
  </si>
  <si>
    <t xml:space="preserve">?SS_cis(0.252,BA.A.2335.-BA.A.1981.),?SS_cis(0.178,BA.A.1981.-BA.A.2335.)</t>
  </si>
  <si>
    <t xml:space="preserve">BA.A.2002.</t>
  </si>
  <si>
    <t xml:space="preserve">BA.U.2198.</t>
  </si>
  <si>
    <t xml:space="preserve">O2'(hydroxyl)-O3'[3.15],O2'(hydroxyl)-O2'(hydroxyl)[2.47],N3-O2'(hydroxyl)[2.92]</t>
  </si>
  <si>
    <t xml:space="preserve">BA.A.2002.|BA.U.2198.-BA.A.2335.</t>
  </si>
  <si>
    <t xml:space="preserve">BA.A.2002.-BA.A.2003.-BA.C.2197.-BA.U.2198.</t>
  </si>
  <si>
    <t xml:space="preserve">BA.A.2002.-BA.U.2198.(cSS)</t>
  </si>
  <si>
    <t xml:space="preserve">SS_cis(0.772,BA.A.2002.-BA.U.2198.),SS_cis(0.563,BA.U.2198.-BA.A.2002.)</t>
  </si>
  <si>
    <t xml:space="preserve">BA.A.2003.</t>
  </si>
  <si>
    <t xml:space="preserve">BA.C.2197.</t>
  </si>
  <si>
    <t xml:space="preserve">O2'(hydroxyl)-O2(carbonyl)[3.24]</t>
  </si>
  <si>
    <t xml:space="preserve">BA.A.2003.|BA.C.2197.-BA.G.2336.</t>
  </si>
  <si>
    <t xml:space="preserve">BA.A.2003.-BA.C.2197.(cSS)</t>
  </si>
  <si>
    <t xml:space="preserve">BA.A.2065.</t>
  </si>
  <si>
    <t xml:space="preserve">BA.C.2664.</t>
  </si>
  <si>
    <t xml:space="preserve">BA.A.2065.-BA.C.2664.(cWS)</t>
  </si>
  <si>
    <t xml:space="preserve">BA.A.2065.|BA.G.2652.-BA.C.2664.</t>
  </si>
  <si>
    <t xml:space="preserve">BA.A.2065.-BA.A.2066.-BA.C.2663.-BA.C.2664.</t>
  </si>
  <si>
    <t xml:space="preserve">BA.A.2065.-BA.C.2664.(cSS)</t>
  </si>
  <si>
    <t xml:space="preserve">?SS_cis(0.189,BA.C.2664.-BA.A.2065.),?SS_cis(0.162,BA.A.2065.-BA.C.2664.)</t>
  </si>
  <si>
    <t xml:space="preserve">BA.A.2066.</t>
  </si>
  <si>
    <t xml:space="preserve">BA.C.2663.</t>
  </si>
  <si>
    <t xml:space="preserve">O2'(hydroxyl)-O2'(hydroxyl)[2.68],O2'(hydroxyl)-O2(carbonyl)[2.98]</t>
  </si>
  <si>
    <t xml:space="preserve">BA.A.2066.|BA.G.2653.-BA.C.2663.</t>
  </si>
  <si>
    <t xml:space="preserve">BA.A.2066.-BA.C.2663.(cSS)</t>
  </si>
  <si>
    <t xml:space="preserve">BA.C.2185.</t>
  </si>
  <si>
    <t xml:space="preserve">BA.A.2702.</t>
  </si>
  <si>
    <t xml:space="preserve">O2'(hydroxyl)-O2'(hydroxyl)[2.93]</t>
  </si>
  <si>
    <t xml:space="preserve">BA.A.2702.|BA.C.2185.-BA.G.2540.</t>
  </si>
  <si>
    <t xml:space="preserve">BA.C.2185.-BA.U.2186.-BA.G.2701.-BA.A.2702.</t>
  </si>
  <si>
    <t xml:space="preserve">BA.U.2186.</t>
  </si>
  <si>
    <t xml:space="preserve">BA.G.2701.</t>
  </si>
  <si>
    <t xml:space="preserve">BA.U.2186.-BA.G.2701.(cSS)</t>
  </si>
  <si>
    <t xml:space="preserve">BA.G.2701.|BA.U.2186.-BA.A.2539.</t>
  </si>
  <si>
    <t xml:space="preserve">SS_cis(0.865,BA.U.2186.-BA.G.2701.),SS_cis(0.798,BA.G.2701.-BA.U.2186.)</t>
  </si>
  <si>
    <t xml:space="preserve">BA.G.2382.</t>
  </si>
  <si>
    <t xml:space="preserve">BA.A.2430.</t>
  </si>
  <si>
    <t xml:space="preserve">BA.G.2382.-BA.A.2430.(cSS)</t>
  </si>
  <si>
    <t xml:space="preserve">BA.A.2430.|BA.C.2364.-BA.G.2382.</t>
  </si>
  <si>
    <t xml:space="preserve">SS_cis(0.681,BA.G.2382.-BA.A.2430.),SS_cis(0.614,BA.A.2430.-BA.G.2382.)</t>
  </si>
  <si>
    <t xml:space="preserve">BA.A.2557.</t>
  </si>
  <si>
    <t xml:space="preserve">BA.A.2676.</t>
  </si>
  <si>
    <t xml:space="preserve">BA.G.2627.</t>
  </si>
  <si>
    <t xml:space="preserve">BA.A.2866.</t>
  </si>
  <si>
    <t xml:space="preserve">O2'(hydroxyl)-O3'[3.18],O2'(hydroxyl)-O2'(hydroxyl)[2.92],N2(amino)-N3[3.33],N3-O2'(hydroxyl)[3.34]</t>
  </si>
  <si>
    <t xml:space="preserve">BA.G.2627.-BA.A.2866.(cSS)</t>
  </si>
  <si>
    <t xml:space="preserve">SS_cis(0.888,BA.G.2627.-BA.A.2866.),SS_cis(0.85,BA.A.2866.-BA.G.2627.)</t>
  </si>
  <si>
    <t xml:space="preserve">BA.A.2635.</t>
  </si>
  <si>
    <t xml:space="preserve">BA.C.2763.</t>
  </si>
  <si>
    <t xml:space="preserve">BA.A.2635.-BA.C.2763.(cWS)</t>
  </si>
  <si>
    <t xml:space="preserve">BA.A.2635.-BA.C.2763.(ncSS)</t>
  </si>
  <si>
    <t xml:space="preserve">SS_cis(0.607,BA.C.2763.-BA.A.2635.)</t>
  </si>
  <si>
    <t xml:space="preserve">SS_cis(0.607,BA.C.2763.-BA.A.2635.),?SS_cis(0.02,BA.A.2635.-BA.C.2763.)</t>
  </si>
  <si>
    <t xml:space="preserve">BA.C.2643.</t>
  </si>
  <si>
    <t xml:space="preserve">BA.A.2843.</t>
  </si>
  <si>
    <t xml:space="preserve">O2'(hydroxyl)-O2'(hydroxyl)[2.88],O2(carbonyl)-O2'(hydroxyl)[3.28]</t>
  </si>
  <si>
    <t xml:space="preserve">BA.A.2843.|BA.G.2628.-BA.C.2643.</t>
  </si>
  <si>
    <t xml:space="preserve">BA.C.2643.-BA.C.2644.-BA.A.2842.-BA.A.2843.</t>
  </si>
  <si>
    <t xml:space="preserve">BA.C.2643.-BA.A.2843.(cSS)</t>
  </si>
  <si>
    <t xml:space="preserve">BA.C.2644.</t>
  </si>
  <si>
    <t xml:space="preserve">BA.A.2842.</t>
  </si>
  <si>
    <t xml:space="preserve">O2'(hydroxyl)-O2'(hydroxyl)[2.77],O2'(hydroxyl)-N3[3.00]</t>
  </si>
  <si>
    <t xml:space="preserve">BA.A.2842.|BA.G.2627.-BA.C.2644.</t>
  </si>
  <si>
    <t xml:space="preserve">BA.C.2644.-BA.A.2842.(cSS)</t>
  </si>
  <si>
    <t xml:space="preserve">?SS_cis(0.349,BA.A.2842.-BA.C.2644.)</t>
  </si>
  <si>
    <t xml:space="preserve">6ues</t>
  </si>
  <si>
    <t xml:space="preserve">A.A.8.</t>
  </si>
  <si>
    <t xml:space="preserve">A.C.41.</t>
  </si>
  <si>
    <t xml:space="preserve">O2'(hydroxyl)-O4'[3.54],N3-O2'(hydroxyl)[2.70]</t>
  </si>
  <si>
    <t xml:space="preserve">A.A.8.|A.C.41.-A.G.64.</t>
  </si>
  <si>
    <t xml:space="preserve">A.A.8.-A.C.41.(ncSS)</t>
  </si>
  <si>
    <t xml:space="preserve">A-C Bs/Ss Ss/O2' pairing antiparallel cis one_hbond</t>
  </si>
  <si>
    <t xml:space="preserve">?SS_cis(0.056,A.A.8.-A.C.41.)</t>
  </si>
  <si>
    <t xml:space="preserve">6zu5</t>
  </si>
  <si>
    <t xml:space="preserve">L50.A.1724.</t>
  </si>
  <si>
    <t xml:space="preserve">S60.G.1357.</t>
  </si>
  <si>
    <t xml:space="preserve">L50.A.1724.-S60.G.1357.(cSS)</t>
  </si>
  <si>
    <t xml:space="preserve">L50.A.1724.|S60.C.1284.-S60.G.1357.</t>
  </si>
  <si>
    <t xml:space="preserve">A-G O2'/Ss pairing</t>
  </si>
  <si>
    <t xml:space="preserve">SS_cis(0.773,S60.G.1357.-L50.A.1724.),SS_cis(0.544,L50.A.1724.-S60.G.1357.)</t>
  </si>
  <si>
    <t xml:space="preserve">L50.A.1731.</t>
  </si>
  <si>
    <t xml:space="preserve">S60.U.1283.</t>
  </si>
  <si>
    <t xml:space="preserve">L50.A.1731.-S60.U.1283.(cSS)</t>
  </si>
  <si>
    <t xml:space="preserve">L50.C.1759.</t>
  </si>
  <si>
    <t xml:space="preserve">S60.A.1346.</t>
  </si>
  <si>
    <t xml:space="preserve">O2'(hydroxyl)-O2'(hydroxyl)[2.54],O2(carbonyl)-O2'(hydroxyl)[3.15]</t>
  </si>
  <si>
    <t xml:space="preserve">S60.A.1346.|L50.C.1759.-L50.G.1771.</t>
  </si>
  <si>
    <t xml:space="preserve">L50.C.1759.-S60.A.1346.(cSS)</t>
  </si>
  <si>
    <t xml:space="preserve">L50.U.1770.</t>
  </si>
  <si>
    <t xml:space="preserve">S60.A.1295.</t>
  </si>
  <si>
    <t xml:space="preserve">O2'(hydroxyl)-O2'(hydroxyl)[3.29]</t>
  </si>
  <si>
    <t xml:space="preserve">S60.A.1295.|L50.A.1760.-L50.U.1770.</t>
  </si>
  <si>
    <t xml:space="preserve">S60.A.5.</t>
  </si>
  <si>
    <t xml:space="preserve">S60.G.429.</t>
  </si>
  <si>
    <t xml:space="preserve">O2'(hydroxyl)-O3'[2.77],O2'(hydroxyl)-O2'(hydroxyl)[2.67]</t>
  </si>
  <si>
    <t xml:space="preserve">S60.A.11.</t>
  </si>
  <si>
    <t xml:space="preserve">S60.A.990.</t>
  </si>
  <si>
    <t xml:space="preserve">S60.A.11.-S60.A.990.(cWS)</t>
  </si>
  <si>
    <t xml:space="preserve">S60.A.990.|S60.A.11.-S60.A.836.</t>
  </si>
  <si>
    <t xml:space="preserve">S60.A.11.-S60.U.12.-S60.G.989.-S60.A.990.</t>
  </si>
  <si>
    <t xml:space="preserve">S60.A.11.-S60.A.990.(cSS)</t>
  </si>
  <si>
    <t xml:space="preserve">SS_cis(0.632,S60.A.990.-S60.A.11.),SS_cis(0.625,S60.A.11.-S60.A.990.)</t>
  </si>
  <si>
    <t xml:space="preserve">S60.U.12.</t>
  </si>
  <si>
    <t xml:space="preserve">S60.G.989.</t>
  </si>
  <si>
    <t xml:space="preserve">S60.U.12.-S60.G.989.(cSS)</t>
  </si>
  <si>
    <t xml:space="preserve">S60.G.989.|S60.U.12.-S60.A.835.</t>
  </si>
  <si>
    <t xml:space="preserve">SS_cis(0.896,S60.G.989.-S60.U.12.),SS_cis(0.87,S60.U.12.-S60.G.989.)</t>
  </si>
  <si>
    <t xml:space="preserve">S60.C.61.</t>
  </si>
  <si>
    <t xml:space="preserve">S60.A.149.</t>
  </si>
  <si>
    <t xml:space="preserve">O2'(hydroxyl)-O2'(hydroxyl)[2.44],O2'(hydroxyl)-N3[3.37]</t>
  </si>
  <si>
    <t xml:space="preserve">S60.A.149.|S60.C.61.-S60.G.75.</t>
  </si>
  <si>
    <t xml:space="preserve">S60.C.61.-S60.A.149.(cSS)</t>
  </si>
  <si>
    <t xml:space="preserve">?SS_cis(0.246,S60.A.149.-S60.C.61.)</t>
  </si>
  <si>
    <t xml:space="preserve">S60.A.74.</t>
  </si>
  <si>
    <t xml:space="preserve">S60.A.130.</t>
  </si>
  <si>
    <t xml:space="preserve">O2'(hydroxyl)-O3'[3.16],O2'(hydroxyl)-O2'(hydroxyl)[3.04],N3-O2'(hydroxyl)[2.45]</t>
  </si>
  <si>
    <t xml:space="preserve">S60.A.74.-S60.G.75.-S60.A.129.-S60.A.130.</t>
  </si>
  <si>
    <t xml:space="preserve">S60.A.74.-S60.A.130.(cSS)</t>
  </si>
  <si>
    <t xml:space="preserve">?SS_cis(0.351,S60.A.74.-S60.A.130.),?SS_cis(0.321,S60.A.130.-S60.A.74.)</t>
  </si>
  <si>
    <t xml:space="preserve">S60.G.75.</t>
  </si>
  <si>
    <t xml:space="preserve">S60.A.129.</t>
  </si>
  <si>
    <t xml:space="preserve">S60.G.75.-S60.A.129.(cSW)</t>
  </si>
  <si>
    <t xml:space="preserve">S60.A.129.|S60.C.61.-S60.G.75.</t>
  </si>
  <si>
    <t xml:space="preserve">S60.G.75.-S60.A.129.(cSS)</t>
  </si>
  <si>
    <t xml:space="preserve">G-A Ss/Bs O2'/Ss pairing antiparallel cis one_hbond</t>
  </si>
  <si>
    <t xml:space="preserve">SS_cis(0.641,S60.G.75.-S60.A.129.),SS_cis(0.608,S60.A.129.-S60.G.75.)</t>
  </si>
  <si>
    <t xml:space="preserve">S60.A.104.</t>
  </si>
  <si>
    <t xml:space="preserve">S60.A.243.</t>
  </si>
  <si>
    <t xml:space="preserve">S60.A.104.-S60.A.243.(cSS)</t>
  </si>
  <si>
    <t xml:space="preserve">SS_cis(0.651,S60.A.104.-S60.A.243.)</t>
  </si>
  <si>
    <t xml:space="preserve">SS_cis(0.651,S60.A.104.-S60.A.243.),?SS_cis(0.242,S60.A.243.-S60.A.104.)</t>
  </si>
  <si>
    <t xml:space="preserve">S60.U.105.</t>
  </si>
  <si>
    <t xml:space="preserve">S60.A.242.</t>
  </si>
  <si>
    <t xml:space="preserve">O3'-O2'(hydroxyl)[3.08],O2'(hydroxyl)-O2'(hydroxyl)[2.92],O2'(hydroxyl)-N3[2.72]</t>
  </si>
  <si>
    <t xml:space="preserve">S60.A.242.|S60.U.105.-S60.A.211.</t>
  </si>
  <si>
    <t xml:space="preserve">S60.U.105.-S60.A.242.(cSS)</t>
  </si>
  <si>
    <t xml:space="preserve">SS_cis(0.737,S60.A.242.-S60.U.105.),SS_cis(0.681,S60.U.105.-S60.A.242.)</t>
  </si>
  <si>
    <t xml:space="preserve">S60.U.315.</t>
  </si>
  <si>
    <t xml:space="preserve">S60.G.1311.</t>
  </si>
  <si>
    <t xml:space="preserve">O2'(hydroxyl)-O2'(hydroxyl)[3.05]</t>
  </si>
  <si>
    <t xml:space="preserve">S60.U.315.-S60.C.316.-S60.A.1310.-S60.G.1311.</t>
  </si>
  <si>
    <t xml:space="preserve">S60.U.315.-S60.G.1311.(cSS)</t>
  </si>
  <si>
    <t xml:space="preserve">S60.C.316.</t>
  </si>
  <si>
    <t xml:space="preserve">S60.A.1310.</t>
  </si>
  <si>
    <t xml:space="preserve">O3'-O2'(hydroxyl)[3.28],O2'(hydroxyl)-O2'(hydroxyl)[3.11],O2'(hydroxyl)-N3[2.71]</t>
  </si>
  <si>
    <t xml:space="preserve">S60.A.1310.|S60.G.299.-S60.C.316.</t>
  </si>
  <si>
    <t xml:space="preserve">S60.C.316.-S60.A.1310.(cSS)</t>
  </si>
  <si>
    <t xml:space="preserve">?SS_cis(0.377,S60.A.1310.-S60.C.316.),?SS_cis(0.209,S60.C.316.-S60.A.1310.)</t>
  </si>
  <si>
    <t xml:space="preserve">S60.A.337.</t>
  </si>
  <si>
    <t xml:space="preserve">S60.U.349.</t>
  </si>
  <si>
    <t xml:space="preserve">O2'(hydroxyl)-O3'[3.13],O2'(hydroxyl)-O2'(hydroxyl)[2.80],N3-O2'(hydroxyl)[2.40]</t>
  </si>
  <si>
    <t xml:space="preserve">S60.A.337.-S60.U.349.(cSS)</t>
  </si>
  <si>
    <t xml:space="preserve">SS_cis(0.872,S60.U.349.-S60.A.337.),SS_cis(0.642,S60.A.337.-S60.U.349.)</t>
  </si>
  <si>
    <t xml:space="preserve">S60.A.379.</t>
  </si>
  <si>
    <t xml:space="preserve">S60.A.545.</t>
  </si>
  <si>
    <t xml:space="preserve">S60.A.545.|S60.U.36.-S60.A.379.</t>
  </si>
  <si>
    <t xml:space="preserve">S60.A.379.-S60.G.380.-S60.A.544.-S60.A.545.</t>
  </si>
  <si>
    <t xml:space="preserve">S60.A.379.-S60.A.545.(ncSS)</t>
  </si>
  <si>
    <t xml:space="preserve">?SS_cis(0.315,S60.A.379.-S60.A.545.),?SS_cis(0.29,S60.A.545.-S60.A.379.)</t>
  </si>
  <si>
    <t xml:space="preserve">S60.G.380.</t>
  </si>
  <si>
    <t xml:space="preserve">S60.A.544.</t>
  </si>
  <si>
    <t xml:space="preserve">O3'-O2'(hydroxyl)[3.20],O2'(hydroxyl)-N3[2.42]</t>
  </si>
  <si>
    <t xml:space="preserve">S60.A.544.|S60.C.35.-S60.G.380.</t>
  </si>
  <si>
    <t xml:space="preserve">S60.G.380.-S60.A.544.(cSS)</t>
  </si>
  <si>
    <t xml:space="preserve">?SS_cis(0.235,S60.A.544.-S60.G.380.),?SS_cis(0.205,S60.G.380.-S60.A.544.)</t>
  </si>
  <si>
    <t xml:space="preserve">S60.A.431.</t>
  </si>
  <si>
    <t xml:space="preserve">S60.C.466.</t>
  </si>
  <si>
    <t xml:space="preserve">S60.A.431.-S60.C.466.(cWS)</t>
  </si>
  <si>
    <t xml:space="preserve">S60.A.431.|S60.G.424.-S60.C.466.</t>
  </si>
  <si>
    <t xml:space="preserve">S60.A.431.-S60.A.432.-S60.C.465.-S60.C.466.</t>
  </si>
  <si>
    <t xml:space="preserve">S60.A.431.-S60.C.466.(cSS)</t>
  </si>
  <si>
    <t xml:space="preserve">?SS_cis(0.313,S60.A.431.-S60.C.466.),?SS_cis(0.17,S60.C.466.-S60.A.431.)</t>
  </si>
  <si>
    <t xml:space="preserve">S60.A.432.</t>
  </si>
  <si>
    <t xml:space="preserve">S60.C.465.</t>
  </si>
  <si>
    <t xml:space="preserve">O2'(hydroxyl)-O2'(hydroxyl)[2.67]</t>
  </si>
  <si>
    <t xml:space="preserve">S60.A.432.|S60.G.425.-S60.C.465.</t>
  </si>
  <si>
    <t xml:space="preserve">S60.A.432.-S60.C.465.(cSS)</t>
  </si>
  <si>
    <t xml:space="preserve">S60.A.496.</t>
  </si>
  <si>
    <t xml:space="preserve">S60.G.800.</t>
  </si>
  <si>
    <t xml:space="preserve">O2'(hydroxyl)-O2'(hydroxyl)[2.94],N3-O2'(hydroxyl)[2.51]</t>
  </si>
  <si>
    <t xml:space="preserve">S60.A.496.|S60.C.490.-S60.G.800.</t>
  </si>
  <si>
    <t xml:space="preserve">S60.A.496.-S60.A.497.-S60.U.799.-S60.G.800.</t>
  </si>
  <si>
    <t xml:space="preserve">S60.A.496.-S60.G.800.(ncSS)</t>
  </si>
  <si>
    <t xml:space="preserve">SS_cis(0.592,S60.G.800.-S60.A.496.),SS_cis(0.568,S60.A.496.-S60.G.800.)</t>
  </si>
  <si>
    <t xml:space="preserve">S60.A.497.</t>
  </si>
  <si>
    <t xml:space="preserve">S60.U.799.</t>
  </si>
  <si>
    <t xml:space="preserve">O2'(hydroxyl)-O2'(hydroxyl)[2.51],O2'(hydroxyl)-O2(carbonyl)[3.04]</t>
  </si>
  <si>
    <t xml:space="preserve">S60.A.497.|S60.A.491.-S60.U.799.</t>
  </si>
  <si>
    <t xml:space="preserve">S60.G.500.</t>
  </si>
  <si>
    <t xml:space="preserve">S60.A.651.</t>
  </si>
  <si>
    <t xml:space="preserve">S60.G.500.-S60.A.651.(cSS)</t>
  </si>
  <si>
    <t xml:space="preserve">S60.A.651.|S60.G.500.-S60.C.686.</t>
  </si>
  <si>
    <t xml:space="preserve">S60.G.500.-S60.U.501.-S60.A.650.-S60.A.651.</t>
  </si>
  <si>
    <t xml:space="preserve">SS_cis(0.83,S60.A.651.-S60.G.500.),SS_cis(0.699,S60.G.500.-S60.A.651.)</t>
  </si>
  <si>
    <t xml:space="preserve">S60.U.501.</t>
  </si>
  <si>
    <t xml:space="preserve">S60.A.650.</t>
  </si>
  <si>
    <t xml:space="preserve">S60.U.501.-S60.A.650.(cSS)</t>
  </si>
  <si>
    <t xml:space="preserve">S60.A.650.|S60.U.501.-S60.A.685.</t>
  </si>
  <si>
    <t xml:space="preserve">SS_cis(0.803,S60.A.650.-S60.U.501.),SS_cis(0.67,S60.U.501.-S60.A.650.)</t>
  </si>
  <si>
    <t xml:space="preserve">S60.A.618.</t>
  </si>
  <si>
    <t xml:space="preserve">S60.G.708.</t>
  </si>
  <si>
    <t xml:space="preserve">O2'(hydroxyl)-O3'[3.36],O2'(hydroxyl)-O2'(hydroxyl)[2.98],N3-O2'(hydroxyl)[2.59]</t>
  </si>
  <si>
    <t xml:space="preserve">S60.A.618.-S60.G.708.(cSS)</t>
  </si>
  <si>
    <t xml:space="preserve">?SS_cis(0.23,S60.A.618.-S60.G.708.),?SS_cis(0.201,S60.G.708.-S60.A.618.)</t>
  </si>
  <si>
    <t xml:space="preserve">S60.A.688.</t>
  </si>
  <si>
    <t xml:space="preserve">S60.G.1388.</t>
  </si>
  <si>
    <t xml:space="preserve">S60.A.688.-S60.G.1388.(cWS)</t>
  </si>
  <si>
    <t xml:space="preserve">S60.A.688.|S60.A.1373.-S60.G.1388.</t>
  </si>
  <si>
    <t xml:space="preserve">S60.A.688.-S60.G.1388.(ncSS)</t>
  </si>
  <si>
    <t xml:space="preserve">A-G Ww/Ss pairing antiparallel cis 55</t>
  </si>
  <si>
    <t xml:space="preserve">SS_cis(0.546,S60.G.1388.-S60.A.688.)</t>
  </si>
  <si>
    <t xml:space="preserve">SS_cis(0.546,S60.G.1388.-S60.A.688.),?SS_cis(0.235,S60.A.688.-S60.G.1388.),?WS_cis(0.205,S60.A.688.-S60.G.1388.)</t>
  </si>
  <si>
    <t xml:space="preserve">S60.A.689.</t>
  </si>
  <si>
    <t xml:space="preserve">S60.C.1387.</t>
  </si>
  <si>
    <t xml:space="preserve">O3'-O2'(hydroxyl)[2.81],O2'(hydroxyl)-O2'(hydroxyl)[3.00],O2'(hydroxyl)-O2(carbonyl)[2.66]</t>
  </si>
  <si>
    <t xml:space="preserve">S60.A.689.|S60.G.1374.-S60.C.1387.</t>
  </si>
  <si>
    <t xml:space="preserve">S60.A.689.-S60.C.1387.(cSS)</t>
  </si>
  <si>
    <t xml:space="preserve">S60.G.691.</t>
  </si>
  <si>
    <t xml:space="preserve">S60.A.818.</t>
  </si>
  <si>
    <t xml:space="preserve">?SS_cis(0.284,S60.A.818.-S60.G.691.),?SS_cis(0.243,S60.G.691.-S60.A.818.)</t>
  </si>
  <si>
    <t xml:space="preserve">S60.U.735.</t>
  </si>
  <si>
    <t xml:space="preserve">S60.G.1374.</t>
  </si>
  <si>
    <t xml:space="preserve">O2'(hydroxyl)-O2'(hydroxyl)[3.03]</t>
  </si>
  <si>
    <t xml:space="preserve">S60.U.735.-S60.G.1374.(cSS)</t>
  </si>
  <si>
    <t xml:space="preserve">S60.A.826.</t>
  </si>
  <si>
    <t xml:space="preserve">S60.C.1290.</t>
  </si>
  <si>
    <t xml:space="preserve">S60.A.826.-S60.C.1290.(cSS)</t>
  </si>
  <si>
    <t xml:space="preserve">S60.A.826.|S60.C.1290.-S60.G.1350.</t>
  </si>
  <si>
    <t xml:space="preserve">?SS_cis(0.417,S60.A.826.-S60.C.1290.),?SS_cis(0.393,S60.C.1290.-S60.A.826.)</t>
  </si>
  <si>
    <t xml:space="preserve">S60.C.827.</t>
  </si>
  <si>
    <t xml:space="preserve">S60.C.1289.</t>
  </si>
  <si>
    <t xml:space="preserve">S60.G.869.</t>
  </si>
  <si>
    <t xml:space="preserve">S60.C.888.</t>
  </si>
  <si>
    <t xml:space="preserve">S60.G.869.-S60.C.888.(cSS)</t>
  </si>
  <si>
    <t xml:space="preserve">S60.C.888.|S60.G.869.-S60.C.1120.</t>
  </si>
  <si>
    <t xml:space="preserve">S60.G.869.-S60.C.888.(ncSS)</t>
  </si>
  <si>
    <t xml:space="preserve">SS_cis(0.691,S60.G.869.-S60.C.888.),SS_cis(0.565,S60.C.888.-S60.G.869.)</t>
  </si>
  <si>
    <t xml:space="preserve">S60.C.1006.</t>
  </si>
  <si>
    <t xml:space="preserve">S60.A.1060.</t>
  </si>
  <si>
    <t xml:space="preserve">O2'(hydroxyl)-O2'(hydroxyl)[2.47],O2(carbonyl)-O2'(hydroxyl)[3.36]</t>
  </si>
  <si>
    <t xml:space="preserve">S60.A.1060.|S60.G.999.-S60.C.1006.</t>
  </si>
  <si>
    <t xml:space="preserve">S60.C.1006.-S60.C.1007.-S60.A.1059.-S60.A.1060.</t>
  </si>
  <si>
    <t xml:space="preserve">S60.C.1006.-S60.A.1060.(cSS)</t>
  </si>
  <si>
    <t xml:space="preserve">S60.C.1007.</t>
  </si>
  <si>
    <t xml:space="preserve">S60.A.1059.</t>
  </si>
  <si>
    <t xml:space="preserve">O3'-O2'(hydroxyl)[3.19],O2'(hydroxyl)-O2'(hydroxyl)[2.94],O2'(hydroxyl)-N3[2.74]</t>
  </si>
  <si>
    <t xml:space="preserve">S60.A.1059.|S60.G.998.-S60.C.1007.</t>
  </si>
  <si>
    <t xml:space="preserve">?SS_cis(0.293,S60.C.1007.-S60.A.1059.),?SS_cis(0.189,S60.A.1059.-S60.C.1007.)</t>
  </si>
  <si>
    <t xml:space="preserve">S60.A.1123.</t>
  </si>
  <si>
    <t xml:space="preserve">S60.A.1241.</t>
  </si>
  <si>
    <t xml:space="preserve">O2'(hydroxyl)-O3'[3.55]</t>
  </si>
  <si>
    <t xml:space="preserve">S60.A.1241.|S60.U.866.-S60.A.1123.</t>
  </si>
  <si>
    <t xml:space="preserve">S60.G.1141.</t>
  </si>
  <si>
    <t xml:space="preserve">S60.C.1246.</t>
  </si>
  <si>
    <t xml:space="preserve">S60.G.1141.-S60.C.1246.(cSS)</t>
  </si>
  <si>
    <t xml:space="preserve">S60.G.1141.|S60.G.1230.-S60.C.1246.</t>
  </si>
  <si>
    <t xml:space="preserve">S60.A.1140.-S60.G.1141.-S60.C.1246.-S60.G.1247.</t>
  </si>
  <si>
    <t xml:space="preserve">S60.G.1141.-S60.C.1246.(ncSS)</t>
  </si>
  <si>
    <t xml:space="preserve">G-C Sw/Ss Ss/O2' pairing antiparallel cis one_hbond</t>
  </si>
  <si>
    <t xml:space="preserve">?SS_cis(0.249,S60.C.1246.-S60.G.1141.),?SS_cis(0.228,S60.G.1141.-S60.C.1246.)</t>
  </si>
  <si>
    <t xml:space="preserve">S60.C.1142.</t>
  </si>
  <si>
    <t xml:space="preserve">S60.G.1245.</t>
  </si>
  <si>
    <t xml:space="preserve">O2(carbonyl)-N2(amino)[3.41]</t>
  </si>
  <si>
    <t xml:space="preserve">S60.C.1142.|S60.C.1231.-S60.G.1245.</t>
  </si>
  <si>
    <t xml:space="preserve">S60.C.1142.-S60.G.1245.(ncSS)</t>
  </si>
  <si>
    <t xml:space="preserve">?SS_cis(0.23,S60.G.1245.-S60.C.1142.),?SW_cis(0.187,S60.G.1245.-S60.C.1142.),?WS_cis(0.126,S60.C.1142.-S60.G.1245.)</t>
  </si>
  <si>
    <t xml:space="preserve">S60.G.1154.</t>
  </si>
  <si>
    <t xml:space="preserve">S60.G.1203.</t>
  </si>
  <si>
    <t xml:space="preserve">S60.G.1154.-S60.G.1203.(cSS)</t>
  </si>
  <si>
    <t xml:space="preserve">S60.G.1154.-S60.A.1155.-S60.U.1202.-S60.G.1203.</t>
  </si>
  <si>
    <t xml:space="preserve">S60.G.1154.-S60.G.1203.(ncSS)</t>
  </si>
  <si>
    <t xml:space="preserve">G-G Sw/Ss Ss/O2' pairing antiparallel cis one_hbond</t>
  </si>
  <si>
    <t xml:space="preserve">SS_cis(0.503,S60.G.1203.-S60.G.1154.)</t>
  </si>
  <si>
    <t xml:space="preserve">SS_cis(0.503,S60.G.1203.-S60.G.1154.),?SS_cis(0.227,S60.G.1154.-S60.G.1203.)</t>
  </si>
  <si>
    <t xml:space="preserve">S60.A.1155.</t>
  </si>
  <si>
    <t xml:space="preserve">S60.U.1202.</t>
  </si>
  <si>
    <t xml:space="preserve">O2'(hydroxyl)-O2'(hydroxyl)[2.77]</t>
  </si>
  <si>
    <t xml:space="preserve">S60.A.1155.|S60.G.1191.-S60.U.1202.</t>
  </si>
  <si>
    <t xml:space="preserve">S60.G.1167.</t>
  </si>
  <si>
    <t xml:space="preserve">S60.C.1229.</t>
  </si>
  <si>
    <t xml:space="preserve">S60.G.1167.-S60.C.1229.(cSS)</t>
  </si>
  <si>
    <t xml:space="preserve">S60.G.1167.|S60.C.1229.-S60.G.1247.</t>
  </si>
  <si>
    <t xml:space="preserve">S60.A.1166.-S60.G.1167.-S60.C.1229.-S60.G.1230.</t>
  </si>
  <si>
    <t xml:space="preserve">S60.G.1167.-S60.C.1229.(ncSS)</t>
  </si>
  <si>
    <t xml:space="preserve">G-C Sw/Ss Bs/O2' Ss/O2' pairing antiparallel cis one_hbond</t>
  </si>
  <si>
    <t xml:space="preserve">?SS_cis(0.24,S60.G.1167.-S60.C.1229.),?SS_cis(0.238,S60.C.1229.-S60.G.1167.)</t>
  </si>
  <si>
    <t xml:space="preserve">S60.U.1194.</t>
  </si>
  <si>
    <t xml:space="preserve">S60.A.1237.</t>
  </si>
  <si>
    <t xml:space="preserve">O3'-O2'(hydroxyl)[3.37],O2'(hydroxyl)-O2'(hydroxyl)[2.89],O2'(hydroxyl)-N3[2.48]</t>
  </si>
  <si>
    <t xml:space="preserve">S60.U.1194.-S60.A.1237.(cSS)</t>
  </si>
  <si>
    <t xml:space="preserve">SS_cis(0.778,S60.U.1194.-S60.A.1237.),SS_cis(0.703,S60.A.1237.-S60.U.1194.)</t>
  </si>
  <si>
    <t xml:space="preserve">S60.C.1281.</t>
  </si>
  <si>
    <t xml:space="preserve">S60.A.1382.</t>
  </si>
  <si>
    <t xml:space="preserve">O2'(hydroxyl)-O3'[3.10],O2'(hydroxyl)-O2'(hydroxyl)[2.85],O2(carbonyl)-O2'(hydroxyl)[2.42]</t>
  </si>
  <si>
    <t xml:space="preserve">S60.C.1281.-S60.G.1282.-S60.A.1381.-S60.A.1382.</t>
  </si>
  <si>
    <t xml:space="preserve">S60.C.1281.-S60.A.1382.(cSS)</t>
  </si>
  <si>
    <t xml:space="preserve">S60.G.1282.</t>
  </si>
  <si>
    <t xml:space="preserve">S60.A.1381.</t>
  </si>
  <si>
    <t xml:space="preserve">O2'(hydroxyl)-O3'[2.85],O2'(hydroxyl)-O2'(hydroxyl)[2.73],N2(amino)-N3[3.51],N3-O2'(hydroxyl)[2.92]</t>
  </si>
  <si>
    <t xml:space="preserve">S60.G.1282.-S60.A.1381.(cSS)</t>
  </si>
  <si>
    <t xml:space="preserve">G-A Ss/O2' pairing</t>
  </si>
  <si>
    <t xml:space="preserve">?SS_cis(0.456,S60.G.1282.-S60.A.1381.),?SS_cis(0.333,S60.A.1381.-S60.G.1282.)</t>
  </si>
  <si>
    <t xml:space="preserve">7aih</t>
  </si>
  <si>
    <t xml:space="preserve">1.A.219.</t>
  </si>
  <si>
    <t xml:space="preserve">1.A.987.</t>
  </si>
  <si>
    <t xml:space="preserve">O2'(hydroxyl)-O2'(hydroxyl)[2.91],N3-O2'(hydroxyl)[3.02]</t>
  </si>
  <si>
    <t xml:space="preserve">1.A.219.|1.A.880.-1.A.987.</t>
  </si>
  <si>
    <t xml:space="preserve">1.A.219.-1.G.220.-1.U.986.-1.A.987.</t>
  </si>
  <si>
    <t xml:space="preserve">1.A.219.-1.A.987.(cSS)</t>
  </si>
  <si>
    <t xml:space="preserve">SS_cis(0.66,1.A.987.-1.A.219.),SS_cis(0.603,1.A.219.-1.A.987.)</t>
  </si>
  <si>
    <t xml:space="preserve">1.G.220.</t>
  </si>
  <si>
    <t xml:space="preserve">1.U.986.</t>
  </si>
  <si>
    <t xml:space="preserve">O2'(hydroxyl)-O2'(hydroxyl)[3.00]</t>
  </si>
  <si>
    <t xml:space="preserve">1.G.220.-1.U.986.(ncSS)</t>
  </si>
  <si>
    <t xml:space="preserve">1.A.276.</t>
  </si>
  <si>
    <t xml:space="preserve">1.A.624.</t>
  </si>
  <si>
    <t xml:space="preserve">O3'-O2'(hydroxyl)[3.24],O2'(hydroxyl)-O2'(hydroxyl)[3.20],O2'(hydroxyl)-N3[2.82]</t>
  </si>
  <si>
    <t xml:space="preserve">1.A.276.-1.A.624.(cSS)</t>
  </si>
  <si>
    <t xml:space="preserve">?SS_cis(0.336,1.A.624.-1.A.276.),?SS_cis(0.3,1.A.276.-1.A.624.)</t>
  </si>
  <si>
    <t xml:space="preserve">1.C.298.</t>
  </si>
  <si>
    <t xml:space="preserve">1.A.654.</t>
  </si>
  <si>
    <t xml:space="preserve">O3'-O2'(hydroxyl)[3.49],O2'(hydroxyl)-N3[2.88]</t>
  </si>
  <si>
    <t xml:space="preserve">1.C.298.|1.G.645.-1.A.654.</t>
  </si>
  <si>
    <t xml:space="preserve">1.G.758.</t>
  </si>
  <si>
    <t xml:space="preserve">1.U.1090.</t>
  </si>
  <si>
    <t xml:space="preserve">O3'-O2'(hydroxyl)[3.57],O2'(hydroxyl)-O2(carbonyl)[2.40]</t>
  </si>
  <si>
    <t xml:space="preserve">1.U.771.</t>
  </si>
  <si>
    <t xml:space="preserve">1.U.1041.</t>
  </si>
  <si>
    <t xml:space="preserve">1.A.773.</t>
  </si>
  <si>
    <t xml:space="preserve">1.A.1050.</t>
  </si>
  <si>
    <t xml:space="preserve">O2'(hydroxyl)-O4'[3.59]</t>
  </si>
  <si>
    <t xml:space="preserve">1.A.773.|1.C.1040.-1.A.1050.</t>
  </si>
  <si>
    <t xml:space="preserve">7c79</t>
  </si>
  <si>
    <t xml:space="preserve">A.C.89.</t>
  </si>
  <si>
    <t xml:space="preserve">A.A.137.</t>
  </si>
  <si>
    <t xml:space="preserve">O2'(hydroxyl)-N3[3.29]</t>
  </si>
  <si>
    <t xml:space="preserve">A.U.90.</t>
  </si>
  <si>
    <t xml:space="preserve">A.A.112.</t>
  </si>
  <si>
    <t xml:space="preserve">O2(carbonyl)-O2'(hydroxyl)[3.56]</t>
  </si>
  <si>
    <t xml:space="preserve">A.C.91.</t>
  </si>
  <si>
    <t xml:space="preserve">A.A.111.</t>
  </si>
  <si>
    <t xml:space="preserve">O2'(hydroxyl)-N3[3.45]</t>
  </si>
  <si>
    <t xml:space="preserve">A.A.111.|A.C.91.-A.G.309.</t>
  </si>
  <si>
    <t xml:space="preserve">A.C.91.-A.A.111.(cSS)</t>
  </si>
  <si>
    <t xml:space="preserve">?SS_cis(0.361,A.A.111.-A.C.91.)</t>
  </si>
  <si>
    <t xml:space="preserve">7d1a</t>
  </si>
  <si>
    <t xml:space="preserve">A.A.90.</t>
  </si>
  <si>
    <t xml:space="preserve">A.C.397.</t>
  </si>
  <si>
    <t xml:space="preserve">O2'(hydroxyl)-O2'(hydroxyl)[3.52]</t>
  </si>
  <si>
    <t xml:space="preserve">A.A.90.|A.C.397.-A.G.464.</t>
  </si>
  <si>
    <t xml:space="preserve">A.A.90.-A.C.397.(cSS)</t>
  </si>
  <si>
    <t xml:space="preserve">A.A.185.</t>
  </si>
  <si>
    <t xml:space="preserve">A.C.2400.</t>
  </si>
  <si>
    <t xml:space="preserve">O2'(hydroxyl)-O2'(hydroxyl)[2.72],N3-O2'(hydroxyl)[3.01]</t>
  </si>
  <si>
    <t xml:space="preserve">A.A.185.|A.C.2400.-A.G.2427.</t>
  </si>
  <si>
    <t xml:space="preserve">A.A.185.-A.A.186.-A.G.2399.-A.C.2400.</t>
  </si>
  <si>
    <t xml:space="preserve">A.A.185.-A.C.2400.(cSS)</t>
  </si>
  <si>
    <t xml:space="preserve">A.C.353.</t>
  </si>
  <si>
    <t xml:space="preserve">A.A.2414.</t>
  </si>
  <si>
    <t xml:space="preserve">A.C.354.</t>
  </si>
  <si>
    <t xml:space="preserve">A.G.2413.</t>
  </si>
  <si>
    <t xml:space="preserve">O2'(hydroxyl)-N3[3.15]</t>
  </si>
  <si>
    <t xml:space="preserve">A.A.441.</t>
  </si>
  <si>
    <t xml:space="preserve">A.C.2474.</t>
  </si>
  <si>
    <t xml:space="preserve">N3-O2'(hydroxyl)[2.81]</t>
  </si>
  <si>
    <t xml:space="preserve">A.A.441.|A.C.2450.-A.C.2474.</t>
  </si>
  <si>
    <t xml:space="preserve">A.A.441.-A.C.2474.(cSS)</t>
  </si>
  <si>
    <t xml:space="preserve">?SS_cis(0.023,A.C.2474.-A.A.441.)</t>
  </si>
  <si>
    <t xml:space="preserve">7dco</t>
  </si>
  <si>
    <t xml:space="preserve">B.U.98.</t>
  </si>
  <si>
    <t xml:space="preserve">F.A.75.</t>
  </si>
  <si>
    <t xml:space="preserve">O2'(hydroxyl)-O2'(hydroxyl)[2.83],O2'(hydroxyl)-N3[2.84]</t>
  </si>
  <si>
    <t xml:space="preserve">F.A.75.|B.U.98.-G.A.97.</t>
  </si>
  <si>
    <t xml:space="preserve">B.U.98.-F.A.75.(ncSS)</t>
  </si>
  <si>
    <t xml:space="preserve">7ez2</t>
  </si>
  <si>
    <t xml:space="preserve">N.U.21.</t>
  </si>
  <si>
    <t xml:space="preserve">N.A.115.</t>
  </si>
  <si>
    <t xml:space="preserve">N.G.22.</t>
  </si>
  <si>
    <t xml:space="preserve">N.A.114.</t>
  </si>
  <si>
    <t xml:space="preserve">O3'-O2'(hydroxyl)[3.59],O2'(hydroxyl)-N3[2.52]</t>
  </si>
  <si>
    <t xml:space="preserve">?SS_cis(0.153,N.A.114.-N.G.22.),?SW_cis(0.086,N.G.22.-N.A.114.),?SS_cis(0.076,N.G.22.-N.A.114.)</t>
  </si>
  <si>
    <t xml:space="preserve">N.A.24.</t>
  </si>
  <si>
    <t xml:space="preserve">N.A.302.</t>
  </si>
  <si>
    <t xml:space="preserve">N.A.302.|B.U.4.-N.A.24.</t>
  </si>
  <si>
    <t xml:space="preserve">N.G.25.</t>
  </si>
  <si>
    <t xml:space="preserve">N.A.301.</t>
  </si>
  <si>
    <t xml:space="preserve">N.G.25.-N.A.301.(cSW)</t>
  </si>
  <si>
    <t xml:space="preserve">N.A.301.|B.C.3.-N.G.25.</t>
  </si>
  <si>
    <t xml:space="preserve">N.G.25.-N.A.301.(ncSS)</t>
  </si>
  <si>
    <t xml:space="preserve">?SS_cis(0.332,N.G.25.-N.A.301.),?SS_cis(0.319,N.A.301.-N.G.25.)</t>
  </si>
  <si>
    <t xml:space="preserve">N.C.109.</t>
  </si>
  <si>
    <t xml:space="preserve">N.A.184.</t>
  </si>
  <si>
    <t xml:space="preserve">O2'(hydroxyl)-O2'(hydroxyl)[2.73],O2(carbonyl)-O2'(hydroxyl)[3.15]</t>
  </si>
  <si>
    <t xml:space="preserve">N.A.184.|N.C.109.-N.G.212.</t>
  </si>
  <si>
    <t xml:space="preserve">N.C.109.-N.A.184.(cSS)</t>
  </si>
  <si>
    <t xml:space="preserve">N.G.110.</t>
  </si>
  <si>
    <t xml:space="preserve">N.A.183.</t>
  </si>
  <si>
    <t xml:space="preserve">O2'(hydroxyl)-N3[2.86]</t>
  </si>
  <si>
    <t xml:space="preserve">N.A.183.|N.G.110.-N.C.211.</t>
  </si>
  <si>
    <t xml:space="preserve">N.G.110.-N.A.183.(ncSS)</t>
  </si>
  <si>
    <t xml:space="preserve">?SS_cis(0.285,N.A.183.-N.G.110.),?SS_cis(0.243,N.G.110.-N.A.183.)</t>
  </si>
  <si>
    <t xml:space="preserve">N.G.119.</t>
  </si>
  <si>
    <t xml:space="preserve">N.A.325.</t>
  </si>
  <si>
    <t xml:space="preserve">N.A.325.|N.G.119.-N.U.202.</t>
  </si>
  <si>
    <t xml:space="preserve">N.G.119.-N.A.325.(cSS)</t>
  </si>
  <si>
    <t xml:space="preserve">SS_cis(0.638,N.A.325.-N.G.119.),SS_cis(0.588,N.G.119.-N.A.325.)</t>
  </si>
  <si>
    <t xml:space="preserve">N.A.152.</t>
  </si>
  <si>
    <t xml:space="preserve">N.U.224.</t>
  </si>
  <si>
    <t xml:space="preserve">N.A.152.-N.U.224.(cSS)</t>
  </si>
  <si>
    <t xml:space="preserve">SS_cis(0.743,N.U.224.-N.A.152.),SS_cis(0.728,N.A.152.-N.U.224.)</t>
  </si>
  <si>
    <t xml:space="preserve">N.A.153.</t>
  </si>
  <si>
    <t xml:space="preserve">N.C.223.</t>
  </si>
  <si>
    <t xml:space="preserve">O2'(hydroxyl)-O2'(hydroxyl)[3.17],O2'(hydroxyl)-O2(carbonyl)[3.27]</t>
  </si>
  <si>
    <t xml:space="preserve">N.A.153.|N.C.223.-N.G.250.</t>
  </si>
  <si>
    <t xml:space="preserve">N.A.153.-N.C.223.(cSS)</t>
  </si>
  <si>
    <t xml:space="preserve">N.A.265.</t>
  </si>
  <si>
    <t xml:space="preserve">N.A.359.</t>
  </si>
  <si>
    <t xml:space="preserve">O2'(hydroxyl)-O2'(hydroxyl)[3.21],N3-O2'(hydroxyl)[3.35]</t>
  </si>
  <si>
    <t xml:space="preserve">N.A.265.-N.C.266.-N.G.358.-N.A.359.</t>
  </si>
  <si>
    <t xml:space="preserve">N.C.266.</t>
  </si>
  <si>
    <t xml:space="preserve">N.G.358.</t>
  </si>
  <si>
    <t xml:space="preserve">O2'(hydroxyl)-O2'(hydroxyl)[3.21],O2'(hydroxyl)-N3[3.34],O2(carbonyl)-N2(amino)[3.30]</t>
  </si>
  <si>
    <t xml:space="preserve">N.C.266.-N.G.358.(ncSS)</t>
  </si>
  <si>
    <t xml:space="preserve">SS_cis(0.63,N.G.358.-N.C.266.),SS_cis(0.549,N.C.266.-N.G.358.)</t>
  </si>
  <si>
    <t xml:space="preserve">7m4y</t>
  </si>
  <si>
    <t xml:space="preserve">A.U.36.</t>
  </si>
  <si>
    <t xml:space="preserve">A.G.1210.</t>
  </si>
  <si>
    <t xml:space="preserve">O2'(hydroxyl)-O3'[3.37],O2(carbonyl)-O2'(hydroxyl)[2.91]</t>
  </si>
  <si>
    <t xml:space="preserve">A.G.37.</t>
  </si>
  <si>
    <t xml:space="preserve">A.A.1209.</t>
  </si>
  <si>
    <t xml:space="preserve">O3'-O2'(hydroxyl)[3.21],O2'(hydroxyl)-O2'(hydroxyl)[2.78],O2'(hydroxyl)-N3[2.69]</t>
  </si>
  <si>
    <t xml:space="preserve">A.A.1209.|A.G.37.-A.C.509.</t>
  </si>
  <si>
    <t xml:space="preserve">A.G.37.-A.A.1209.(ncSS)</t>
  </si>
  <si>
    <t xml:space="preserve">?SS_cis(0.197,A.A.1209.-A.G.37.),?SS_cis(0.139,A.G.37.-A.A.1209.)</t>
  </si>
  <si>
    <t xml:space="preserve">A.C.122.</t>
  </si>
  <si>
    <t xml:space="preserve">O2'(hydroxyl)-O2'(hydroxyl)[2.40],O2(carbonyl)-O2'(hydroxyl)[3.28]</t>
  </si>
  <si>
    <t xml:space="preserve">A.A.134.|A.G.62.-A.C.122.</t>
  </si>
  <si>
    <t xml:space="preserve">A.C.122.-A.U.123.-A.A.133.-A.A.134.</t>
  </si>
  <si>
    <t xml:space="preserve">A.U.123.</t>
  </si>
  <si>
    <t xml:space="preserve">A.A.133.</t>
  </si>
  <si>
    <t xml:space="preserve">O2'(hydroxyl)-O2'(hydroxyl)[2.75],O2'(hydroxyl)-N3[2.88]</t>
  </si>
  <si>
    <t xml:space="preserve">A.A.133.|A.A.61.-A.U.123.</t>
  </si>
  <si>
    <t xml:space="preserve">A.A.167.</t>
  </si>
  <si>
    <t xml:space="preserve">A.C.2204.</t>
  </si>
  <si>
    <t xml:space="preserve">A.A.167.-A.C.2204.(cSS)</t>
  </si>
  <si>
    <t xml:space="preserve">A.A.167.|A.C.2204.-A.G.2212.</t>
  </si>
  <si>
    <t xml:space="preserve">A.A.167.-A.A.168.-A.C.2203.-A.C.2204.</t>
  </si>
  <si>
    <t xml:space="preserve">?SS_cis(0.41,A.A.167.-A.C.2204.),?SS_cis(0.399,A.C.2204.-A.A.167.)</t>
  </si>
  <si>
    <t xml:space="preserve">A.A.168.</t>
  </si>
  <si>
    <t xml:space="preserve">A.C.2203.</t>
  </si>
  <si>
    <t xml:space="preserve">O2'(hydroxyl)-O2'(hydroxyl)[2.98],O2'(hydroxyl)-O2(carbonyl)[3.16]</t>
  </si>
  <si>
    <t xml:space="preserve">A.A.168.|A.C.2203.-A.G.2213.</t>
  </si>
  <si>
    <t xml:space="preserve">A.A.168.-A.C.2203.(cSS)</t>
  </si>
  <si>
    <t xml:space="preserve">A.A.197.</t>
  </si>
  <si>
    <t xml:space="preserve">A.C.677.</t>
  </si>
  <si>
    <t xml:space="preserve">O2'(hydroxyl)-O2'(hydroxyl)[3.13],N3-O2'(hydroxyl)[2.90]</t>
  </si>
  <si>
    <t xml:space="preserve">A.A.197.-A.A.198.-A.C.676.-A.C.677.</t>
  </si>
  <si>
    <t xml:space="preserve">A.A.197.-A.C.677.(cSS)</t>
  </si>
  <si>
    <t xml:space="preserve">?SS_cis(0.375,A.A.197.-A.C.677.)</t>
  </si>
  <si>
    <t xml:space="preserve">A.A.198.</t>
  </si>
  <si>
    <t xml:space="preserve">A.C.676.</t>
  </si>
  <si>
    <t xml:space="preserve">O2'(hydroxyl)-O2'(hydroxyl)[2.74],O2'(hydroxyl)-O2(carbonyl)[3.00]</t>
  </si>
  <si>
    <t xml:space="preserve">A.A.198.|A.C.676.-A.G.797.</t>
  </si>
  <si>
    <t xml:space="preserve">A.A.198.-A.C.676.(cSS)</t>
  </si>
  <si>
    <t xml:space="preserve">A.G.201.</t>
  </si>
  <si>
    <t xml:space="preserve">A.A.258.</t>
  </si>
  <si>
    <t xml:space="preserve">A.G.201.-A.A.258.(cSS)</t>
  </si>
  <si>
    <t xml:space="preserve">A.A.258.|A.G.201.-A.C.208.</t>
  </si>
  <si>
    <t xml:space="preserve">SS_cis(0.79,A.A.258.-A.G.201.),SS_cis(0.738,A.G.201.-A.A.258.)</t>
  </si>
  <si>
    <t xml:space="preserve">A.A.202.</t>
  </si>
  <si>
    <t xml:space="preserve">A.G.257.</t>
  </si>
  <si>
    <t xml:space="preserve">A.A.202.-A.G.257.(cSW)</t>
  </si>
  <si>
    <t xml:space="preserve">A.A.202.-A.G.257.(ncSS)</t>
  </si>
  <si>
    <t xml:space="preserve">A-G O2'/Bs pairing</t>
  </si>
  <si>
    <t xml:space="preserve">?SS_cis(0.447,A.A.202.-A.G.257.),?SS_cis(0.406,A.G.257.-A.A.202.)</t>
  </si>
  <si>
    <t xml:space="preserve">A.A.214.</t>
  </si>
  <si>
    <t xml:space="preserve">A.G.796.</t>
  </si>
  <si>
    <t xml:space="preserve">A.C.244.</t>
  </si>
  <si>
    <t xml:space="preserve">A.A.607.</t>
  </si>
  <si>
    <t xml:space="preserve">A.C.244.-A.C.245.-A.A.606.-A.A.607.</t>
  </si>
  <si>
    <t xml:space="preserve">A.C.244.-A.A.607.(cSS)</t>
  </si>
  <si>
    <t xml:space="preserve">O2'(hydroxyl)-N3[3.01]</t>
  </si>
  <si>
    <t xml:space="preserve">A.C.245.-A.A.606.(cSS)</t>
  </si>
  <si>
    <t xml:space="preserve">?SS_cis(0.305,A.A.606.-A.C.245.)</t>
  </si>
  <si>
    <t xml:space="preserve">A.C.260.</t>
  </si>
  <si>
    <t xml:space="preserve">A.A.383.</t>
  </si>
  <si>
    <t xml:space="preserve">A.G.266.</t>
  </si>
  <si>
    <t xml:space="preserve">A.A.619.</t>
  </si>
  <si>
    <t xml:space="preserve">A.G.266.-A.A.619.(cSS)</t>
  </si>
  <si>
    <t xml:space="preserve">A.A.619.|A.C.245.-A.G.266.</t>
  </si>
  <si>
    <t xml:space="preserve">SS_cis(0.816,A.A.619.-A.G.266.),SS_cis(0.755,A.G.266.-A.A.619.)</t>
  </si>
  <si>
    <t xml:space="preserve">A.A.388.</t>
  </si>
  <si>
    <t xml:space="preserve">A.A.2408.</t>
  </si>
  <si>
    <t xml:space="preserve">A.A.442.</t>
  </si>
  <si>
    <t xml:space="preserve">A.C.1195.</t>
  </si>
  <si>
    <t xml:space="preserve">A.A.442.|A.C.1195.-A.G.1240.</t>
  </si>
  <si>
    <t xml:space="preserve">A.G.464.</t>
  </si>
  <si>
    <t xml:space="preserve">A.C.681.</t>
  </si>
  <si>
    <t xml:space="preserve">A.G.464.-A.C.681.(cSS)</t>
  </si>
  <si>
    <t xml:space="preserve">A.G.464.|A.C.681.-A.G.792.</t>
  </si>
  <si>
    <t xml:space="preserve">A.G.464.-A.C.681.(ncSS)</t>
  </si>
  <si>
    <t xml:space="preserve">SS_cis(0.94,A.C.681.-A.G.464.),SS_cis(0.881,A.G.464.-A.C.681.)</t>
  </si>
  <si>
    <t xml:space="preserve">A.A.465.</t>
  </si>
  <si>
    <t xml:space="preserve">A.G.680.</t>
  </si>
  <si>
    <t xml:space="preserve">A.A.465.-A.G.680.(cSS)</t>
  </si>
  <si>
    <t xml:space="preserve">A.A.465.|A.G.680.-A.C.793.</t>
  </si>
  <si>
    <t xml:space="preserve">SS_cis(0.793,A.G.680.-A.A.465.),SS_cis(0.722,A.A.465.-A.G.680.)</t>
  </si>
  <si>
    <t xml:space="preserve">A.A.644.</t>
  </si>
  <si>
    <t xml:space="preserve">A.C.2364.</t>
  </si>
  <si>
    <t xml:space="preserve">A.A.644.-A.C.2364.(ncSS)</t>
  </si>
  <si>
    <t xml:space="preserve">A.A.673.</t>
  </si>
  <si>
    <t xml:space="preserve">A.U.2439.</t>
  </si>
  <si>
    <t xml:space="preserve">A.A.673.-A.U.2439.(cSS)</t>
  </si>
  <si>
    <t xml:space="preserve">A.A.673.|A.G.2063.-A.U.2439.</t>
  </si>
  <si>
    <t xml:space="preserve">A.A.673.-A.A.674.-A.C.2438.-A.U.2439.</t>
  </si>
  <si>
    <t xml:space="preserve">A.A.673.-A.U.2439.(ncSS)</t>
  </si>
  <si>
    <t xml:space="preserve">SS_cis(0.668,A.A.673.-A.U.2439.),SS_cis(0.663,A.U.2439.-A.A.673.)</t>
  </si>
  <si>
    <t xml:space="preserve">A.A.674.</t>
  </si>
  <si>
    <t xml:space="preserve">A.C.2438.</t>
  </si>
  <si>
    <t xml:space="preserve">O2'(hydroxyl)-O2'(hydroxyl)[2.59]</t>
  </si>
  <si>
    <t xml:space="preserve">A.A.674.|A.7MG.2065.-A.C.2438.</t>
  </si>
  <si>
    <t xml:space="preserve">A.A.674.-A.C.2438.(cSS)</t>
  </si>
  <si>
    <t xml:space="preserve">A.C.690.</t>
  </si>
  <si>
    <t xml:space="preserve">A.A.1349.</t>
  </si>
  <si>
    <t xml:space="preserve">O2'(hydroxyl)-O2'(hydroxyl)[3.00],O2(carbonyl)-O2'(hydroxyl)[3.18]</t>
  </si>
  <si>
    <t xml:space="preserve">A.A.1349.|A.C.690.-A.G.768.</t>
  </si>
  <si>
    <t xml:space="preserve">A.C.690.-A.A.691.-A.A.1348.-A.A.1349.</t>
  </si>
  <si>
    <t xml:space="preserve">A.C.690.-A.A.1349.(cSS)</t>
  </si>
  <si>
    <t xml:space="preserve">A.A.691.</t>
  </si>
  <si>
    <t xml:space="preserve">A.A.1348.</t>
  </si>
  <si>
    <t xml:space="preserve">A.A.691.-A.A.1348.(cSW)</t>
  </si>
  <si>
    <t xml:space="preserve">A.A.1348.|A.A.691.-A.U.767.</t>
  </si>
  <si>
    <t xml:space="preserve">A.A.691.-A.A.1348.(cSS)</t>
  </si>
  <si>
    <t xml:space="preserve">?SS_cis(0.427,A.A.691.-A.A.1348.),?SS_cis(0.367,A.A.1348.-A.A.691.)</t>
  </si>
  <si>
    <t xml:space="preserve">A.G.698.</t>
  </si>
  <si>
    <t xml:space="preserve">A.A.1630.</t>
  </si>
  <si>
    <t xml:space="preserve">O3'-O2'(hydroxyl)[3.24],O2'(hydroxyl)-O2'(hydroxyl)[2.88],O2'(hydroxyl)-N3[2.55]</t>
  </si>
  <si>
    <t xml:space="preserve">A.A.1630.|A.G.698.-A.C.730.</t>
  </si>
  <si>
    <t xml:space="preserve">A.A.697.-A.G.698.-A.A.1630.-A.G.1631.</t>
  </si>
  <si>
    <t xml:space="preserve">A.G.698.-A.A.1630.(cSS)</t>
  </si>
  <si>
    <t xml:space="preserve">?SS_cis(0.24,A.G.698.-A.A.1630.),?SS_cis(0.218,A.A.1630.-A.G.698.)</t>
  </si>
  <si>
    <t xml:space="preserve">A.G.751.</t>
  </si>
  <si>
    <t xml:space="preserve">A.A.1616.</t>
  </si>
  <si>
    <t xml:space="preserve">A.A.779.</t>
  </si>
  <si>
    <t xml:space="preserve">A.C.1784.</t>
  </si>
  <si>
    <t xml:space="preserve">O3'-O2'(hydroxyl)[3.37],O2'(hydroxyl)-O2'(hydroxyl)[2.72],O2'(hydroxyl)-O2(carbonyl)[2.71]</t>
  </si>
  <si>
    <t xml:space="preserve">A.A.779.|A.G.1772.-A.C.1784.</t>
  </si>
  <si>
    <t xml:space="preserve">A.A.779.-A.C.1784.(cSS)</t>
  </si>
  <si>
    <t xml:space="preserve">A.A.790.</t>
  </si>
  <si>
    <t xml:space="preserve">A.C.2068.</t>
  </si>
  <si>
    <t xml:space="preserve">A.A.790.-A.C.2068.(cSS)</t>
  </si>
  <si>
    <t xml:space="preserve">A.A.790.|A.C.2068.-A.G.2433.</t>
  </si>
  <si>
    <t xml:space="preserve">A.A.790.-A.C.2068.(ncSS)</t>
  </si>
  <si>
    <t xml:space="preserve">?SS_cis(0.229,A.A.790.-A.C.2068.)</t>
  </si>
  <si>
    <t xml:space="preserve">A.C.810.</t>
  </si>
  <si>
    <t xml:space="preserve">A.A.1221.</t>
  </si>
  <si>
    <t xml:space="preserve">O2'(hydroxyl)-O2'(hydroxyl)[2.79],O2(carbonyl)-O2'(hydroxyl)[3.12]</t>
  </si>
  <si>
    <t xml:space="preserve">A.A.1221.|A.C.810.-A.G.1190.</t>
  </si>
  <si>
    <t xml:space="preserve">A.C.810.-A.U.811.-A.G.1220.-A.A.1221.</t>
  </si>
  <si>
    <t xml:space="preserve">A.U.811.</t>
  </si>
  <si>
    <t xml:space="preserve">A.G.1220.</t>
  </si>
  <si>
    <t xml:space="preserve">A.U.811.-A.G.1220.(cSS)</t>
  </si>
  <si>
    <t xml:space="preserve">A.G.1220.|A.U.811.-A.A.1189.</t>
  </si>
  <si>
    <t xml:space="preserve">?SS_cis(0.406,A.U.811.-A.G.1220.),?SS_cis(0.353,A.G.1220.-A.U.811.)</t>
  </si>
  <si>
    <t xml:space="preserve">A.A.859.</t>
  </si>
  <si>
    <t xml:space="preserve">B.G.77.</t>
  </si>
  <si>
    <t xml:space="preserve">O2'(hydroxyl)-O3'[3.06],N3-O2'(hydroxyl)[2.60]</t>
  </si>
  <si>
    <t xml:space="preserve">A.A.859.-A.G.860.-B.A.76.-B.G.77.</t>
  </si>
  <si>
    <t xml:space="preserve">A.A.859.-B.G.77.(ncSS)</t>
  </si>
  <si>
    <t xml:space="preserve">A.G.860.</t>
  </si>
  <si>
    <t xml:space="preserve">B.A.76.</t>
  </si>
  <si>
    <t xml:space="preserve">O3'-O2'(hydroxyl)[2.97],O2'(hydroxyl)-N3[3.04]</t>
  </si>
  <si>
    <t xml:space="preserve">A.A.908.</t>
  </si>
  <si>
    <t xml:space="preserve">A.C.2260.</t>
  </si>
  <si>
    <t xml:space="preserve">O2'(hydroxyl)-O3'[3.40],O2'(hydroxyl)-O2'(hydroxyl)[2.78],N3-O2'(hydroxyl)[2.76]</t>
  </si>
  <si>
    <t xml:space="preserve">A.A.908.|A.C.2260.-A.G.2272.</t>
  </si>
  <si>
    <t xml:space="preserve">A.A.908.-A.A.909.-A.C.2259.-A.C.2260.</t>
  </si>
  <si>
    <t xml:space="preserve">A.A.908.-A.C.2260.(cSS)</t>
  </si>
  <si>
    <t xml:space="preserve">?SS_cis(0.154,A.A.908.-A.C.2260.)</t>
  </si>
  <si>
    <t xml:space="preserve">A.A.909.</t>
  </si>
  <si>
    <t xml:space="preserve">A.C.2259.</t>
  </si>
  <si>
    <t xml:space="preserve">A.A.909.|A.C.2259.-A.G.2273.</t>
  </si>
  <si>
    <t xml:space="preserve">A.A.909.-A.C.2259.(cSS)</t>
  </si>
  <si>
    <t xml:space="preserve">A.A.957.</t>
  </si>
  <si>
    <t xml:space="preserve">A.C.2452.</t>
  </si>
  <si>
    <t xml:space="preserve">O2'(hydroxyl)-O2'(hydroxyl)[2.80]</t>
  </si>
  <si>
    <t xml:space="preserve">A.A.957.|A.C.2452.-A.G.2491.</t>
  </si>
  <si>
    <t xml:space="preserve">A.A.956.-A.A.957.-A.C.2452.-A.PSU.2453.</t>
  </si>
  <si>
    <t xml:space="preserve">A.A.957.-A.C.2452.(cSS)</t>
  </si>
  <si>
    <t xml:space="preserve">A.C.962.</t>
  </si>
  <si>
    <t xml:space="preserve">A.U.2268.</t>
  </si>
  <si>
    <t xml:space="preserve">O2'(hydroxyl)-O2'(hydroxyl)[3.14]</t>
  </si>
  <si>
    <t xml:space="preserve">A.C.961.-A.C.962.-A.U.2268.-A.A.2269.</t>
  </si>
  <si>
    <t xml:space="preserve">A.C.968.</t>
  </si>
  <si>
    <t xml:space="preserve">A.A.980.</t>
  </si>
  <si>
    <t xml:space="preserve">A.C.968.-A.A.980.(cSW)</t>
  </si>
  <si>
    <t xml:space="preserve">A.A.980.|A.G.943.-A.C.968.</t>
  </si>
  <si>
    <t xml:space="preserve">A.C.968.-A.A.980.(cSS)</t>
  </si>
  <si>
    <t xml:space="preserve">?SS_cis(0.308,A.A.980.-A.C.968.),?SS_cis(0.132,A.C.968.-A.A.980.)</t>
  </si>
  <si>
    <t xml:space="preserve">A.G.973.</t>
  </si>
  <si>
    <t xml:space="preserve">A.A.1153.</t>
  </si>
  <si>
    <t xml:space="preserve">O2'(hydroxyl)-O2'(hydroxyl)[2.56],N2(amino)-N3[3.29]</t>
  </si>
  <si>
    <t xml:space="preserve">A.G.973.-A.A.1153.(cSS)</t>
  </si>
  <si>
    <t xml:space="preserve">SS_cis(0.824,A.G.973.-A.A.1153.),SS_cis(0.792,A.A.1153.-A.G.973.)</t>
  </si>
  <si>
    <t xml:space="preserve">A.A.977.</t>
  </si>
  <si>
    <t xml:space="preserve">A.A.2033.</t>
  </si>
  <si>
    <t xml:space="preserve">O2'(hydroxyl)-O2'(hydroxyl)[2.95],N3-O2'(hydroxyl)[2.75]</t>
  </si>
  <si>
    <t xml:space="preserve">A.A.977.|A.U.2022.-A.A.2033.</t>
  </si>
  <si>
    <t xml:space="preserve">A.A.977.-A.A.978.-A.C.2032.-A.A.2033.</t>
  </si>
  <si>
    <t xml:space="preserve">A.A.977.-A.A.2033.(cSS)</t>
  </si>
  <si>
    <t xml:space="preserve">SS_cis(0.923,A.A.977.-A.A.2033.),SS_cis(0.919,A.A.2033.-A.A.977.)</t>
  </si>
  <si>
    <t xml:space="preserve">A.A.978.</t>
  </si>
  <si>
    <t xml:space="preserve">A.C.2032.</t>
  </si>
  <si>
    <t xml:space="preserve">A.A.978.|A.G.2023.-A.C.2032.</t>
  </si>
  <si>
    <t xml:space="preserve">A.A.978.-A.C.2032.(cSS)</t>
  </si>
  <si>
    <t xml:space="preserve">A.C.983.</t>
  </si>
  <si>
    <t xml:space="preserve">A.A.998.</t>
  </si>
  <si>
    <t xml:space="preserve">O2'(hydroxyl)-O2'(hydroxyl)[3.26]</t>
  </si>
  <si>
    <t xml:space="preserve">A.A.998.|A.G.974.-A.C.983.</t>
  </si>
  <si>
    <t xml:space="preserve">A.C.983.-A.C.984.-A.A.997.-A.A.998.</t>
  </si>
  <si>
    <t xml:space="preserve">A.C.983.-A.A.998.(cSS)</t>
  </si>
  <si>
    <t xml:space="preserve">A.C.984.</t>
  </si>
  <si>
    <t xml:space="preserve">A.A.997.</t>
  </si>
  <si>
    <t xml:space="preserve">O2'(hydroxyl)-O2'(hydroxyl)[3.08],O2'(hydroxyl)-N3[2.56]</t>
  </si>
  <si>
    <t xml:space="preserve">A.A.997.|A.G.973.-A.C.984.</t>
  </si>
  <si>
    <t xml:space="preserve">A.C.984.-A.A.997.(cSS)</t>
  </si>
  <si>
    <t xml:space="preserve">SS_cis(0.511,A.A.997.-A.C.984.)</t>
  </si>
  <si>
    <t xml:space="preserve">SS_cis(0.511,A.A.997.-A.C.984.),?SS_cis(0.187,A.C.984.-A.A.997.)</t>
  </si>
  <si>
    <t xml:space="preserve">A.A.1006.</t>
  </si>
  <si>
    <t xml:space="preserve">A.C.1151.</t>
  </si>
  <si>
    <t xml:space="preserve">N3-O2'(hydroxyl)[2.72]</t>
  </si>
  <si>
    <t xml:space="preserve">A.A.1006.|A.G.999.-A.C.1151.</t>
  </si>
  <si>
    <t xml:space="preserve">A.A.1006.-A.A.1007.-A.C.1150.-A.C.1151.</t>
  </si>
  <si>
    <t xml:space="preserve">A.A.1007.</t>
  </si>
  <si>
    <t xml:space="preserve">A.C.1150.</t>
  </si>
  <si>
    <t xml:space="preserve">O2'(hydroxyl)-O2'(hydroxyl)[2.77],O2'(hydroxyl)-O2(carbonyl)[2.88]</t>
  </si>
  <si>
    <t xml:space="preserve">A.A.1007.|A.G.1000.-A.C.1150.</t>
  </si>
  <si>
    <t xml:space="preserve">A.A.1007.-A.C.1150.(cSS)</t>
  </si>
  <si>
    <t xml:space="preserve">A.A.1025.</t>
  </si>
  <si>
    <t xml:space="preserve">A.C.2482.</t>
  </si>
  <si>
    <t xml:space="preserve">O2'(hydroxyl)-O3'[3.60],N3-O2'(hydroxyl)[2.40]</t>
  </si>
  <si>
    <t xml:space="preserve">A.A.1025.|A.G.2460.-A.C.2482.</t>
  </si>
  <si>
    <t xml:space="preserve">A.A.1025.-A.C.2482.(cSS)</t>
  </si>
  <si>
    <t xml:space="preserve">?SS_cis(0.147,A.C.2482.-A.A.1025.),?SS_cis(0.068,A.A.1025.-A.C.2482.)</t>
  </si>
  <si>
    <t xml:space="preserve">A.A.1026.</t>
  </si>
  <si>
    <t xml:space="preserve">A.G.2481.</t>
  </si>
  <si>
    <t xml:space="preserve">A.A.1026.-A.G.2481.(cSS)</t>
  </si>
  <si>
    <t xml:space="preserve">A.A.1026.|A.C.2461.-A.G.2481.</t>
  </si>
  <si>
    <t xml:space="preserve">?SS_cis(0.383,A.G.2481.-A.A.1026.),?SS_cis(0.376,A.A.1026.-A.G.2481.)</t>
  </si>
  <si>
    <t xml:space="preserve">A.A.1126.</t>
  </si>
  <si>
    <t xml:space="preserve">A.C.2511.</t>
  </si>
  <si>
    <t xml:space="preserve">O2'(hydroxyl)-O2'(hydroxyl)[2.32],O2'(hydroxyl)-O2(carbonyl)[2.81]</t>
  </si>
  <si>
    <t xml:space="preserve">A.A.1126.|A.C.2511.-A.G.2565.</t>
  </si>
  <si>
    <t xml:space="preserve">A.C.1310.</t>
  </si>
  <si>
    <t xml:space="preserve">A.A.1387.</t>
  </si>
  <si>
    <t xml:space="preserve">A.C.1310.-A.A.1387.(cSS)</t>
  </si>
  <si>
    <t xml:space="preserve">A.A.1387.|A.C.1310.-A.G.1332.</t>
  </si>
  <si>
    <t xml:space="preserve">?SS_cis(0.335,A.C.1310.-A.A.1387.),?SS_cis(0.295,A.A.1387.-A.C.1310.)</t>
  </si>
  <si>
    <t xml:space="preserve">A.C.1346.</t>
  </si>
  <si>
    <t xml:space="preserve">A.A.1569.</t>
  </si>
  <si>
    <t xml:space="preserve">O3'-O2'(hydroxyl)[2.95],O2'(hydroxyl)-O2'(hydroxyl)[2.61],O2'(hydroxyl)-N3[2.85]</t>
  </si>
  <si>
    <t xml:space="preserve">A.A.1569.|A.C.1346.-A.G.1375.</t>
  </si>
  <si>
    <t xml:space="preserve">A.C.1346.-A.U.1347.-A.A.1568.-A.A.1569.</t>
  </si>
  <si>
    <t xml:space="preserve">A.C.1346.-A.A.1569.(ncSS)</t>
  </si>
  <si>
    <t xml:space="preserve">?SS_cis(0.041,A.A.1569.-A.C.1346.)</t>
  </si>
  <si>
    <t xml:space="preserve">A.U.1347.</t>
  </si>
  <si>
    <t xml:space="preserve">A.A.1568.</t>
  </si>
  <si>
    <t xml:space="preserve">O2'(hydroxyl)-N3[2.68]</t>
  </si>
  <si>
    <t xml:space="preserve">A.U.1347.-A.A.1568.(ncSS)</t>
  </si>
  <si>
    <t xml:space="preserve">?SS_cis(0.198,A.A.1568.-A.U.1347.),?SS_cis(0.04,A.U.1347.-A.A.1568.)</t>
  </si>
  <si>
    <t xml:space="preserve">A.C.1357.</t>
  </si>
  <si>
    <t xml:space="preserve">A.A.1806.</t>
  </si>
  <si>
    <t xml:space="preserve">O2'(hydroxyl)-O2'(hydroxyl)[2.85]</t>
  </si>
  <si>
    <t xml:space="preserve">A.A.1806.|A.C.1357.-A.G.1364.</t>
  </si>
  <si>
    <t xml:space="preserve">A.C.1357.-A.C.1358.-A.A.1805.-A.A.1806.</t>
  </si>
  <si>
    <t xml:space="preserve">A.C.1357.-A.A.1806.(cSS)</t>
  </si>
  <si>
    <t xml:space="preserve">A.C.1358.</t>
  </si>
  <si>
    <t xml:space="preserve">A.A.1805.</t>
  </si>
  <si>
    <t xml:space="preserve">O3'-O2'(hydroxyl)[3.38],O2'(hydroxyl)-O2'(hydroxyl)[2.88],O2'(hydroxyl)-N3[2.57]</t>
  </si>
  <si>
    <t xml:space="preserve">A.A.1805.|A.C.1358.-A.G.1363.</t>
  </si>
  <si>
    <t xml:space="preserve">A.C.1358.-A.A.1805.(cSS)</t>
  </si>
  <si>
    <t xml:space="preserve">?SS_cis(0.421,A.A.1805.-A.C.1358.),?SS_cis(0.185,A.C.1358.-A.A.1805.)</t>
  </si>
  <si>
    <t xml:space="preserve">A.U.1382.</t>
  </si>
  <si>
    <t xml:space="preserve">A.A.1463.</t>
  </si>
  <si>
    <t xml:space="preserve">A.A.1417.</t>
  </si>
  <si>
    <t xml:space="preserve">A.G.1487.</t>
  </si>
  <si>
    <t xml:space="preserve">O3'-O2'(hydroxyl)[3.28]</t>
  </si>
  <si>
    <t xml:space="preserve">A.G.1431.</t>
  </si>
  <si>
    <t xml:space="preserve">A.A.1472.</t>
  </si>
  <si>
    <t xml:space="preserve">A.A.1490.</t>
  </si>
  <si>
    <t xml:space="preserve">A.U.1576.</t>
  </si>
  <si>
    <t xml:space="preserve">N3-O2'(hydroxyl)[2.91]</t>
  </si>
  <si>
    <t xml:space="preserve">A.A.1490.-A.U.1576.(ncSS)</t>
  </si>
  <si>
    <t xml:space="preserve">?SS_cis(0.209,A.A.1490.-A.U.1576.),?SS_cis(0.116,A.U.1576.-A.A.1490.)</t>
  </si>
  <si>
    <t xml:space="preserve">A.A.1491.</t>
  </si>
  <si>
    <t xml:space="preserve">A.C.1575.</t>
  </si>
  <si>
    <t xml:space="preserve">O2'(hydroxyl)-O3'[3.47],N3-O2'(hydroxyl)[2.36]</t>
  </si>
  <si>
    <t xml:space="preserve">A.A.1491.|A.G.1416.-A.C.1575.</t>
  </si>
  <si>
    <t xml:space="preserve">A.A.1491.-A.C.1575.(ncSS)</t>
  </si>
  <si>
    <t xml:space="preserve">?SS_cis(0.204,A.A.1491.-A.C.1575.),?SS_cis(0.026,A.C.1575.-A.A.1491.)</t>
  </si>
  <si>
    <t xml:space="preserve">A.G.1634.</t>
  </si>
  <si>
    <t xml:space="preserve">A.C.1756.</t>
  </si>
  <si>
    <t xml:space="preserve">O2'(hydroxyl)-O2'(hydroxyl)[2.50],O2'(hydroxyl)-O2(carbonyl)[3.06]</t>
  </si>
  <si>
    <t xml:space="preserve">A.A.1699.</t>
  </si>
  <si>
    <t xml:space="preserve">a.G.1470.</t>
  </si>
  <si>
    <t xml:space="preserve">A.C.1706.</t>
  </si>
  <si>
    <t xml:space="preserve">A.A.2856.</t>
  </si>
  <si>
    <t xml:space="preserve">O2'(hydroxyl)-O2'(hydroxyl)[2.90]</t>
  </si>
  <si>
    <t xml:space="preserve">A.A.2856.|A.C.1706.-A.G.1746.</t>
  </si>
  <si>
    <t xml:space="preserve">A.C.1706.-A.U.1707.-A.G.2855.-A.A.2856.</t>
  </si>
  <si>
    <t xml:space="preserve">A.C.1706.-A.A.2856.(cSS)</t>
  </si>
  <si>
    <t xml:space="preserve">A.U.1707.</t>
  </si>
  <si>
    <t xml:space="preserve">A.G.2855.</t>
  </si>
  <si>
    <t xml:space="preserve">A.U.1707.-A.G.2855.(cSS)</t>
  </si>
  <si>
    <t xml:space="preserve">A.G.2855.|A.U.1707.-A.A.1745.</t>
  </si>
  <si>
    <t xml:space="preserve">SS_cis(0.922,A.G.2855.-A.U.1707.),SS_cis(0.91,A.U.1707.-A.G.2855.)</t>
  </si>
  <si>
    <t xml:space="preserve">A.A.1779.</t>
  </si>
  <si>
    <t xml:space="preserve">A.G.2603.</t>
  </si>
  <si>
    <t xml:space="preserve">A.A.1779.-A.G.2603.(cSS)</t>
  </si>
  <si>
    <t xml:space="preserve">SS_cis(0.934,A.G.2603.-A.A.1779.),SS_cis(0.866,A.A.1779.-A.G.2603.)</t>
  </si>
  <si>
    <t xml:space="preserve">A.U.1823.</t>
  </si>
  <si>
    <t xml:space="preserve">A.A.1966.</t>
  </si>
  <si>
    <t xml:space="preserve">A.U.1823.-A.A.1966.(cSS)</t>
  </si>
  <si>
    <t xml:space="preserve">A.A.1966.|A.G.1788.-A.U.1823.</t>
  </si>
  <si>
    <t xml:space="preserve">?SS_cis(0.163,A.A.1966.-A.U.1823.),?SS_cis(0.082,A.U.1823.-A.A.1966.)</t>
  </si>
  <si>
    <t xml:space="preserve">A.A.1849.</t>
  </si>
  <si>
    <t xml:space="preserve">A.U.2229.</t>
  </si>
  <si>
    <t xml:space="preserve">O2'(hydroxyl)-O3'[3.35],N3-O2'(hydroxyl)[2.92]</t>
  </si>
  <si>
    <t xml:space="preserve">A.A.1849.|A.U.2082.-A.U.2229.</t>
  </si>
  <si>
    <t xml:space="preserve">A.A.1849.-A.A.1850.-A.C.2228.-A.U.2229.</t>
  </si>
  <si>
    <t xml:space="preserve">A.A.1849.-A.U.2229.(cSS)</t>
  </si>
  <si>
    <t xml:space="preserve">A.A.1850.</t>
  </si>
  <si>
    <t xml:space="preserve">A.C.2228.</t>
  </si>
  <si>
    <t xml:space="preserve">A.A.1850.|A.G.2083.-A.C.2228.</t>
  </si>
  <si>
    <t xml:space="preserve">A.A.1885.</t>
  </si>
  <si>
    <t xml:space="preserve">A.U.2082.</t>
  </si>
  <si>
    <t xml:space="preserve">O2'(hydroxyl)-O3'[3.21],O2'(hydroxyl)-O2'(hydroxyl)[2.91],N3-O2'(hydroxyl)[2.67]</t>
  </si>
  <si>
    <t xml:space="preserve">A.A.1885.|A.U.2082.-A.U.2229.</t>
  </si>
  <si>
    <t xml:space="preserve">A.A.1885.-A.U.2082.(ncSS)</t>
  </si>
  <si>
    <t xml:space="preserve">?SS_cis(0.22,A.A.1885.-A.U.2082.),?SS_cis(0.127,A.U.2082.-A.A.1885.)</t>
  </si>
  <si>
    <t xml:space="preserve">A.A.1908.</t>
  </si>
  <si>
    <t xml:space="preserve">a.G.1491.</t>
  </si>
  <si>
    <t xml:space="preserve">A.A.1908.-a.G.1491.(ncSS)</t>
  </si>
  <si>
    <t xml:space="preserve">A.C.1943.</t>
  </si>
  <si>
    <t xml:space="preserve">a.A.1480.</t>
  </si>
  <si>
    <t xml:space="preserve">A.A.1948.</t>
  </si>
  <si>
    <t xml:space="preserve">A.A.2556.</t>
  </si>
  <si>
    <t xml:space="preserve">A.A.1948.-A.A.2556.(cWS)</t>
  </si>
  <si>
    <t xml:space="preserve">A.A.1948.|A.U.2544.-A.A.2556.</t>
  </si>
  <si>
    <t xml:space="preserve">A.A.1948.-A.A.1949.-A.C.2555.-A.A.2556.</t>
  </si>
  <si>
    <t xml:space="preserve">A.A.1948.-A.A.2556.(cSS)</t>
  </si>
  <si>
    <t xml:space="preserve">SS_cis(0.884,A.A.2556.-A.A.1948.),SS_cis(0.798,A.A.1948.-A.A.2556.)</t>
  </si>
  <si>
    <t xml:space="preserve">A.A.1949.</t>
  </si>
  <si>
    <t xml:space="preserve">A.C.2555.</t>
  </si>
  <si>
    <t xml:space="preserve">O2'(hydroxyl)-O2'(hydroxyl)[2.63],O2'(hydroxyl)-O2(carbonyl)[2.78]</t>
  </si>
  <si>
    <t xml:space="preserve">A.A.1949.|A.G.2545.-A.C.2555.</t>
  </si>
  <si>
    <t xml:space="preserve">A.A.1949.-A.C.2555.(cSS)</t>
  </si>
  <si>
    <t xml:space="preserve">A.G.1955.</t>
  </si>
  <si>
    <t xml:space="preserve">a.A.1415.</t>
  </si>
  <si>
    <t xml:space="preserve">A.A.2027.</t>
  </si>
  <si>
    <t xml:space="preserve">A.G.2451.</t>
  </si>
  <si>
    <t xml:space="preserve">A.A.2027.-A.G.2451.(cSS)</t>
  </si>
  <si>
    <t xml:space="preserve">A.A.2027.|A.G.2451.-A.C.2492.</t>
  </si>
  <si>
    <t xml:space="preserve">?SS_cis(0.218,A.A.2027.-A.G.2451.),?SS_cis(0.201,A.G.2451.-A.A.2027.)</t>
  </si>
  <si>
    <t xml:space="preserve">A.C.2069.</t>
  </si>
  <si>
    <t xml:space="preserve">A.A.2594.</t>
  </si>
  <si>
    <t xml:space="preserve">A.A.2594.|A.C.2069.-A.G.2432.</t>
  </si>
  <si>
    <t xml:space="preserve">A.C.2069.-A.U.2070.-A.G.2593.-A.A.2594.</t>
  </si>
  <si>
    <t xml:space="preserve">A.C.2069.-A.A.2594.(cSS)</t>
  </si>
  <si>
    <t xml:space="preserve">A.U.2070.</t>
  </si>
  <si>
    <t xml:space="preserve">A.G.2593.</t>
  </si>
  <si>
    <t xml:space="preserve">A.U.2070.-A.G.2593.(cSS)</t>
  </si>
  <si>
    <t xml:space="preserve">A.G.2593.|A.U.2070.-A.A.2431.</t>
  </si>
  <si>
    <t xml:space="preserve">A.U.2070.-A.G.2593.(ncSS)</t>
  </si>
  <si>
    <t xml:space="preserve">SS_cis(0.92,A.U.2070.-A.G.2593.),SS_cis(0.805,A.G.2593.-A.U.2070.)</t>
  </si>
  <si>
    <t xml:space="preserve">A.G.2275.</t>
  </si>
  <si>
    <t xml:space="preserve">A.A.2323.</t>
  </si>
  <si>
    <t xml:space="preserve">A.G.2275.-A.A.2323.(cSS)</t>
  </si>
  <si>
    <t xml:space="preserve">A.A.2323.|A.C.2257.-A.G.2275.</t>
  </si>
  <si>
    <t xml:space="preserve">SS_cis(0.804,A.G.2275.-A.A.2323.),SS_cis(0.654,A.A.2323.-A.G.2275.)</t>
  </si>
  <si>
    <t xml:space="preserve">A.A.2449.</t>
  </si>
  <si>
    <t xml:space="preserve">A.A.2568.</t>
  </si>
  <si>
    <t xml:space="preserve">O2'(hydroxyl)-N3[3.27]</t>
  </si>
  <si>
    <t xml:space="preserve">A.G.2519.</t>
  </si>
  <si>
    <t xml:space="preserve">A.A.2760.</t>
  </si>
  <si>
    <t xml:space="preserve">O2'(hydroxyl)-O2'(hydroxyl)[2.23],N2(amino)-N3[3.54]</t>
  </si>
  <si>
    <t xml:space="preserve">A.A.2760.|A.G.2519.-A.C.2536.</t>
  </si>
  <si>
    <t xml:space="preserve">A.G.2519.-A.A.2760.(cSS)</t>
  </si>
  <si>
    <t xml:space="preserve">SS_cis(0.861,A.A.2760.-A.G.2519.),SS_cis(0.841,A.G.2519.-A.A.2760.)</t>
  </si>
  <si>
    <t xml:space="preserve">A.A.2527.</t>
  </si>
  <si>
    <t xml:space="preserve">A.C.2654.</t>
  </si>
  <si>
    <t xml:space="preserve">A.A.2527.-A.C.2654.(cWS)</t>
  </si>
  <si>
    <t xml:space="preserve">A.A.2527.|A.C.2654.-A.G.2659.</t>
  </si>
  <si>
    <t xml:space="preserve">A.A.2527.-A.C.2654.(cSS)</t>
  </si>
  <si>
    <t xml:space="preserve">?SS_cis(0.326,A.C.2654.-A.A.2527.),?SS_cis(0.223,A.A.2527.-A.C.2654.)</t>
  </si>
  <si>
    <t xml:space="preserve">A.C.2535.</t>
  </si>
  <si>
    <t xml:space="preserve">A.A.2737.</t>
  </si>
  <si>
    <t xml:space="preserve">A.A.2737.|A.G.2520.-A.C.2535.</t>
  </si>
  <si>
    <t xml:space="preserve">A.C.2535.-A.C.2536.-A.A.2736.-A.A.2737.</t>
  </si>
  <si>
    <t xml:space="preserve">A.C.2535.-A.A.2737.(cSS)</t>
  </si>
  <si>
    <t xml:space="preserve">A.C.2536.</t>
  </si>
  <si>
    <t xml:space="preserve">A.A.2736.</t>
  </si>
  <si>
    <t xml:space="preserve">O3'-O2'(hydroxyl)[3.37],O2'(hydroxyl)-O2'(hydroxyl)[3.00],O2'(hydroxyl)-N3[2.59]</t>
  </si>
  <si>
    <t xml:space="preserve">A.A.2736.|A.G.2519.-A.C.2536.</t>
  </si>
  <si>
    <t xml:space="preserve">A.C.2536.-A.A.2736.(cSS)</t>
  </si>
  <si>
    <t xml:space="preserve">?SS_cis(0.266,A.A.2736.-A.C.2536.)</t>
  </si>
  <si>
    <t xml:space="preserve">a.A.4.</t>
  </si>
  <si>
    <t xml:space="preserve">a.C.610.</t>
  </si>
  <si>
    <t xml:space="preserve">O2'(hydroxyl)-O2'(hydroxyl)[3.18],N3-O2'(hydroxyl)[3.01]</t>
  </si>
  <si>
    <t xml:space="preserve">a.A.4.|a.C.610.-a.G.624.</t>
  </si>
  <si>
    <t xml:space="preserve">a.A.4.-a.A.5.-a.C.609.-a.C.610.</t>
  </si>
  <si>
    <t xml:space="preserve">a.A.5.</t>
  </si>
  <si>
    <t xml:space="preserve">a.C.609.</t>
  </si>
  <si>
    <t xml:space="preserve">O2'(hydroxyl)-O2'(hydroxyl)[2.59],O2'(hydroxyl)-O2(carbonyl)[3.12]</t>
  </si>
  <si>
    <t xml:space="preserve">a.A.5.|a.C.609.-a.G.625.</t>
  </si>
  <si>
    <t xml:space="preserve">a.A.12.</t>
  </si>
  <si>
    <t xml:space="preserve">a.C.504.</t>
  </si>
  <si>
    <t xml:space="preserve">O2'(hydroxyl)-O2'(hydroxyl)[2.94]</t>
  </si>
  <si>
    <t xml:space="preserve">a.U.19.</t>
  </si>
  <si>
    <t xml:space="preserve">a.G.1076.</t>
  </si>
  <si>
    <t xml:space="preserve">a.U.19.-a.G.1076.(cSS)</t>
  </si>
  <si>
    <t xml:space="preserve">a.G.1076.|a.U.19.-a.A.915.</t>
  </si>
  <si>
    <t xml:space="preserve">a.A.18.-a.U.19.-a.G.1076.-a.A.1077.</t>
  </si>
  <si>
    <t xml:space="preserve">SS_cis(0.79,a.U.19.-a.G.1076.),SS_cis(0.785,a.G.1076.-a.U.19.)</t>
  </si>
  <si>
    <t xml:space="preserve">a.C.20.</t>
  </si>
  <si>
    <t xml:space="preserve">a.A.861.</t>
  </si>
  <si>
    <t xml:space="preserve">O2'(hydroxyl)-O2'(hydroxyl)[3.47]</t>
  </si>
  <si>
    <t xml:space="preserve">a.A.861.|a.C.20.-a.G.914.</t>
  </si>
  <si>
    <t xml:space="preserve">a.U.26.</t>
  </si>
  <si>
    <t xml:space="preserve">a.G.521.</t>
  </si>
  <si>
    <t xml:space="preserve">O3'-O2'(hydroxyl)[3.21]</t>
  </si>
  <si>
    <t xml:space="preserve">a.G.68.</t>
  </si>
  <si>
    <t xml:space="preserve">a.A.168.</t>
  </si>
  <si>
    <t xml:space="preserve">a.G.68.-a.A.168.(cSS)</t>
  </si>
  <si>
    <t xml:space="preserve">a.A.168.|a.G.68.-a.C.99.</t>
  </si>
  <si>
    <t xml:space="preserve">a.G.68.-a.C.69.-a.A.167.-a.A.168.</t>
  </si>
  <si>
    <t xml:space="preserve">SS_cis(0.89,a.A.168.-a.G.68.),SS_cis(0.751,a.G.68.-a.A.168.)</t>
  </si>
  <si>
    <t xml:space="preserve">a.C.69.</t>
  </si>
  <si>
    <t xml:space="preserve">a.A.167.</t>
  </si>
  <si>
    <t xml:space="preserve">O2'(hydroxyl)-O2'(hydroxyl)[2.82],O2'(hydroxyl)-N3[3.08]</t>
  </si>
  <si>
    <t xml:space="preserve">a.A.167.|a.C.69.-a.G.98.</t>
  </si>
  <si>
    <t xml:space="preserve">a.C.69.-a.A.167.(cSS)</t>
  </si>
  <si>
    <t xml:space="preserve">?SS_cis(0.344,a.A.167.-a.C.69.),?SS_cis(0.194,a.C.69.-a.A.167.)</t>
  </si>
  <si>
    <t xml:space="preserve">a.A.97.</t>
  </si>
  <si>
    <t xml:space="preserve">a.A.148.</t>
  </si>
  <si>
    <t xml:space="preserve">a.G.98.</t>
  </si>
  <si>
    <t xml:space="preserve">a.A.147.</t>
  </si>
  <si>
    <t xml:space="preserve">a.G.98.-a.A.147.(cSW)</t>
  </si>
  <si>
    <t xml:space="preserve">a.A.147.|a.C.69.-a.G.98.</t>
  </si>
  <si>
    <t xml:space="preserve">a.G.98.-a.A.147.(ncSS)</t>
  </si>
  <si>
    <t xml:space="preserve">SS_cis(0.763,a.A.147.-a.G.98.),SS_cis(0.747,a.G.98.-a.A.147.)</t>
  </si>
  <si>
    <t xml:space="preserve">a.A.126.</t>
  </si>
  <si>
    <t xml:space="preserve">a.A.259.</t>
  </si>
  <si>
    <t xml:space="preserve">N3-O2'(hydroxyl)[2.35]</t>
  </si>
  <si>
    <t xml:space="preserve">a.A.126.-a.U.127.-a.A.258.-a.A.259.</t>
  </si>
  <si>
    <t xml:space="preserve">?SS_cis(0.32,a.A.126.-a.A.259.),?SS_cis(0.17,a.A.259.-a.A.126.)</t>
  </si>
  <si>
    <t xml:space="preserve">a.U.127.</t>
  </si>
  <si>
    <t xml:space="preserve">a.A.258.</t>
  </si>
  <si>
    <t xml:space="preserve">O3'-O2'(hydroxyl)[3.19],O2'(hydroxyl)-O2'(hydroxyl)[2.82],O2'(hydroxyl)-N3[2.46]</t>
  </si>
  <si>
    <t xml:space="preserve">a.A.258.|a.U.127.-a.A.227.</t>
  </si>
  <si>
    <t xml:space="preserve">a.U.127.-a.A.258.(cSS)</t>
  </si>
  <si>
    <t xml:space="preserve">SS_cis(0.755,a.A.258.-a.U.127.),SS_cis(0.551,a.U.127.-a.A.258.)</t>
  </si>
  <si>
    <t xml:space="preserve">a.G.143.</t>
  </si>
  <si>
    <t xml:space="preserve">a.A.1444.</t>
  </si>
  <si>
    <t xml:space="preserve">a.G.143.-a.A.1444.(cSS)</t>
  </si>
  <si>
    <t xml:space="preserve">a.A.1444.|a.G.143.-a.C.171.</t>
  </si>
  <si>
    <t xml:space="preserve">a.G.143.-a.A.1444.(ncSS)</t>
  </si>
  <si>
    <t xml:space="preserve">SS_cis(0.702,a.G.143.-a.A.1444.),SS_cis(0.685,a.A.1444.-a.G.143.)</t>
  </si>
  <si>
    <t xml:space="preserve">a.G.197.</t>
  </si>
  <si>
    <t xml:space="preserve">a.C.465.</t>
  </si>
  <si>
    <t xml:space="preserve">a.G.197.-a.G.198.-a.A.464.-a.C.465.</t>
  </si>
  <si>
    <t xml:space="preserve">a.G.197.-a.C.465.(ncSS)</t>
  </si>
  <si>
    <t xml:space="preserve">?SS_cis(0.304,a.G.197.-a.C.465.),?SS_cis(0.093,a.C.465.-a.G.197.)</t>
  </si>
  <si>
    <t xml:space="preserve">a.G.198.</t>
  </si>
  <si>
    <t xml:space="preserve">a.A.464.</t>
  </si>
  <si>
    <t xml:space="preserve">O2'(hydroxyl)-N3[2.99]</t>
  </si>
  <si>
    <t xml:space="preserve">a.G.198.-a.A.464.(ncSS)</t>
  </si>
  <si>
    <t xml:space="preserve">a.G.314.</t>
  </si>
  <si>
    <t xml:space="preserve">a.A.1465.</t>
  </si>
  <si>
    <t xml:space="preserve">O2'(hydroxyl)-O2'(hydroxyl)[2.78]</t>
  </si>
  <si>
    <t xml:space="preserve">a.C.330.</t>
  </si>
  <si>
    <t xml:space="preserve">a.A.1431.</t>
  </si>
  <si>
    <t xml:space="preserve">O2'(hydroxyl)-O3'[3.59],O2'(hydroxyl)-O2'(hydroxyl)[3.18],O2(carbonyl)-O2'(hydroxyl)[3.10]</t>
  </si>
  <si>
    <t xml:space="preserve">a.A.1431.|a.G.315.-a.C.330.</t>
  </si>
  <si>
    <t xml:space="preserve">a.C.330.-a.C.331.-a.A.1430.-a.A.1431.</t>
  </si>
  <si>
    <t xml:space="preserve">a.C.330.-a.A.1431.(cSS)</t>
  </si>
  <si>
    <t xml:space="preserve">a.C.331.</t>
  </si>
  <si>
    <t xml:space="preserve">a.A.1430.</t>
  </si>
  <si>
    <t xml:space="preserve">O2'(hydroxyl)-O2'(hydroxyl)[2.34],O2'(hydroxyl)-N3[3.14]</t>
  </si>
  <si>
    <t xml:space="preserve">a.C.331.-a.A.1430.(cSS)</t>
  </si>
  <si>
    <t xml:space="preserve">?SS_cis(0.316,a.A.1430.-a.C.331.)</t>
  </si>
  <si>
    <t xml:space="preserve">a.A.352.</t>
  </si>
  <si>
    <t xml:space="preserve">a.U.364.</t>
  </si>
  <si>
    <t xml:space="preserve">O2'(hydroxyl)-O2'(hydroxyl)[2.49],N3-O2'(hydroxyl)[2.68]</t>
  </si>
  <si>
    <t xml:space="preserve">a.U.364.|a.U.58.-a.A.352.</t>
  </si>
  <si>
    <t xml:space="preserve">a.A.352.-a.U.364.(cSS)</t>
  </si>
  <si>
    <t xml:space="preserve">?SS_cis(0.443,a.U.364.-a.A.352.),?SS_cis(0.369,a.A.352.-a.U.364.)</t>
  </si>
  <si>
    <t xml:space="preserve">a.G.366.</t>
  </si>
  <si>
    <t xml:space="preserve">a.A.479.</t>
  </si>
  <si>
    <t xml:space="preserve">a.G.366.-a.A.479.(cSS)</t>
  </si>
  <si>
    <t xml:space="preserve">a.A.479.|a.G.366.-a.C.387.</t>
  </si>
  <si>
    <t xml:space="preserve">a.G.366.-a.A.479.(ncSS)</t>
  </si>
  <si>
    <t xml:space="preserve">?SS_cis(0.396,a.G.366.-a.A.479.),?SS_cis(0.369,a.A.479.-a.G.366.)</t>
  </si>
  <si>
    <t xml:space="preserve">a.C.396.</t>
  </si>
  <si>
    <t xml:space="preserve">a.A.619.</t>
  </si>
  <si>
    <t xml:space="preserve">O2(carbonyl)-O2'(hydroxyl)[3.39]</t>
  </si>
  <si>
    <t xml:space="preserve">a.A.619.|a.G.44.-a.C.396.</t>
  </si>
  <si>
    <t xml:space="preserve">a.C.396.-a.A.619.(cSS)</t>
  </si>
  <si>
    <t xml:space="preserve">a.C.397.</t>
  </si>
  <si>
    <t xml:space="preserve">a.A.618.</t>
  </si>
  <si>
    <t xml:space="preserve">a.C.397.-a.A.618.(cSS)</t>
  </si>
  <si>
    <t xml:space="preserve">a.A.618.|a.G.43.-a.C.397.</t>
  </si>
  <si>
    <t xml:space="preserve">?SS_cis(0.377,a.A.618.-a.C.397.),?SS_cis(0.351,a.C.397.-a.A.618.)</t>
  </si>
  <si>
    <t xml:space="preserve">a.A.506.</t>
  </si>
  <si>
    <t xml:space="preserve">a.U.540.</t>
  </si>
  <si>
    <t xml:space="preserve">a.A.506.-a.U.540.(cSS)</t>
  </si>
  <si>
    <t xml:space="preserve">a.A.506.|a.A.499.-a.U.540.</t>
  </si>
  <si>
    <t xml:space="preserve">a.A.506.-a.A.507.-a.G.539.-a.U.540.</t>
  </si>
  <si>
    <t xml:space="preserve">?SS_cis(0.311,a.A.506.-a.U.540.),?SS_cis(0.249,a.U.540.-a.A.506.)</t>
  </si>
  <si>
    <t xml:space="preserve">a.A.507.</t>
  </si>
  <si>
    <t xml:space="preserve">a.G.539.</t>
  </si>
  <si>
    <t xml:space="preserve">a.A.507.-a.G.539.(cSS)</t>
  </si>
  <si>
    <t xml:space="preserve">a.A.507.|a.C.500.-a.G.539.</t>
  </si>
  <si>
    <t xml:space="preserve">SS_cis(0.928,a.A.507.-a.G.539.),SS_cis(0.837,a.G.539.-a.A.507.)</t>
  </si>
  <si>
    <t xml:space="preserve">a.A.570.</t>
  </si>
  <si>
    <t xml:space="preserve">a.C.880.</t>
  </si>
  <si>
    <t xml:space="preserve">N3-O2'(hydroxyl)[3.02]</t>
  </si>
  <si>
    <t xml:space="preserve">a.A.570.|a.G.564.-a.C.880.</t>
  </si>
  <si>
    <t xml:space="preserve">a.A.570.-a.A.571.-a.C.879.-a.C.880.</t>
  </si>
  <si>
    <t xml:space="preserve">?SS_cis(0.126,a.A.570.-a.C.880.),?SS_cis(0.115,a.C.880.-a.A.570.)</t>
  </si>
  <si>
    <t xml:space="preserve">a.A.571.</t>
  </si>
  <si>
    <t xml:space="preserve">a.C.879.</t>
  </si>
  <si>
    <t xml:space="preserve">O2'(hydroxyl)-O2'(hydroxyl)[2.68],O2'(hydroxyl)-O2(carbonyl)[2.91]</t>
  </si>
  <si>
    <t xml:space="preserve">a.A.571.|a.G.565.-a.C.879.</t>
  </si>
  <si>
    <t xml:space="preserve">a.G.574.</t>
  </si>
  <si>
    <t xml:space="preserve">a.A.726.</t>
  </si>
  <si>
    <t xml:space="preserve">a.A.726.|a.G.574.-a.C.761.</t>
  </si>
  <si>
    <t xml:space="preserve">a.G.574.-a.A.726.(cSS)</t>
  </si>
  <si>
    <t xml:space="preserve">?SS_cis(0.367,a.G.574.-a.A.726.),?SS_cis(0.345,a.A.726.-a.G.574.)</t>
  </si>
  <si>
    <t xml:space="preserve">a.U.575.</t>
  </si>
  <si>
    <t xml:space="preserve">a.A.725.</t>
  </si>
  <si>
    <t xml:space="preserve">O2'(hydroxyl)-O2'(hydroxyl)[2.99],O2'(hydroxyl)-N3[2.85]</t>
  </si>
  <si>
    <t xml:space="preserve">a.A.725.|a.U.575.-a.A.760.</t>
  </si>
  <si>
    <t xml:space="preserve">a.U.575.-a.A.725.(ncSS)</t>
  </si>
  <si>
    <t xml:space="preserve">?SS_cis(0.241,a.U.575.-a.A.725.),?SS_cis(0.238,a.A.725.-a.U.575.)</t>
  </si>
  <si>
    <t xml:space="preserve">a.A.693.</t>
  </si>
  <si>
    <t xml:space="preserve">a.G.783.</t>
  </si>
  <si>
    <t xml:space="preserve">O2'(hydroxyl)-O3'[3.05],O2'(hydroxyl)-O2'(hydroxyl)[2.34],N3-O2'(hydroxyl)[3.18]</t>
  </si>
  <si>
    <t xml:space="preserve">a.A.693.-a.U.694.-a.G.782.-a.G.783.</t>
  </si>
  <si>
    <t xml:space="preserve">a.U.694.</t>
  </si>
  <si>
    <t xml:space="preserve">a.G.782.</t>
  </si>
  <si>
    <t xml:space="preserve">a.U.694.-a.G.782.(ncSS)</t>
  </si>
  <si>
    <t xml:space="preserve">a.A.763.</t>
  </si>
  <si>
    <t xml:space="preserve">a.G.1522.</t>
  </si>
  <si>
    <t xml:space="preserve">N3-O2'(hydroxyl)[3.11]</t>
  </si>
  <si>
    <t xml:space="preserve">a.A.763.|a.C.1507.-a.G.1522.</t>
  </si>
  <si>
    <t xml:space="preserve">a.A.763.-a.G.1522.(ncSS)</t>
  </si>
  <si>
    <t xml:space="preserve">SS_cis(0.577,a.A.763.-a.G.1522.)</t>
  </si>
  <si>
    <t xml:space="preserve">SS_cis(0.577,a.A.763.-a.G.1522.),?SS_cis(0.205,a.G.1522.-a.A.763.)</t>
  </si>
  <si>
    <t xml:space="preserve">a.A.764.</t>
  </si>
  <si>
    <t xml:space="preserve">a.C.1521.</t>
  </si>
  <si>
    <t xml:space="preserve">O3'-O2'(hydroxyl)[2.88],O2'(hydroxyl)-O2'(hydroxyl)[3.07],O2'(hydroxyl)-O2(carbonyl)[2.55]</t>
  </si>
  <si>
    <t xml:space="preserve">a.A.764.|a.G.1508.-a.C.1521.</t>
  </si>
  <si>
    <t xml:space="preserve">a.A.764.-a.C.1521.(cSS)</t>
  </si>
  <si>
    <t xml:space="preserve">a.U.810.</t>
  </si>
  <si>
    <t xml:space="preserve">a.G.1508.</t>
  </si>
  <si>
    <t xml:space="preserve">O2'(hydroxyl)-O2'(hydroxyl)[3.17]</t>
  </si>
  <si>
    <t xml:space="preserve">a.U.810.-a.A.811.-a.C.1507.-a.G.1508.</t>
  </si>
  <si>
    <t xml:space="preserve">a.U.810.-a.G.1508.(cSS)</t>
  </si>
  <si>
    <t xml:space="preserve">a.A.906.</t>
  </si>
  <si>
    <t xml:space="preserve">a.A.1410.</t>
  </si>
  <si>
    <t xml:space="preserve">O2'(hydroxyl)-O2'(hydroxyl)[2.73],N3-O2'(hydroxyl)[2.80]</t>
  </si>
  <si>
    <t xml:space="preserve">a.A.906.|a.A.1410.-a.G.1484.</t>
  </si>
  <si>
    <t xml:space="preserve">a.A.906.-a.A.1410.(cSS)</t>
  </si>
  <si>
    <t xml:space="preserve">?SS_cis(0.313,a.A.1410.-a.A.906.),?SS_cis(0.264,a.A.906.-a.A.1410.)</t>
  </si>
  <si>
    <t xml:space="preserve">a.G.948.</t>
  </si>
  <si>
    <t xml:space="preserve">a.C.967.</t>
  </si>
  <si>
    <t xml:space="preserve">a.G.948.-a.C.967.(cSS)</t>
  </si>
  <si>
    <t xml:space="preserve">a.C.967.|a.G.948.-a.C.1227.</t>
  </si>
  <si>
    <t xml:space="preserve">a.G.948.-a.C.967.(ncSS)</t>
  </si>
  <si>
    <t xml:space="preserve">SS_cis(0.862,a.G.948.-a.C.967.),SS_cis(0.843,a.C.967.-a.G.948.)</t>
  </si>
  <si>
    <t xml:space="preserve">a.U.949.</t>
  </si>
  <si>
    <t xml:space="preserve">O4'-O2'(hydroxyl)[3.20]</t>
  </si>
  <si>
    <t xml:space="preserve">a.G.1012.</t>
  </si>
  <si>
    <t xml:space="preserve">a.C.1215.</t>
  </si>
  <si>
    <t xml:space="preserve">a.G.1012.-a.C.1215.(cSS)</t>
  </si>
  <si>
    <t xml:space="preserve">a.G.1012.-a.A.1013.-a.C.1214.-a.C.1215.</t>
  </si>
  <si>
    <t xml:space="preserve">a.G.1012.-a.C.1215.(ncSS)</t>
  </si>
  <si>
    <t xml:space="preserve">SS_cis(0.684,a.C.1215.-a.G.1012.),SS_cis(0.609,a.G.1012.-a.C.1215.)</t>
  </si>
  <si>
    <t xml:space="preserve">a.A.1013.</t>
  </si>
  <si>
    <t xml:space="preserve">a.C.1214.</t>
  </si>
  <si>
    <t xml:space="preserve">O2'(hydroxyl)-O2'(hydroxyl)[2.54],O2'(hydroxyl)-O2(carbonyl)[3.18]</t>
  </si>
  <si>
    <t xml:space="preserve">a.A.1013.|a.G.985.-a.C.1214.</t>
  </si>
  <si>
    <t xml:space="preserve">a.A.1013.-a.C.1214.(cSS)</t>
  </si>
  <si>
    <t xml:space="preserve">a.C.1093.</t>
  </si>
  <si>
    <t xml:space="preserve">a.A.1167.</t>
  </si>
  <si>
    <t xml:space="preserve">O2'(hydroxyl)-O2'(hydroxyl)[2.96]</t>
  </si>
  <si>
    <t xml:space="preserve">a.A.1167.|a.G.1086.-a.C.1093.</t>
  </si>
  <si>
    <t xml:space="preserve">a.C.1093.-a.A.1167.(cSS)</t>
  </si>
  <si>
    <t xml:space="preserve">a.C.1094.</t>
  </si>
  <si>
    <t xml:space="preserve">a.A.1166.</t>
  </si>
  <si>
    <t xml:space="preserve">O2'(hydroxyl)-N3[2.82]</t>
  </si>
  <si>
    <t xml:space="preserve">a.A.1166.|a.G.1085.-a.C.1094.</t>
  </si>
  <si>
    <t xml:space="preserve">a.C.1094.-a.A.1166.(ncSS)</t>
  </si>
  <si>
    <t xml:space="preserve">?SS_cis(0.129,a.A.1166.-a.C.1094.)</t>
  </si>
  <si>
    <t xml:space="preserve">a.G.1230.</t>
  </si>
  <si>
    <t xml:space="preserve">a.U.1361.</t>
  </si>
  <si>
    <t xml:space="preserve">a.G.1230.-a.U.1361.(cSS)</t>
  </si>
  <si>
    <t xml:space="preserve">a.U.1361.|a.C.945.-a.G.1230.</t>
  </si>
  <si>
    <t xml:space="preserve">a.G.1230.-a.U.1361.(ncSS)</t>
  </si>
  <si>
    <t xml:space="preserve">?SS_cis(0.187,a.G.1230.-a.U.1361.),?SS_cis(0.037,a.U.1361.-a.G.1230.)</t>
  </si>
  <si>
    <t xml:space="preserve">a.A.1248.</t>
  </si>
  <si>
    <t xml:space="preserve">a.C.1366.</t>
  </si>
  <si>
    <t xml:space="preserve">O2'(hydroxyl)-O3'[3.08],O2'(hydroxyl)-O2'(hydroxyl)[2.95],N3-O2'(hydroxyl)[2.80]</t>
  </si>
  <si>
    <t xml:space="preserve">a.A.1248.|a.G.1350.-a.C.1366.</t>
  </si>
  <si>
    <t xml:space="preserve">a.A.1247.-a.A.1248.-a.C.1366.-a.G.1367.</t>
  </si>
  <si>
    <t xml:space="preserve">a.A.1248.-a.C.1366.(ncSS)</t>
  </si>
  <si>
    <t xml:space="preserve">?SS_cis(0.028,a.A.1248.-a.C.1366.)</t>
  </si>
  <si>
    <t xml:space="preserve">a.G.1265.</t>
  </si>
  <si>
    <t xml:space="preserve">a.U.1323.</t>
  </si>
  <si>
    <t xml:space="preserve">a.G.1265.-a.U.1323.(cSS)</t>
  </si>
  <si>
    <t xml:space="preserve">a.G.1265.|a.A.1308.-a.U.1323.</t>
  </si>
  <si>
    <t xml:space="preserve">a.G.1265.-a.A.1266.-a.C.1322.-a.U.1323.</t>
  </si>
  <si>
    <t xml:space="preserve">SS_cis(0.956,a.U.1323.-a.G.1265.),SS_cis(0.892,a.G.1265.-a.U.1323.)</t>
  </si>
  <si>
    <t xml:space="preserve">a.A.1266.</t>
  </si>
  <si>
    <t xml:space="preserve">a.C.1322.</t>
  </si>
  <si>
    <t xml:space="preserve">O2'(hydroxyl)-O2'(hydroxyl)[2.76]</t>
  </si>
  <si>
    <t xml:space="preserve">a.A.1266.|a.G.1309.-a.C.1322.</t>
  </si>
  <si>
    <t xml:space="preserve">a.A.1266.-a.C.1322.(cSS)</t>
  </si>
  <si>
    <t xml:space="preserve">a.A.1285.</t>
  </si>
  <si>
    <t xml:space="preserve">a.C.1349.</t>
  </si>
  <si>
    <t xml:space="preserve">O2'(hydroxyl)-O3'[3.17],O2'(hydroxyl)-O2'(hydroxyl)[2.92],N3-O2'(hydroxyl)[2.92]</t>
  </si>
  <si>
    <t xml:space="preserve">a.A.1285.|a.C.1349.-a.G.1367.</t>
  </si>
  <si>
    <t xml:space="preserve">a.A.1284.-a.A.1285.-a.C.1349.-a.G.1350.</t>
  </si>
  <si>
    <t xml:space="preserve">a.A.1285.-a.C.1349.(ncSS)</t>
  </si>
  <si>
    <t xml:space="preserve">?SS_cis(0.122,a.A.1285.-a.C.1349.)</t>
  </si>
  <si>
    <t xml:space="preserve">a.U.1312.</t>
  </si>
  <si>
    <t xml:space="preserve">a.A.1357.</t>
  </si>
  <si>
    <t xml:space="preserve">a.U.1312.-a.A.1357.(cSW)</t>
  </si>
  <si>
    <t xml:space="preserve">a.U.1312.-a.A.1357.(cSS)</t>
  </si>
  <si>
    <t xml:space="preserve">SS_cis(0.631,a.A.1357.-a.U.1312.),SS_cis(0.594,a.U.1312.-a.A.1357.)</t>
  </si>
  <si>
    <t xml:space="preserve">a.G.1335.</t>
  </si>
  <si>
    <t xml:space="preserve">v.C.42.</t>
  </si>
  <si>
    <t xml:space="preserve">a.G.1335.-v.C.42.(cSS)</t>
  </si>
  <si>
    <t xml:space="preserve">a.G.1335.|v.G.30.-v.C.42.</t>
  </si>
  <si>
    <t xml:space="preserve">a.G.1335.-a.A.1336.-v.G.41.-v.C.42.</t>
  </si>
  <si>
    <t xml:space="preserve">a.G.1335.-v.C.42.(ncSS)</t>
  </si>
  <si>
    <t xml:space="preserve">SS_cis(0.89,v.C.42.-a.G.1335.),SS_cis(0.847,a.G.1335.-v.C.42.)</t>
  </si>
  <si>
    <t xml:space="preserve">a.A.1336.</t>
  </si>
  <si>
    <t xml:space="preserve">v.G.41.</t>
  </si>
  <si>
    <t xml:space="preserve">a.A.1336.-v.G.41.(cSS)</t>
  </si>
  <si>
    <t xml:space="preserve">a.A.1336.|v.C.31.-v.G.41.</t>
  </si>
  <si>
    <t xml:space="preserve">?SS_cis(0.431,a.A.1336.-v.G.41.),?SS_cis(0.418,v.G.41.-a.A.1336.)</t>
  </si>
  <si>
    <t xml:space="preserve">a.C.1401.</t>
  </si>
  <si>
    <t xml:space="preserve">a.MA6.1516.</t>
  </si>
  <si>
    <t xml:space="preserve">O2'(hydroxyl)-O2'(hydroxyl)[2.96],O2(carbonyl)-O2'(hydroxyl)[3.16]</t>
  </si>
  <si>
    <t xml:space="preserve">a.MA6.1516.|a.C.1401.-a.G.1494.</t>
  </si>
  <si>
    <t xml:space="preserve">a.C.1401.-a.G.1402.-a.U.1403.-a.G.1514.-a.MA6.1515.-a.MA6.1516.</t>
  </si>
  <si>
    <t xml:space="preserve">a.G.1402.</t>
  </si>
  <si>
    <t xml:space="preserve">a.MA6.1515.</t>
  </si>
  <si>
    <t xml:space="preserve">O2'(hydroxyl)-O2'(hydroxyl)[2.48],O2'(hydroxyl)-O3'[2.65],N3-O2'(hydroxyl)[2.89]</t>
  </si>
  <si>
    <t xml:space="preserve">a.U.1403.</t>
  </si>
  <si>
    <t xml:space="preserve">a.G.1514.</t>
  </si>
  <si>
    <t xml:space="preserve">a.U.1403.-a.G.1514.(cSW)</t>
  </si>
  <si>
    <t xml:space="preserve">a.U.1403.-a.G.1514.(ncSS)</t>
  </si>
  <si>
    <t xml:space="preserve">7o7y</t>
  </si>
  <si>
    <t xml:space="preserve">A2.U.5.</t>
  </si>
  <si>
    <t xml:space="preserve">A2.G.603.</t>
  </si>
  <si>
    <t xml:space="preserve">O2'(hydroxyl)-O3'[2.85],O2'(hydroxyl)-O2'(hydroxyl)[2.57],O2(carbonyl)-O2'(hydroxyl)[3.24]</t>
  </si>
  <si>
    <t xml:space="preserve">A2.A.11.</t>
  </si>
  <si>
    <t xml:space="preserve">A2.A.1358.</t>
  </si>
  <si>
    <t xml:space="preserve">A2.A.11.-A2.A.1358.(cWS)</t>
  </si>
  <si>
    <t xml:space="preserve">A2.A.1358.|A2.A.11.-A2.A.1201.</t>
  </si>
  <si>
    <t xml:space="preserve">A2.A.11.-A2.U.12.-A2.G.1357.-A2.A.1358.</t>
  </si>
  <si>
    <t xml:space="preserve">A2.A.11.-A2.A.1358.(cSS)</t>
  </si>
  <si>
    <t xml:space="preserve">A2.U.12.</t>
  </si>
  <si>
    <t xml:space="preserve">A2.G.1357.</t>
  </si>
  <si>
    <t xml:space="preserve">A2.U.12.-A2.G.1357.(cSS)</t>
  </si>
  <si>
    <t xml:space="preserve">A2.G.1357.|A2.U.12.-A2.A.1200.</t>
  </si>
  <si>
    <t xml:space="preserve">A2.C.13.</t>
  </si>
  <si>
    <t xml:space="preserve">A2.A.1144.</t>
  </si>
  <si>
    <t xml:space="preserve">O2'(hydroxyl)-O2'(hydroxyl)[2.92],O2(carbonyl)-O2'(hydroxyl)[3.34]</t>
  </si>
  <si>
    <t xml:space="preserve">A2.A.1144.|A2.C.13.-A2.G.1199.</t>
  </si>
  <si>
    <t xml:space="preserve">A2.C.13.-A2.A.1144.(cSS)</t>
  </si>
  <si>
    <t xml:space="preserve">A2.A.60.</t>
  </si>
  <si>
    <t xml:space="preserve">A2.G.317.</t>
  </si>
  <si>
    <t xml:space="preserve">A2.A.60.-A2.G.317.(cWS)</t>
  </si>
  <si>
    <t xml:space="preserve">A2.A.60.|A2.G.317.-A2.C.335.</t>
  </si>
  <si>
    <t xml:space="preserve">A2.A.60.-A2.A.61.-A2.C.316.-A2.G.317.</t>
  </si>
  <si>
    <t xml:space="preserve">A2.A.60.-A2.G.317.(ncSS)</t>
  </si>
  <si>
    <t xml:space="preserve">A2.A.61.</t>
  </si>
  <si>
    <t xml:space="preserve">A2.C.316.</t>
  </si>
  <si>
    <t xml:space="preserve">O2'(hydroxyl)-O2'(hydroxyl)[2.50]</t>
  </si>
  <si>
    <t xml:space="preserve">A2.A.61.|A2.C.316.-A2.G.336.</t>
  </si>
  <si>
    <t xml:space="preserve">A2.A.61.-A2.C.316.(cSS)</t>
  </si>
  <si>
    <t xml:space="preserve">A2.G.62.</t>
  </si>
  <si>
    <t xml:space="preserve">A2.A.171.</t>
  </si>
  <si>
    <t xml:space="preserve">A2.G.62.-A2.A.171.(cSS)</t>
  </si>
  <si>
    <t xml:space="preserve">A2.A.171.|A2.G.62.-A2.C.86.</t>
  </si>
  <si>
    <t xml:space="preserve">A2.G.62.-A2.A.171.(ncSS)</t>
  </si>
  <si>
    <t xml:space="preserve">A2.U.63.</t>
  </si>
  <si>
    <t xml:space="preserve">A2.A.170.</t>
  </si>
  <si>
    <t xml:space="preserve">O3'-O2'(hydroxyl)[3.10],O2'(hydroxyl)-O2'(hydroxyl)[2.84],O2'(hydroxyl)-N3[2.44]</t>
  </si>
  <si>
    <t xml:space="preserve">A2.A.170.|A2.U.63.-A2.A.85.</t>
  </si>
  <si>
    <t xml:space="preserve">A2.U.63.-A2.A.170.(cSS)</t>
  </si>
  <si>
    <t xml:space="preserve">A2.A.84.</t>
  </si>
  <si>
    <t xml:space="preserve">A2.A.150.</t>
  </si>
  <si>
    <t xml:space="preserve">A2.A.84.-A2.A.150.(cWS)</t>
  </si>
  <si>
    <t xml:space="preserve">A2.A.84.-A2.A.85.-A2.A.149.-A2.A.150.</t>
  </si>
  <si>
    <t xml:space="preserve">A2.A.84.-A2.A.150.(cSS)</t>
  </si>
  <si>
    <t xml:space="preserve">A-A Bs/Ss Ss/O2' pairing antiparallel cis one_hbond</t>
  </si>
  <si>
    <t xml:space="preserve">A2.A.85.</t>
  </si>
  <si>
    <t xml:space="preserve">A2.A.149.</t>
  </si>
  <si>
    <t xml:space="preserve">O2'(hydroxyl)-O2'(hydroxyl)[2.56],O2'(hydroxyl)-N3[2.88]</t>
  </si>
  <si>
    <t xml:space="preserve">A2.A.149.|A2.U.63.-A2.A.85.</t>
  </si>
  <si>
    <t xml:space="preserve">A2.A.85.-A2.A.149.(cSS)</t>
  </si>
  <si>
    <t xml:space="preserve">A2.PSU.93.</t>
  </si>
  <si>
    <t xml:space="preserve">A2.C.498.</t>
  </si>
  <si>
    <t xml:space="preserve">A2.G.114.</t>
  </si>
  <si>
    <t xml:space="preserve">A2.C.383.</t>
  </si>
  <si>
    <t xml:space="preserve">A2.G.114.-A2.C.383.(cSS)</t>
  </si>
  <si>
    <t xml:space="preserve">A2.G.114.-A2.C.383.(ncSS)</t>
  </si>
  <si>
    <t xml:space="preserve">G-C Sw/Ws pairing antiparallel cis one_hbond 128</t>
  </si>
  <si>
    <t xml:space="preserve">A2.U.115.</t>
  </si>
  <si>
    <t xml:space="preserve">A2.C.382.</t>
  </si>
  <si>
    <t xml:space="preserve">O3'-O2'(hydroxyl)[3.00],O2'(hydroxyl)-O2'(hydroxyl)[2.72],O2'(hydroxyl)-O2(carbonyl)[2.36]</t>
  </si>
  <si>
    <t xml:space="preserve">A2.U.115.-A2.C.382.(ncSS)</t>
  </si>
  <si>
    <t xml:space="preserve">A2.U.455.</t>
  </si>
  <si>
    <t xml:space="preserve">A2.G.1737.</t>
  </si>
  <si>
    <t xml:space="preserve">A2.U.455.-A2.A.456.-A2.A.1736.-A2.G.1737.</t>
  </si>
  <si>
    <t xml:space="preserve">A2.A.456.</t>
  </si>
  <si>
    <t xml:space="preserve">A2.A.1736.</t>
  </si>
  <si>
    <t xml:space="preserve">O3'-O2'(hydroxyl)[3.28],O2'(hydroxyl)-O2'(hydroxyl)[2.91],O2'(hydroxyl)-N3[2.61]</t>
  </si>
  <si>
    <t xml:space="preserve">A2.A.456.-A2.A.1736.(cSS)</t>
  </si>
  <si>
    <t xml:space="preserve">A2.A.520.</t>
  </si>
  <si>
    <t xml:space="preserve">A2.A.827.</t>
  </si>
  <si>
    <t xml:space="preserve">A2.A.827.|A2.PSU.36.-A2.A.520.</t>
  </si>
  <si>
    <t xml:space="preserve">A2.A.520.-A2.A.521.-A2.A.826.-A2.A.827.</t>
  </si>
  <si>
    <t xml:space="preserve">A2.A.520.-A2.A.827.(ncSS)</t>
  </si>
  <si>
    <t xml:space="preserve">A2.A.521.</t>
  </si>
  <si>
    <t xml:space="preserve">A2.A.826.</t>
  </si>
  <si>
    <t xml:space="preserve">O3'-O2'(hydroxyl)[3.18],O2'(hydroxyl)-O2'(hydroxyl)[3.05],O2'(hydroxyl)-N3[2.34]</t>
  </si>
  <si>
    <t xml:space="preserve">A2.A.826.|A2.C.35.-A2.A.521.</t>
  </si>
  <si>
    <t xml:space="preserve">A2.A.521.-A2.A.826.(cSS)</t>
  </si>
  <si>
    <t xml:space="preserve">A2.A.605.</t>
  </si>
  <si>
    <t xml:space="preserve">A2.C.640.</t>
  </si>
  <si>
    <t xml:space="preserve">A2.A.605.-A2.C.640.(cWS)</t>
  </si>
  <si>
    <t xml:space="preserve">A2.A.605.|A2.G.598.-A2.C.640.</t>
  </si>
  <si>
    <t xml:space="preserve">A2.A.605.-A2.A.606.-A2.C.639.-A2.C.640.</t>
  </si>
  <si>
    <t xml:space="preserve">A2.A.606.</t>
  </si>
  <si>
    <t xml:space="preserve">A2.C.639.</t>
  </si>
  <si>
    <t xml:space="preserve">O2'(hydroxyl)-O2'(hydroxyl)[2.44]</t>
  </si>
  <si>
    <t xml:space="preserve">A2.A.606.|A2.G.599.-A2.C.639.</t>
  </si>
  <si>
    <t xml:space="preserve">A2.A.606.-A2.C.639.(cSS)</t>
  </si>
  <si>
    <t xml:space="preserve">A2.G.674.</t>
  </si>
  <si>
    <t xml:space="preserve">A2.A.998.</t>
  </si>
  <si>
    <t xml:space="preserve">A2.G.674.-A2.A.998.(cSS)</t>
  </si>
  <si>
    <t xml:space="preserve">A2.A.998.|A2.G.674.-A2.C.1033.</t>
  </si>
  <si>
    <t xml:space="preserve">A2.G.674.-A2.C.675.-A2.A.997.-A2.A.998.</t>
  </si>
  <si>
    <t xml:space="preserve">A2.C.675.</t>
  </si>
  <si>
    <t xml:space="preserve">A2.A.997.</t>
  </si>
  <si>
    <t xml:space="preserve">O3'-O2'(hydroxyl)[2.92],O2'(hydroxyl)-O2'(hydroxyl)[2.61],O2'(hydroxyl)-N3[2.79]</t>
  </si>
  <si>
    <t xml:space="preserve">A2.A.997.|A2.C.675.-A2.A2M.1032.</t>
  </si>
  <si>
    <t xml:space="preserve">A2.C.675.-A2.A.997.(cSS)</t>
  </si>
  <si>
    <t xml:space="preserve">A2.A.965.</t>
  </si>
  <si>
    <t xml:space="preserve">A2.G.1055.</t>
  </si>
  <si>
    <t xml:space="preserve">O2'(hydroxyl)-O3'[3.01],O2'(hydroxyl)-O2'(hydroxyl)[2.80],N3-O2'(hydroxyl)[2.72]</t>
  </si>
  <si>
    <t xml:space="preserve">A2.A.965.-A2.U.966.-A2.C.1054.-A2.G.1055.</t>
  </si>
  <si>
    <t xml:space="preserve">A2.A.965.-A2.G.1055.(cSS)</t>
  </si>
  <si>
    <t xml:space="preserve">A2.U.966.</t>
  </si>
  <si>
    <t xml:space="preserve">A2.C.1054.</t>
  </si>
  <si>
    <t xml:space="preserve">A2.U.966.|A2.C.1054.-A2.G.1066.</t>
  </si>
  <si>
    <t xml:space="preserve">A2.A.1035.</t>
  </si>
  <si>
    <t xml:space="preserve">A2.G.1858.</t>
  </si>
  <si>
    <t xml:space="preserve">A2.A.1035.-A2.G.1858.(cWS)</t>
  </si>
  <si>
    <t xml:space="preserve">A2.A.1035.|A2.4AC.1843.-A2.G.1858.</t>
  </si>
  <si>
    <t xml:space="preserve">A2.A.1035.-A2.G.1858.(ncSS)</t>
  </si>
  <si>
    <t xml:space="preserve">A-G Ww/Ss pairing antiparallel cis one_hbond</t>
  </si>
  <si>
    <t xml:space="preserve">A2.A.1036.</t>
  </si>
  <si>
    <t xml:space="preserve">A2.C.1857.</t>
  </si>
  <si>
    <t xml:space="preserve">O3'-O2'(hydroxyl)[2.75],O2'(hydroxyl)-O2'(hydroxyl)[2.90],O2'(hydroxyl)-O2(carbonyl)[2.63]</t>
  </si>
  <si>
    <t xml:space="preserve">A2.A.1036.|A2.G.1844.-A2.C.1857.</t>
  </si>
  <si>
    <t xml:space="preserve">A2.A.1036.-A2.C.1857.(cSS)</t>
  </si>
  <si>
    <t xml:space="preserve">A2.G.1038.</t>
  </si>
  <si>
    <t xml:space="preserve">A2.A.1183.</t>
  </si>
  <si>
    <t xml:space="preserve">A2.PSU.1082.</t>
  </si>
  <si>
    <t xml:space="preserve">A2.G.1844.</t>
  </si>
  <si>
    <t xml:space="preserve">O4(carbonyl)-O2'(hydroxyl)[3.39],O2'(hydroxyl)-O3'[2.92],O2'(hydroxyl)-O2'(hydroxyl)[3.05]</t>
  </si>
  <si>
    <t xml:space="preserve">A2.PSU.1082.-A2.A.1083.-A2.4AC.1843.-A2.G.1844.</t>
  </si>
  <si>
    <t xml:space="preserve">A2.A.1191.</t>
  </si>
  <si>
    <t xml:space="preserve">A2.U.1715.</t>
  </si>
  <si>
    <t xml:space="preserve">O2'(hydroxyl)-O3'[3.35],O2'(hydroxyl)-O2'(hydroxyl)[3.11],N3-O2'(hydroxyl)[2.77]</t>
  </si>
  <si>
    <t xml:space="preserve">A2.A.1191.|A2.U.1715.-A2.A.1820.</t>
  </si>
  <si>
    <t xml:space="preserve">A2.A.1191.-A2.U.1715.(cSS)</t>
  </si>
  <si>
    <t xml:space="preserve">A2.G.1234.</t>
  </si>
  <si>
    <t xml:space="preserve">A2.C.1253.</t>
  </si>
  <si>
    <t xml:space="preserve">A2.G.1234.-A2.C.1253.(cSS)</t>
  </si>
  <si>
    <t xml:space="preserve">A2.C.1253.|A2.G.1234.-A2.C.1526.</t>
  </si>
  <si>
    <t xml:space="preserve">A2.G.1234.-A2.C.1253.(ncSS)</t>
  </si>
  <si>
    <t xml:space="preserve">A2.C.1374.</t>
  </si>
  <si>
    <t xml:space="preserve">A2.A.1466.</t>
  </si>
  <si>
    <t xml:space="preserve">O2'(hydroxyl)-O2'(hydroxyl)[2.38],O2(carbonyl)-O2'(hydroxyl)[3.14]</t>
  </si>
  <si>
    <t xml:space="preserve">A2.A.1466.|A2.G.1367.-A2.C.1374.</t>
  </si>
  <si>
    <t xml:space="preserve">A2.C.1374.-A2.C.1375.-A2.C.1465.-A2.A.1466.</t>
  </si>
  <si>
    <t xml:space="preserve">A2.C.1374.-A2.A.1466.(cSS)</t>
  </si>
  <si>
    <t xml:space="preserve">A2.C.1375.</t>
  </si>
  <si>
    <t xml:space="preserve">A2.C.1465.</t>
  </si>
  <si>
    <t xml:space="preserve">O2'(hydroxyl)-O2'(hydroxyl)[2.98],O2'(hydroxyl)-O2(carbonyl)[2.45]</t>
  </si>
  <si>
    <t xml:space="preserve">A2.C.1465.|A2.G.1366.-A2.C.1375.</t>
  </si>
  <si>
    <t xml:space="preserve">A2.C.1375.-A2.C.1465.(cSS)</t>
  </si>
  <si>
    <t xml:space="preserve">A2.G.1529.</t>
  </si>
  <si>
    <t xml:space="preserve">A2.G.1666.</t>
  </si>
  <si>
    <t xml:space="preserve">O2'(hydroxyl)-O3'[3.42]</t>
  </si>
  <si>
    <t xml:space="preserve">A2.G.1666.|A2.C.1231.-A2.G.1529.</t>
  </si>
  <si>
    <t xml:space="preserve">A2.G.1547.</t>
  </si>
  <si>
    <t xml:space="preserve">A2.C.1671.</t>
  </si>
  <si>
    <t xml:space="preserve">O2'(hydroxyl)-O3'[2.91],O2'(hydroxyl)-O2'(hydroxyl)[2.78],N2(amino)-O2(carbonyl)[3.07],N3-O2'(hydroxyl)[2.89]</t>
  </si>
  <si>
    <t xml:space="preserve">A2.G.1547.|A2.G.1655.-A2.C.1671.</t>
  </si>
  <si>
    <t xml:space="preserve">A2.A.1546.-A2.G.1547.-A2.C.1548.-A2.G.1670.-A2.C.1671.-A2.G.1672.</t>
  </si>
  <si>
    <t xml:space="preserve">A2.G.1547.-A2.C.1671.(ncSS)</t>
  </si>
  <si>
    <t xml:space="preserve">A2.C.1569.</t>
  </si>
  <si>
    <t xml:space="preserve">A2.C.1628.</t>
  </si>
  <si>
    <t xml:space="preserve">O2'(hydroxyl)-O3'[3.28],O2'(hydroxyl)-O2'(hydroxyl)[2.81],O2(carbonyl)-O2'(hydroxyl)[2.73]</t>
  </si>
  <si>
    <t xml:space="preserve">A2.C.1569.|A2.G.1613.-A2.C.1628.</t>
  </si>
  <si>
    <t xml:space="preserve">A2.C.1569.-A2.A.1570.-A2.C.1627.-A2.C.1628.</t>
  </si>
  <si>
    <t xml:space="preserve">A2.C.1569.-A2.C.1628.(cSS)</t>
  </si>
  <si>
    <t xml:space="preserve">A2.A.1570.</t>
  </si>
  <si>
    <t xml:space="preserve">A2.C.1627.</t>
  </si>
  <si>
    <t xml:space="preserve">O2'(hydroxyl)-O2'(hydroxyl)[2.55],O2'(hydroxyl)-O2(carbonyl)[3.31]</t>
  </si>
  <si>
    <t xml:space="preserve">A2.A.1570.|A2.G.1614.-A2.C.1627.</t>
  </si>
  <si>
    <t xml:space="preserve">A2.A.1570.-A2.C.1627.(cSS)</t>
  </si>
  <si>
    <t xml:space="preserve">A2.A.1590.</t>
  </si>
  <si>
    <t xml:space="preserve">A2.U.1654.</t>
  </si>
  <si>
    <t xml:space="preserve">O2'(hydroxyl)-O3'[2.62],O2'(hydroxyl)-O2'(hydroxyl)[3.11],N3-O2'(hydroxyl)[2.39]</t>
  </si>
  <si>
    <t xml:space="preserve">A2.A.1590.|A2.U.1654.-A2.G.1672.</t>
  </si>
  <si>
    <t xml:space="preserve">A2.A.1589.-A2.A.1590.-A2.U.1654.-A2.G.1655.</t>
  </si>
  <si>
    <t xml:space="preserve">A2.A.1590.-A2.U.1654.(cSS)</t>
  </si>
  <si>
    <t xml:space="preserve">A2.7MG.1640.</t>
  </si>
  <si>
    <t xml:space="preserve">AT.U.41.</t>
  </si>
  <si>
    <t xml:space="preserve">A2.7MG.1640.-AT.U.41.(cSS)</t>
  </si>
  <si>
    <t xml:space="preserve">A2.7MG.1640.|AT.A.29.-AT.U.41.</t>
  </si>
  <si>
    <t xml:space="preserve">A2.7MG.1640.-A2.A.1641.-AT.C.40.-AT.U.41.</t>
  </si>
  <si>
    <t xml:space="preserve">A2.A.1641.</t>
  </si>
  <si>
    <t xml:space="preserve">AT.C.40.</t>
  </si>
  <si>
    <t xml:space="preserve">O2'(hydroxyl)-O2'(hydroxyl)[2.74],O2'(hydroxyl)-O2(carbonyl)[3.18]</t>
  </si>
  <si>
    <t xml:space="preserve">A2.A.1641.|AT.G.30.-AT.C.40.</t>
  </si>
  <si>
    <t xml:space="preserve">A2.A.1641.-AT.C.40.(cSS)</t>
  </si>
  <si>
    <t xml:space="preserve">A2.C.1706.</t>
  </si>
  <si>
    <t xml:space="preserve">A2.MA6.1852.</t>
  </si>
  <si>
    <t xml:space="preserve">O2'(hydroxyl)-O2'(hydroxyl)[2.96],O2'(hydroxyl)-O3'[3.22],O2(carbonyl)-O2'(hydroxyl)[2.44]</t>
  </si>
  <si>
    <t xml:space="preserve">A2.C.1706.-A2.G.1707.-A2.MA6.1851.-A2.MA6.1852.</t>
  </si>
  <si>
    <t xml:space="preserve">A2.G.1707.</t>
  </si>
  <si>
    <t xml:space="preserve">A2.MA6.1851.</t>
  </si>
  <si>
    <t xml:space="preserve">A2.G.1707.-A2.MA6.1851.(cSS)</t>
  </si>
  <si>
    <t xml:space="preserve">A2.A.1720.</t>
  </si>
  <si>
    <t xml:space="preserve">B5.U.3537.</t>
  </si>
  <si>
    <t xml:space="preserve">O2'(hydroxyl)-O2'(hydroxyl)[3.36]</t>
  </si>
  <si>
    <t xml:space="preserve">A2.A.1720.|B5.A.3527.-B5.U.3537.</t>
  </si>
  <si>
    <t xml:space="preserve">A2.A.1816.</t>
  </si>
  <si>
    <t xml:space="preserve">B5.C.3526.</t>
  </si>
  <si>
    <t xml:space="preserve">O2'(hydroxyl)-O2'(hydroxyl)[2.61],O2'(hydroxyl)-O2(carbonyl)[3.05]</t>
  </si>
  <si>
    <t xml:space="preserve">A2.A.1816.|B5.C.3526.-B5.G.3538.</t>
  </si>
  <si>
    <t xml:space="preserve">A2.A.1816.-B5.C.3526.(cSS)</t>
  </si>
  <si>
    <t xml:space="preserve">A2.G.1827.</t>
  </si>
  <si>
    <t xml:space="preserve">B5.A.3491.</t>
  </si>
  <si>
    <t xml:space="preserve">A2.G.1827.-B5.A.3491.(cSS)</t>
  </si>
  <si>
    <t xml:space="preserve">B5.A.3491.|A2.C.1709.-A2.G.1827.</t>
  </si>
  <si>
    <t xml:space="preserve">B5.C.30.</t>
  </si>
  <si>
    <t xml:space="preserve">B5.A.2303.</t>
  </si>
  <si>
    <t xml:space="preserve">B5.A.2303.|B5.C.30.-B5.G.52.</t>
  </si>
  <si>
    <t xml:space="preserve">?SS_cis(0.021,B5.C.30.-B5.A.2303.)</t>
  </si>
  <si>
    <t xml:space="preserve">B5.A.33.</t>
  </si>
  <si>
    <t xml:space="preserve">B5.A.1482.</t>
  </si>
  <si>
    <t xml:space="preserve">O2'(hydroxyl)-O3'[3.03],O2'(hydroxyl)-O2'(hydroxyl)[3.01],N3-O2'(hydroxyl)[2.69]</t>
  </si>
  <si>
    <t xml:space="preserve">B5.A.33.-B5.A.34.-B5.G.1481.-B5.A.1482.</t>
  </si>
  <si>
    <t xml:space="preserve">B5.A.33.-B5.A.1482.(ncSS)</t>
  </si>
  <si>
    <t xml:space="preserve">B5.A.34.</t>
  </si>
  <si>
    <t xml:space="preserve">B5.G.1481.</t>
  </si>
  <si>
    <t xml:space="preserve">B5.A.34.-B5.G.1481.(cSS)</t>
  </si>
  <si>
    <t xml:space="preserve">B5.A.34.|B5.G.1481.-B5.C.1603.</t>
  </si>
  <si>
    <t xml:space="preserve">SS_cis(0.856,B5.A.34.-B5.G.1481.),SS_cis(0.835,B5.G.1481.-B5.A.34.)</t>
  </si>
  <si>
    <t xml:space="preserve">B5.U.37.</t>
  </si>
  <si>
    <t xml:space="preserve">B5.A.94.</t>
  </si>
  <si>
    <t xml:space="preserve">B5.A.94.|B5.U.37.-B5.A.44.</t>
  </si>
  <si>
    <t xml:space="preserve">B5.C.80.</t>
  </si>
  <si>
    <t xml:space="preserve">B5.G.1304.</t>
  </si>
  <si>
    <t xml:space="preserve">B5.G.102.</t>
  </si>
  <si>
    <t xml:space="preserve">B5.U.1325.</t>
  </si>
  <si>
    <t xml:space="preserve">B5.G.102.-B5.U.1325.(cSS)</t>
  </si>
  <si>
    <t xml:space="preserve">B5.U.1325.|B5.C.81.-B5.G.102.</t>
  </si>
  <si>
    <t xml:space="preserve">SS_cis(0.786,B5.G.102.-B5.U.1325.),SS_cis(0.777,B5.U.1325.-B5.G.102.)</t>
  </si>
  <si>
    <t xml:space="preserve">B5.A.318.</t>
  </si>
  <si>
    <t xml:space="preserve">B5.A.3459.</t>
  </si>
  <si>
    <t xml:space="preserve">O3'-O2'(hydroxyl)[3.13],O2'(hydroxyl)-O2'(hydroxyl)[2.69],O2'(hydroxyl)-N3[2.81]</t>
  </si>
  <si>
    <t xml:space="preserve">B5.A.317.-B5.A.318.-B5.A.319.-B5.A.3458.-B5.A.3459.-B5.A.3460.</t>
  </si>
  <si>
    <t xml:space="preserve">B5.A.318.-B5.A.3459.(cSS)</t>
  </si>
  <si>
    <t xml:space="preserve">?SS_cis(0.281,B5.A.318.-B5.A.3459.),?SS_cis(0.259,B5.A.3459.-B5.A.318.)</t>
  </si>
  <si>
    <t xml:space="preserve">B5.A.349.</t>
  </si>
  <si>
    <t xml:space="preserve">B5.G.2137.</t>
  </si>
  <si>
    <t xml:space="preserve">B5.A.349.-B5.G.2137.(cSS)</t>
  </si>
  <si>
    <t xml:space="preserve">B5.A.349.|B5.G.2137.-B5.C.2183.</t>
  </si>
  <si>
    <t xml:space="preserve">B5.A.349.-B5.G.2137.(ncSS)</t>
  </si>
  <si>
    <t xml:space="preserve">SS_cis(0.7,B5.G.2137.-B5.A.349.),SS_cis(0.623,B5.A.349.-B5.G.2137.)</t>
  </si>
  <si>
    <t xml:space="preserve">B5.A.371.</t>
  </si>
  <si>
    <t xml:space="preserve">B5.U.1486.</t>
  </si>
  <si>
    <t xml:space="preserve">B5.A.371.-B5.U.1486.(cSS)</t>
  </si>
  <si>
    <t xml:space="preserve">B5.A.371.|B5.U.1486.-B5.A.1598.</t>
  </si>
  <si>
    <t xml:space="preserve">B5.A.371.-B5.A.372.-B5.G.1485.-B5.U.1486.</t>
  </si>
  <si>
    <t xml:space="preserve">SS_cis(0.682,B5.A.371.-B5.U.1486.),SS_cis(0.648,B5.U.1486.-B5.A.371.)</t>
  </si>
  <si>
    <t xml:space="preserve">B5.A.372.</t>
  </si>
  <si>
    <t xml:space="preserve">B5.G.1485.</t>
  </si>
  <si>
    <t xml:space="preserve">B5.A.372.-B5.G.1485.(cSS)</t>
  </si>
  <si>
    <t xml:space="preserve">B5.A.372.|B5.G.1485.-B5.C.1599.</t>
  </si>
  <si>
    <t xml:space="preserve">SS_cis(0.816,B5.G.1485.-B5.A.372.),SS_cis(0.771,B5.A.372.-B5.G.1485.)</t>
  </si>
  <si>
    <t xml:space="preserve">B5.C.853.</t>
  </si>
  <si>
    <t xml:space="preserve">B5.G.1841.</t>
  </si>
  <si>
    <t xml:space="preserve">B5.A.1478.</t>
  </si>
  <si>
    <t xml:space="preserve">B5.C.4135.</t>
  </si>
  <si>
    <t xml:space="preserve">B5.A.1478.-B5.C.4135.(cWS)</t>
  </si>
  <si>
    <t xml:space="preserve">B5.A.1478.|B5.G.3645.-B5.C.4135.</t>
  </si>
  <si>
    <t xml:space="preserve">B5.A.1478.-B5.A2M.1479.-B5.A.4134.-B5.C.4135.</t>
  </si>
  <si>
    <t xml:space="preserve">B5.A.1478.-B5.C.4135.(cSS)</t>
  </si>
  <si>
    <t xml:space="preserve">?SS_cis(0.322,B5.C.4135.-B5.A.1478.),?SS_cis(0.268,B5.A.1478.-B5.C.4135.)</t>
  </si>
  <si>
    <t xml:space="preserve">B5.C.1495.</t>
  </si>
  <si>
    <t xml:space="preserve">B5.A.2292.</t>
  </si>
  <si>
    <t xml:space="preserve">O2'(hydroxyl)-O2'(hydroxyl)[2.52],O2(carbonyl)-O2'(hydroxyl)[3.34]</t>
  </si>
  <si>
    <t xml:space="preserve">B5.A.2292.|B5.C.1495.-B5.G.1574.</t>
  </si>
  <si>
    <t xml:space="preserve">B5.C.1495.-B5.C.1496.-B5.G.2291.-B5.A.2292.</t>
  </si>
  <si>
    <t xml:space="preserve">B5.C.1495.-B5.A.2292.(cSS)</t>
  </si>
  <si>
    <t xml:space="preserve">B5.C.1496.</t>
  </si>
  <si>
    <t xml:space="preserve">B5.G.2291.</t>
  </si>
  <si>
    <t xml:space="preserve">B5.C.1496.-B5.G.2291.(cSS)</t>
  </si>
  <si>
    <t xml:space="preserve">B5.G.2291.|B5.C.1496.-B5.G.1573.</t>
  </si>
  <si>
    <t xml:space="preserve">SS_cis(0.882,B5.C.1496.-B5.G.2291.),SS_cis(0.752,B5.G.2291.-B5.C.1496.)</t>
  </si>
  <si>
    <t xml:space="preserve">B5.A.1502.</t>
  </si>
  <si>
    <t xml:space="preserve">B5.A.2656.</t>
  </si>
  <si>
    <t xml:space="preserve">B5.A.1502.-B5.G.1503.-B5.A.2655.-B5.A.2656.</t>
  </si>
  <si>
    <t xml:space="preserve">B5.A.1502.-B5.A.2656.(cSS)</t>
  </si>
  <si>
    <t xml:space="preserve">?SS_cis(0.283,B5.A.1502.-B5.A.2656.),?SS_cis(0.236,B5.A.2656.-B5.A.1502.)</t>
  </si>
  <si>
    <t xml:space="preserve">B5.G.1503.</t>
  </si>
  <si>
    <t xml:space="preserve">B5.A.2655.</t>
  </si>
  <si>
    <t xml:space="preserve">O3'-O2'(hydroxyl)[2.68],O2'(hydroxyl)-O2'(hydroxyl)[2.97],O2'(hydroxyl)-N3[2.43]</t>
  </si>
  <si>
    <t xml:space="preserve">B5.A.2655.|B5.G.1503.-B5.C.1535.</t>
  </si>
  <si>
    <t xml:space="preserve">B5.G.1503.-B5.A.2655.(cSS)</t>
  </si>
  <si>
    <t xml:space="preserve">?SS_cis(0.225,B5.A.2655.-B5.G.1503.),?SS_cis(0.216,B5.G.1503.-B5.A.2655.)</t>
  </si>
  <si>
    <t xml:space="preserve">B5.A.1585.</t>
  </si>
  <si>
    <t xml:space="preserve">B5.C.3382.</t>
  </si>
  <si>
    <t xml:space="preserve">O2'(hydroxyl)-O2'(hydroxyl)[2.65],O2'(hydroxyl)-O2(carbonyl)[2.85]</t>
  </si>
  <si>
    <t xml:space="preserve">B5.A.1585.|B5.G.3370.-B5.C.3382.</t>
  </si>
  <si>
    <t xml:space="preserve">B5.A.1585.-B5.C.3382.(cSS)</t>
  </si>
  <si>
    <t xml:space="preserve">B5.G.1596.</t>
  </si>
  <si>
    <t xml:space="preserve">B5.G.3650.</t>
  </si>
  <si>
    <t xml:space="preserve">B5.G.1596.-B5.G.3650.(cSS)</t>
  </si>
  <si>
    <t xml:space="preserve">SS_cis(0.936,B5.G.3650.-B5.G.1596.),SS_cis(0.928,B5.G.1596.-B5.G.3650.)</t>
  </si>
  <si>
    <t xml:space="preserve">B5.G.1612.</t>
  </si>
  <si>
    <t xml:space="preserve">B5.A.2192.</t>
  </si>
  <si>
    <t xml:space="preserve">B5.G.1612.-B5.A.2192.(cSS)</t>
  </si>
  <si>
    <t xml:space="preserve">B5.A.2192.|B5.C.1475.-B5.G.1612.</t>
  </si>
  <si>
    <t xml:space="preserve">?SS_cis(0.442,B5.G.1612.-B5.A.2192.),?SS_cis(0.384,B5.A.2192.-B5.G.1612.)</t>
  </si>
  <si>
    <t xml:space="preserve">B5.C.1617.</t>
  </si>
  <si>
    <t xml:space="preserve">B5.G.2163.</t>
  </si>
  <si>
    <t xml:space="preserve">B5.C.1617.-B5.G.2163.(cSS)</t>
  </si>
  <si>
    <t xml:space="preserve">B5.G.2163.|B5.C.1617.-B5.G.2130.</t>
  </si>
  <si>
    <t xml:space="preserve">B5.C.1616.-B5.C.1617.-B5.G.2163.-B5.G.2164.</t>
  </si>
  <si>
    <t xml:space="preserve">B5.C.1617.-B5.G.2163.(ncSS)</t>
  </si>
  <si>
    <t xml:space="preserve">SS_cis(0.941,B5.C.1617.-B5.G.2163.),SS_cis(0.914,B5.G.2163.-B5.C.1617.)</t>
  </si>
  <si>
    <t xml:space="preserve">B5.A.1675.</t>
  </si>
  <si>
    <t xml:space="preserve">B7.C.78.</t>
  </si>
  <si>
    <t xml:space="preserve">O2'(hydroxyl)-O3'[2.77],O2'(hydroxyl)-O2'(hydroxyl)[3.02],N3-O2'(hydroxyl)[2.79]</t>
  </si>
  <si>
    <t xml:space="preserve">B5.A.1675.-B5.A.1676.-B7.A.77.-B7.C.78.</t>
  </si>
  <si>
    <t xml:space="preserve">B5.A.1675.-B7.C.78.(ncSS)</t>
  </si>
  <si>
    <t xml:space="preserve">B5.A.1676.</t>
  </si>
  <si>
    <t xml:space="preserve">B7.A.77.</t>
  </si>
  <si>
    <t xml:space="preserve">O3'-O2'(hydroxyl)[2.72],O2'(hydroxyl)-O2'(hydroxyl)[3.02],O2'(hydroxyl)-N3[2.75]</t>
  </si>
  <si>
    <t xml:space="preserve">B5.A.1676.-B7.A.77.(ncSS)</t>
  </si>
  <si>
    <t xml:space="preserve">B5.A.1727.</t>
  </si>
  <si>
    <t xml:space="preserve">B5.G.3955.</t>
  </si>
  <si>
    <t xml:space="preserve">B5.A.1727.-B5.G.3955.(cSS)</t>
  </si>
  <si>
    <t xml:space="preserve">B5.A.1727.|B5.G.3955.-B5.C.3969.</t>
  </si>
  <si>
    <t xml:space="preserve">B5.A.1726.-B5.A.1727.-B5.G.3955.-B5.U.3956.</t>
  </si>
  <si>
    <t xml:space="preserve">SS_cis(0.89,B5.G.3955.-B5.A.1727.),SS_cis(0.794,B5.A.1727.-B5.G.3955.)</t>
  </si>
  <si>
    <t xml:space="preserve">B5.A.1806.</t>
  </si>
  <si>
    <t xml:space="preserve">B5.PSU.4149.</t>
  </si>
  <si>
    <t xml:space="preserve">O2'(hydroxyl)-O2'(hydroxyl)[2.88],O2'(hydroxyl)-O3'[3.08],N3-O2'(hydroxyl)[2.69]</t>
  </si>
  <si>
    <t xml:space="preserve">B5.A.1806.|B5.PSU.4149.-B5.G.4186.</t>
  </si>
  <si>
    <t xml:space="preserve">B5.A.1806.-B5.A.1807.-B5.C.4148.-B5.PSU.4149.</t>
  </si>
  <si>
    <t xml:space="preserve">B5.A.1807.</t>
  </si>
  <si>
    <t xml:space="preserve">B5.C.4148.</t>
  </si>
  <si>
    <t xml:space="preserve">O2'(hydroxyl)-O2'(hydroxyl)[2.91],O2'(hydroxyl)-O2(carbonyl)[2.87]</t>
  </si>
  <si>
    <t xml:space="preserve">B5.A.1807.|B5.C.4148.-B5.A.4187.</t>
  </si>
  <si>
    <t xml:space="preserve">B5.A.1807.-B5.C.4148.(cSS)</t>
  </si>
  <si>
    <t xml:space="preserve">B5.A.1812.</t>
  </si>
  <si>
    <t xml:space="preserve">B5.U.3964.</t>
  </si>
  <si>
    <t xml:space="preserve">B5.G.1811.-B5.A.1812.-B5.U.3964.-B5.A.3965.</t>
  </si>
  <si>
    <t xml:space="preserve">B5.G.1817.</t>
  </si>
  <si>
    <t xml:space="preserve">B5.A.1831.</t>
  </si>
  <si>
    <t xml:space="preserve">B5.G.1817.-B5.A.1831.(cSS)</t>
  </si>
  <si>
    <t xml:space="preserve">B5.A.1831.|B5.C.1795.-B5.G.1817.</t>
  </si>
  <si>
    <t xml:space="preserve">B5.G.1817.-B5.A.1831.(ncSS)</t>
  </si>
  <si>
    <t xml:space="preserve">S/S cis syn n/a</t>
  </si>
  <si>
    <t xml:space="preserve">SS_cis(0.77,B5.A.1831.-B5.G.1817.),SS_cis(0.751,B5.G.1817.-B5.A.1831.)</t>
  </si>
  <si>
    <t xml:space="preserve">B5.C.1818.</t>
  </si>
  <si>
    <t xml:space="preserve">B5.A.1830.</t>
  </si>
  <si>
    <t xml:space="preserve">O3'-O2'(hydroxyl)[3.19],O2'(hydroxyl)-O2'(hydroxyl)[3.07],O2'(hydroxyl)-N3[2.66]</t>
  </si>
  <si>
    <t xml:space="preserve">B5.A.1830.|B5.G.1794.-B5.C.1818.</t>
  </si>
  <si>
    <t xml:space="preserve">?SS_cis(0.3,B5.C.1818.-B5.A.1830.),?SS_cis(0.195,B5.A.1830.-B5.C.1818.)</t>
  </si>
  <si>
    <t xml:space="preserve">B5.A.1827.</t>
  </si>
  <si>
    <t xml:space="preserve">B5.U.3615.</t>
  </si>
  <si>
    <t xml:space="preserve">O2'(hydroxyl)-O2'(hydroxyl)[3.10],N3-O2'(hydroxyl)[2.81]</t>
  </si>
  <si>
    <t xml:space="preserve">B5.A.1827.|B5.A.3604.-B5.U.3615.</t>
  </si>
  <si>
    <t xml:space="preserve">B5.A.1827.-B5.U.3615.(cSS)</t>
  </si>
  <si>
    <t xml:space="preserve">SS_cis(0.703,B5.A.1827.-B5.U.3615.),SS_cis(0.624,B5.U.3615.-B5.A.1827.)</t>
  </si>
  <si>
    <t xml:space="preserve">B5.C.1833.</t>
  </si>
  <si>
    <t xml:space="preserve">B5.A.1847.</t>
  </si>
  <si>
    <t xml:space="preserve">O2'(hydroxyl)-O2'(hydroxyl)[2.74],O2(carbonyl)-O2'(hydroxyl)[3.14]</t>
  </si>
  <si>
    <t xml:space="preserve">B5.A.1847.|B5.G.1824.-B5.C.1833.</t>
  </si>
  <si>
    <t xml:space="preserve">B5.C.1833.-B5.G.1834.-B5.A.1846.-B5.A.1847.</t>
  </si>
  <si>
    <t xml:space="preserve">B5.C.1833.-B5.A.1847.(cSS)</t>
  </si>
  <si>
    <t xml:space="preserve">B5.G.1834.</t>
  </si>
  <si>
    <t xml:space="preserve">B5.A.1846.</t>
  </si>
  <si>
    <t xml:space="preserve">O3'-O2'(hydroxyl)[2.99],O2'(hydroxyl)-O2'(hydroxyl)[2.72],O2'(hydroxyl)-N3[2.57]</t>
  </si>
  <si>
    <t xml:space="preserve">B5.G.1834.-B5.A.1846.(cSS)</t>
  </si>
  <si>
    <t xml:space="preserve">?SS_cis(0.219,B5.A.1846.-B5.G.1834.),?SS_cis(0.189,B5.G.1834.-B5.A.1846.)</t>
  </si>
  <si>
    <t xml:space="preserve">B5.G.1855.</t>
  </si>
  <si>
    <t xml:space="preserve">B5.C.2006.</t>
  </si>
  <si>
    <t xml:space="preserve">O2'(hydroxyl)-O3'[3.27],O2'(hydroxyl)-O2'(hydroxyl)[3.09],N3-O2'(hydroxyl)[2.82]</t>
  </si>
  <si>
    <t xml:space="preserve">B5.G.1855.|B5.G.1848.-B5.C.2006.</t>
  </si>
  <si>
    <t xml:space="preserve">B5.G.1855.-B5.A.1856.-B5.C.2005.-B5.C.2006.</t>
  </si>
  <si>
    <t xml:space="preserve">B5.A.1856.</t>
  </si>
  <si>
    <t xml:space="preserve">B5.C.2005.</t>
  </si>
  <si>
    <t xml:space="preserve">O2'(hydroxyl)-O2'(hydroxyl)[2.68],O2'(hydroxyl)-O2(carbonyl)[2.92]</t>
  </si>
  <si>
    <t xml:space="preserve">B5.A.1856.|B5.G.1849.-B5.C.2005.</t>
  </si>
  <si>
    <t xml:space="preserve">B5.A.1856.-B5.C.2005.(cSS)</t>
  </si>
  <si>
    <t xml:space="preserve">B5.A.1881.</t>
  </si>
  <si>
    <t xml:space="preserve">B5.C.4178.</t>
  </si>
  <si>
    <t xml:space="preserve">O2'(hydroxyl)-O3'[3.17],O2'(hydroxyl)-O2'(hydroxyl)[2.93],N3-O2'(hydroxyl)[2.64]</t>
  </si>
  <si>
    <t xml:space="preserve">B5.A.1881.|B5.G.4156.-B5.C.4178.</t>
  </si>
  <si>
    <t xml:space="preserve">B5.A.1881.-B5.C.4178.(cSS)</t>
  </si>
  <si>
    <t xml:space="preserve">?SS_cis(0.119,B5.C.4178.-B5.A.1881.),?SS_cis(0.115,B5.A.1881.-B5.C.4178.)</t>
  </si>
  <si>
    <t xml:space="preserve">B5.A.1982.</t>
  </si>
  <si>
    <t xml:space="preserve">B5.C.4207.</t>
  </si>
  <si>
    <t xml:space="preserve">O2'(hydroxyl)-O2'(hydroxyl)[2.60],O2'(hydroxyl)-O2(carbonyl)[2.70]</t>
  </si>
  <si>
    <t xml:space="preserve">B5.A.1982.|B5.C.4207.-B5.G.4261.</t>
  </si>
  <si>
    <t xml:space="preserve">B5.A.2151.</t>
  </si>
  <si>
    <t xml:space="preserve">B8.C.19.</t>
  </si>
  <si>
    <t xml:space="preserve">O2'(hydroxyl)-O3'[3.14],O2'(hydroxyl)-O2'(hydroxyl)[2.91],N3-O2'(hydroxyl)[2.71]</t>
  </si>
  <si>
    <t xml:space="preserve">B5.A.2151.|B5.G.415.-B8.C.19.</t>
  </si>
  <si>
    <t xml:space="preserve">B5.A.2151.-B5.G.2152.-B8.U.18.-B8.C.19.</t>
  </si>
  <si>
    <t xml:space="preserve">B5.A.2151.-B8.C.19.(cSS)</t>
  </si>
  <si>
    <t xml:space="preserve">?SS_cis(0.387,B5.A.2151.-B8.C.19.),?SS_cis(0.138,B8.C.19.-B5.A.2151.)</t>
  </si>
  <si>
    <t xml:space="preserve">B5.G.2152.</t>
  </si>
  <si>
    <t xml:space="preserve">B8.U.18.</t>
  </si>
  <si>
    <t xml:space="preserve">O3'-O2'(hydroxyl)[3.04],O2'(hydroxyl)-O2(carbonyl)[2.75]</t>
  </si>
  <si>
    <t xml:space="preserve">B5.G.2152.-B8.U.18.(cSS)</t>
  </si>
  <si>
    <t xml:space="preserve">B5.C.2254.</t>
  </si>
  <si>
    <t xml:space="preserve">B5.C.2369.</t>
  </si>
  <si>
    <t xml:space="preserve">O3'-O2'(hydroxyl)[3.07],O2'(hydroxyl)-O2'(hydroxyl)[2.75],O2'(hydroxyl)-O2(carbonyl)[2.59]</t>
  </si>
  <si>
    <t xml:space="preserve">B5.C.2369.|B5.C.2254.-B5.G.2276.</t>
  </si>
  <si>
    <t xml:space="preserve">B5.C.2254.-B5.C.2369.(cSS)</t>
  </si>
  <si>
    <t xml:space="preserve">B5.G.2285.</t>
  </si>
  <si>
    <t xml:space="preserve">B5.A.2355.</t>
  </si>
  <si>
    <t xml:space="preserve">B5.G.2285.-B5.A.2355.(cSW)</t>
  </si>
  <si>
    <t xml:space="preserve">B5.A.2355.|B5.G.2285.-B5.C.2623.</t>
  </si>
  <si>
    <t xml:space="preserve">B5.G.2285.-B5.A.2355.(cSS)</t>
  </si>
  <si>
    <t xml:space="preserve">SS_cis(0.847,B5.G.2285.-B5.A.2355.),SS_cis(0.758,B5.A.2355.-B5.G.2285.)</t>
  </si>
  <si>
    <t xml:space="preserve">B5.C.2289.</t>
  </si>
  <si>
    <t xml:space="preserve">B5.A.2588.</t>
  </si>
  <si>
    <t xml:space="preserve">O3'-O2'(hydroxyl)[2.88],O2'(hydroxyl)-O2'(hydroxyl)[2.83],O2'(hydroxyl)-N3[2.76]</t>
  </si>
  <si>
    <t xml:space="preserve">B5.A.2588.|B5.C.2289.-B5.G.2357.</t>
  </si>
  <si>
    <t xml:space="preserve">B5.C.2289.-B5.U.2290.-B5.A.2587.-B5.A.2588.</t>
  </si>
  <si>
    <t xml:space="preserve">B5.C.2289.-B5.A.2588.(ncSS)</t>
  </si>
  <si>
    <t xml:space="preserve">B5.U.2290.</t>
  </si>
  <si>
    <t xml:space="preserve">B5.A.2587.</t>
  </si>
  <si>
    <t xml:space="preserve">O3'-O2'(hydroxyl)[3.36],O2'(hydroxyl)-O2'(hydroxyl)[3.00],O2'(hydroxyl)-N3[2.66]</t>
  </si>
  <si>
    <t xml:space="preserve">B5.U.2290.-B5.A.2587.(ncSS)</t>
  </si>
  <si>
    <t xml:space="preserve">?SS_cis(0.382,B5.A.2587.-B5.U.2290.),?SS_cis(0.232,B5.U.2290.-B5.A.2587.)</t>
  </si>
  <si>
    <t xml:space="preserve">B5.C.2301.</t>
  </si>
  <si>
    <t xml:space="preserve">B5.G.3403.</t>
  </si>
  <si>
    <t xml:space="preserve">B5.C.2301.-B5.G.3403.(cSS)</t>
  </si>
  <si>
    <t xml:space="preserve">B5.C.2301.-B5.G.3403.(ncSS)</t>
  </si>
  <si>
    <t xml:space="preserve">SS_cis(0.697,B5.G.3403.-B5.C.2301.),SS_cis(0.638,B5.C.2301.-B5.G.3403.)</t>
  </si>
  <si>
    <t xml:space="preserve">B5.G.2329.</t>
  </si>
  <si>
    <t xml:space="preserve">B8.C.125.</t>
  </si>
  <si>
    <t xml:space="preserve">B5.G.2329.-B8.C.125.(cSS)</t>
  </si>
  <si>
    <t xml:space="preserve">B8.C.125.|B5.G.2329.-B5.C.2335.</t>
  </si>
  <si>
    <t xml:space="preserve">B5.G.2329.-B8.C.125.(ncSS)</t>
  </si>
  <si>
    <t xml:space="preserve">?SS_cis(0.309,B5.G.2329.-B8.C.125.),?SS_cis(0.27,B8.C.125.-B5.G.2329.)</t>
  </si>
  <si>
    <t xml:space="preserve">B5.C.2363.</t>
  </si>
  <si>
    <t xml:space="preserve">B5.G.2483.</t>
  </si>
  <si>
    <t xml:space="preserve">B5.C.2363.-B5.G.2483.(cSS)</t>
  </si>
  <si>
    <t xml:space="preserve">B5.G.2483.|B5.C.2363.-B5.G.2378.</t>
  </si>
  <si>
    <t xml:space="preserve">B5.C.2363.-B5.G.2483.(ncSS)</t>
  </si>
  <si>
    <t xml:space="preserve">SS_cis(0.583,B5.C.2363.-B5.G.2483.)</t>
  </si>
  <si>
    <t xml:space="preserve">SS_cis(0.583,B5.C.2363.-B5.G.2483.),?SW_cis(0.153,B5.G.2483.-B5.C.2363.),?SS_cis(0.148,B5.G.2483.-B5.C.2363.)</t>
  </si>
  <si>
    <t xml:space="preserve">B5.A.2424.</t>
  </si>
  <si>
    <t xml:space="preserve">B5.C.2497.</t>
  </si>
  <si>
    <t xml:space="preserve">B5.A.2424.-B5.C.2497.(cSS)</t>
  </si>
  <si>
    <t xml:space="preserve">B5.A.2424.|B5.C.2497.-B5.G.2523.</t>
  </si>
  <si>
    <t xml:space="preserve">B5.A.2424.-B5.A.2425.-B5.C.2496.-B5.C.2497.</t>
  </si>
  <si>
    <t xml:space="preserve">?SS_cis(0.33,B5.C.2497.-B5.A.2424.),?SS_cis(0.225,B5.A.2424.-B5.C.2497.)</t>
  </si>
  <si>
    <t xml:space="preserve">B5.A.2425.</t>
  </si>
  <si>
    <t xml:space="preserve">B5.C.2496.</t>
  </si>
  <si>
    <t xml:space="preserve">O2'(hydroxyl)-O2'(hydroxyl)[2.41],O2'(hydroxyl)-O2(carbonyl)[3.32]</t>
  </si>
  <si>
    <t xml:space="preserve">B5.A.2425.|B5.C.2496.-B5.G.2524.</t>
  </si>
  <si>
    <t xml:space="preserve">B5.A.2425.-B5.C.2496.(cSS)</t>
  </si>
  <si>
    <t xml:space="preserve">B5.G.2429.</t>
  </si>
  <si>
    <t xml:space="preserve">B5.C.2613.</t>
  </si>
  <si>
    <t xml:space="preserve">B5.G.2429.-B5.C.2613.(cSS)</t>
  </si>
  <si>
    <t xml:space="preserve">B5.G.2429.|B5.G.2392.-B5.C.2613.</t>
  </si>
  <si>
    <t xml:space="preserve">?SS_cis(0.282,B5.C.2613.-B5.G.2429.),?SS_cis(0.229,B5.G.2429.-B5.C.2613.)</t>
  </si>
  <si>
    <t xml:space="preserve">B5.G.2659.</t>
  </si>
  <si>
    <t xml:space="preserve">B5.C.3354.</t>
  </si>
  <si>
    <t xml:space="preserve">B5.G.2659.-B5.C.3354.(cSS)</t>
  </si>
  <si>
    <t xml:space="preserve">B5.G.2659.-B5.C.3354.(ncSS)</t>
  </si>
  <si>
    <t xml:space="preserve">SS_cis(0.736,B5.C.3354.-B5.G.2659.),SS_cis(0.508,B5.G.2659.-B5.C.3354.)</t>
  </si>
  <si>
    <t xml:space="preserve">B5.A.3343.</t>
  </si>
  <si>
    <t xml:space="preserve">B5.A.4755.</t>
  </si>
  <si>
    <t xml:space="preserve">B5.A.3343.-B5.A.4755.(cSS)</t>
  </si>
  <si>
    <t xml:space="preserve">B5.A.4755.|B5.C.2733.-B5.A.3343.</t>
  </si>
  <si>
    <t xml:space="preserve">SS_cis(0.615,B5.A.3343.-B5.A.4755.),SS_cis(0.594,B5.A.4755.-B5.A.3343.)</t>
  </si>
  <si>
    <t xml:space="preserve">B5.U.3377.</t>
  </si>
  <si>
    <t xml:space="preserve">B5.A.4299.</t>
  </si>
  <si>
    <t xml:space="preserve">O3'-O2'(hydroxyl)[3.16],O2'(hydroxyl)-O2'(hydroxyl)[2.39]</t>
  </si>
  <si>
    <t xml:space="preserve">B5.U.3377.-B5.A.4299.(cSS)</t>
  </si>
  <si>
    <t xml:space="preserve">SS_cis(0.767,B5.A.4299.-B5.U.3377.),SS_cis(0.691,B5.U.3377.-B5.A.4299.)</t>
  </si>
  <si>
    <t xml:space="preserve">B5.A.3449.</t>
  </si>
  <si>
    <t xml:space="preserve">B5.A.3924.</t>
  </si>
  <si>
    <t xml:space="preserve">O2'(hydroxyl)-O3'[3.18],O2'(hydroxyl)-O2'(hydroxyl)[2.69],N3-O2'(hydroxyl)[2.88]</t>
  </si>
  <si>
    <t xml:space="preserve">B5.A.3449.|B5.U.3664.-B5.A.3924.</t>
  </si>
  <si>
    <t xml:space="preserve">B5.A.3449.-B5.A.3924.(cSS)</t>
  </si>
  <si>
    <t xml:space="preserve">?SS_cis(0.264,B5.A.3924.-B5.A.3449.),?SS_cis(0.252,B5.A.3449.-B5.A.3924.)</t>
  </si>
  <si>
    <t xml:space="preserve">B5.A2M.3450.</t>
  </si>
  <si>
    <t xml:space="preserve">B5.C.3923.</t>
  </si>
  <si>
    <t xml:space="preserve">B5.A2M.3450.|B5.G.3665.-B5.C.3923.</t>
  </si>
  <si>
    <t xml:space="preserve">B5.A.3468.</t>
  </si>
  <si>
    <t xml:space="preserve">B5.U.3664.</t>
  </si>
  <si>
    <t xml:space="preserve">O2'(hydroxyl)-O3'[2.99],O2'(hydroxyl)-O2'(hydroxyl)[2.64],N3-O2'(hydroxyl)[2.79]</t>
  </si>
  <si>
    <t xml:space="preserve">B5.A.3468.|B5.U.3664.-B5.A.3924.</t>
  </si>
  <si>
    <t xml:space="preserve">B5.A.3468.-B5.A.3469.-B5.C.3663.-B5.U.3664.</t>
  </si>
  <si>
    <t xml:space="preserve">B5.A.3468.-B5.U.3664.(cSS)</t>
  </si>
  <si>
    <t xml:space="preserve">SS_cis(0.732,B5.U.3664.-B5.A.3468.),SS_cis(0.709,B5.A.3468.-B5.U.3664.)</t>
  </si>
  <si>
    <t xml:space="preserve">B5.A.3469.</t>
  </si>
  <si>
    <t xml:space="preserve">B5.C.3663.</t>
  </si>
  <si>
    <t xml:space="preserve">O2'(hydroxyl)-O2'(hydroxyl)[3.38]</t>
  </si>
  <si>
    <t xml:space="preserve">B5.A.3469.|B5.C.3663.-B5.G.3925.</t>
  </si>
  <si>
    <t xml:space="preserve">B5.U.3530.</t>
  </si>
  <si>
    <t xml:space="preserve">B5.A.4242.</t>
  </si>
  <si>
    <t xml:space="preserve">B5.A.3531.</t>
  </si>
  <si>
    <t xml:space="preserve">B5.C.4252.</t>
  </si>
  <si>
    <t xml:space="preserve">O2'(hydroxyl)-O2'(hydroxyl)[3.03],N3-O2'(hydroxyl)[2.57]</t>
  </si>
  <si>
    <t xml:space="preserve">B5.A.3531.|B5.OMG.4240.-B5.C.4252.</t>
  </si>
  <si>
    <t xml:space="preserve">B5.A.3531.-B5.A.3532.-B5.C.4251.-B5.C.4252.</t>
  </si>
  <si>
    <t xml:space="preserve">?SS_cis(0.256,B5.C.4252.-B5.A.3531.),?SS_cis(0.15,B5.A.3531.-B5.C.4252.)</t>
  </si>
  <si>
    <t xml:space="preserve">B5.A.3532.</t>
  </si>
  <si>
    <t xml:space="preserve">B5.C.4251.</t>
  </si>
  <si>
    <t xml:space="preserve">O2'(hydroxyl)-O2'(hydroxyl)[2.59],O2'(hydroxyl)-O2(carbonyl)[2.87]</t>
  </si>
  <si>
    <t xml:space="preserve">B5.A.3532.|B5.G.4241.-B5.C.4251.</t>
  </si>
  <si>
    <t xml:space="preserve">B5.A.3532.-B5.C.4251.(cSS)</t>
  </si>
  <si>
    <t xml:space="preserve">B5.C.3651.</t>
  </si>
  <si>
    <t xml:space="preserve">B5.A.4290.</t>
  </si>
  <si>
    <t xml:space="preserve">O2'(hydroxyl)-O2'(hydroxyl)[2.63]</t>
  </si>
  <si>
    <t xml:space="preserve">B5.A.4290.|B5.C.3651.-B5.G.4128.</t>
  </si>
  <si>
    <t xml:space="preserve">B5.C.3651.-B5.PSU.3652.-B5.G.4289.-B5.A.4290.</t>
  </si>
  <si>
    <t xml:space="preserve">B5.C.3651.-B5.A.4290.(cSS)</t>
  </si>
  <si>
    <t xml:space="preserve">B5.PSU.3652.</t>
  </si>
  <si>
    <t xml:space="preserve">B5.G.4289.</t>
  </si>
  <si>
    <t xml:space="preserve">B5.PSU.3652.-B5.G.4289.(cSS)</t>
  </si>
  <si>
    <t xml:space="preserve">B5.G.4289.|B5.PSU.3652.-B5.A.4127.</t>
  </si>
  <si>
    <t xml:space="preserve">B5.U.4215.</t>
  </si>
  <si>
    <t xml:space="preserve">B5.A.4453.</t>
  </si>
  <si>
    <t xml:space="preserve">O2'(hydroxyl)-O2'(hydroxyl)[2.83]</t>
  </si>
  <si>
    <t xml:space="preserve">B5.A.4453.|B5.U.4215.-B5.C.4232.</t>
  </si>
  <si>
    <t xml:space="preserve">B5.U.4215.-B5.A.4453.(cSS)</t>
  </si>
  <si>
    <t xml:space="preserve">B5.A.4223.</t>
  </si>
  <si>
    <t xml:space="preserve">B5.C.4349.</t>
  </si>
  <si>
    <t xml:space="preserve">B5.A.4223.-B5.C.4349.(cWS)</t>
  </si>
  <si>
    <t xml:space="preserve">B5.A.4223.-B5.C.4349.(cSS)</t>
  </si>
  <si>
    <t xml:space="preserve">?SS_cis(0.251,B5.A.4223.-B5.C.4349.),?SS_cis(0.243,B5.C.4349.-B5.A.4223.)</t>
  </si>
  <si>
    <t xml:space="preserve">B5.C.4231.</t>
  </si>
  <si>
    <t xml:space="preserve">B5.A.4430.</t>
  </si>
  <si>
    <t xml:space="preserve">O2'(hydroxyl)-O2'(hydroxyl)[2.81],O2(carbonyl)-O2'(hydroxyl)[3.02]</t>
  </si>
  <si>
    <t xml:space="preserve">B5.A.4430.|B5.G.4216.-B5.C.4231.</t>
  </si>
  <si>
    <t xml:space="preserve">B5.C.4231.-B5.C.4232.-B5.U.4429.-B5.A.4430.</t>
  </si>
  <si>
    <t xml:space="preserve">B5.C.4231.-B5.A.4430.(cSS)</t>
  </si>
  <si>
    <t xml:space="preserve">B5.C.4232.</t>
  </si>
  <si>
    <t xml:space="preserve">B5.U.4429.</t>
  </si>
  <si>
    <t xml:space="preserve">O2'(hydroxyl)-O2'(hydroxyl)[2.65],O2'(hydroxyl)-O2(carbonyl)[2.85],O2(carbonyl)*O2(carbonyl)[3.37]</t>
  </si>
  <si>
    <t xml:space="preserve">B5.C.4232.-B5.U.4429.(ncSW)</t>
  </si>
  <si>
    <t xml:space="preserve">B7.A.23.</t>
  </si>
  <si>
    <t xml:space="preserve">B7.C.118.</t>
  </si>
  <si>
    <t xml:space="preserve">O2'(hydroxyl)-O3'[2.99],O2'(hydroxyl)-O2'(hydroxyl)[3.02],N3-O2'(hydroxyl)[2.53]</t>
  </si>
  <si>
    <t xml:space="preserve">B7.A.23.|B7.GTP.1.-B7.C.118.</t>
  </si>
  <si>
    <t xml:space="preserve">B7.A.23.-B7.C.24.-B7.G.117.-B7.C.118.</t>
  </si>
  <si>
    <t xml:space="preserve">B7.A.23.-B7.C.118.(ncSS)</t>
  </si>
  <si>
    <t xml:space="preserve">?SS_cis(0.337,B7.A.23.-B7.C.118.),?SS_cis(0.017,B7.C.118.-B7.A.23.)</t>
  </si>
  <si>
    <t xml:space="preserve">B7.C.24.</t>
  </si>
  <si>
    <t xml:space="preserve">B7.G.117.</t>
  </si>
  <si>
    <t xml:space="preserve">O2'(hydroxyl)-O2'(hydroxyl)[2.80],O2(carbonyl)-N2(amino)[3.49]</t>
  </si>
  <si>
    <t xml:space="preserve">B7.C.24.-B7.G.117.(ncSS)</t>
  </si>
  <si>
    <t xml:space="preserve">?SS_cis(0.291,B7.G.117.-B7.C.24.),?WS_cis(0.085,B7.C.24.-B7.G.117.),?SS_cis(0.075,B7.C.24.-B7.G.117.)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</si>
</sst>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4"/>
      <name val="LM Mono 10"/>
      <family val="0"/>
      <charset val="1"/>
    </font>
    <font>
      <sz val="14"/>
      <name val="Arial"/>
      <family val="2"/>
      <charset val="1"/>
    </font>
    <font>
      <u val="single"/>
      <sz val="10"/>
      <color rgb="FF2A609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5078125" defaultRowHeight="17.35" zeroHeight="false" outlineLevelRow="0" outlineLevelCol="0"/>
  <cols>
    <col collapsed="false" customWidth="true" hidden="false" outlineLevel="0" max="1" min="1" style="1" width="27.92"/>
    <col collapsed="false" customWidth="true" hidden="false" outlineLevel="0" max="2" min="2" style="2" width="51.4"/>
  </cols>
  <sheetData>
    <row r="1" customFormat="false" ht="17.35" hidden="false" customHeight="false" outlineLevel="0" collapsed="false">
      <c r="A1" s="1" t="s">
        <v>0</v>
      </c>
      <c r="B1" s="3" t="s">
        <v>1</v>
      </c>
    </row>
    <row r="2" customFormat="false" ht="17.35" hidden="false" customHeight="false" outlineLevel="0" collapsed="false">
      <c r="A2" s="1" t="s">
        <v>2</v>
      </c>
      <c r="B2" s="3" t="s">
        <v>3</v>
      </c>
    </row>
    <row r="3" customFormat="false" ht="17.35" hidden="false" customHeight="false" outlineLevel="0" collapsed="false">
      <c r="A3" s="1" t="s">
        <v>4</v>
      </c>
      <c r="B3" s="3" t="s">
        <v>5</v>
      </c>
    </row>
    <row r="4" customFormat="false" ht="17.35" hidden="false" customHeight="false" outlineLevel="0" collapsed="false">
      <c r="A4" s="1" t="s">
        <v>6</v>
      </c>
      <c r="B4" s="3" t="s">
        <v>7</v>
      </c>
    </row>
    <row r="5" customFormat="false" ht="17.35" hidden="false" customHeight="false" outlineLevel="0" collapsed="false">
      <c r="A5" s="1" t="s">
        <v>8</v>
      </c>
      <c r="B5" s="3" t="s">
        <v>9</v>
      </c>
    </row>
    <row r="6" customFormat="false" ht="17.35" hidden="false" customHeight="false" outlineLevel="0" collapsed="false">
      <c r="A6" s="1" t="s">
        <v>10</v>
      </c>
      <c r="B6" s="3" t="s">
        <v>11</v>
      </c>
    </row>
    <row r="7" customFormat="false" ht="17.35" hidden="false" customHeight="false" outlineLevel="0" collapsed="false">
      <c r="A7" s="1" t="s">
        <v>12</v>
      </c>
      <c r="B7" s="3" t="s">
        <v>13</v>
      </c>
    </row>
    <row r="8" customFormat="false" ht="17.35" hidden="false" customHeight="false" outlineLevel="0" collapsed="false">
      <c r="A8" s="1" t="s">
        <v>14</v>
      </c>
      <c r="B8" s="3" t="s">
        <v>15</v>
      </c>
    </row>
    <row r="9" customFormat="false" ht="17.35" hidden="false" customHeight="false" outlineLevel="0" collapsed="false">
      <c r="A9" s="1" t="s">
        <v>16</v>
      </c>
      <c r="B9" s="3" t="s">
        <v>17</v>
      </c>
    </row>
    <row r="10" customFormat="false" ht="17.35" hidden="false" customHeight="false" outlineLevel="0" collapsed="false">
      <c r="A10" s="1" t="s">
        <v>18</v>
      </c>
      <c r="B10" s="3" t="s">
        <v>19</v>
      </c>
    </row>
    <row r="11" customFormat="false" ht="17.35" hidden="false" customHeight="false" outlineLevel="0" collapsed="false">
      <c r="A11" s="1" t="s">
        <v>20</v>
      </c>
      <c r="B11" s="3" t="s">
        <v>21</v>
      </c>
    </row>
    <row r="12" customFormat="false" ht="17.35" hidden="false" customHeight="false" outlineLevel="0" collapsed="false">
      <c r="A12" s="1" t="s">
        <v>22</v>
      </c>
      <c r="B12" s="3" t="s">
        <v>23</v>
      </c>
    </row>
    <row r="13" customFormat="false" ht="17.35" hidden="false" customHeight="false" outlineLevel="0" collapsed="false">
      <c r="A13" s="1" t="s">
        <v>24</v>
      </c>
      <c r="B13" s="3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4" activePane="bottomLeft" state="frozen"/>
      <selection pane="topLeft" activeCell="A1" activeCellId="0" sqref="A1"/>
      <selection pane="bottomLeft" activeCell="F14" activeCellId="0" sqref="F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13.24"/>
    <col collapsed="false" customWidth="true" hidden="false" outlineLevel="0" max="3" min="3" style="0" width="13.1"/>
    <col collapsed="false" customWidth="true" hidden="false" outlineLevel="0" max="4" min="4" style="4" width="13.19"/>
    <col collapsed="false" customWidth="true" hidden="false" outlineLevel="0" max="5" min="5" style="0" width="26.59"/>
    <col collapsed="false" customWidth="true" hidden="false" outlineLevel="0" max="6" min="6" style="0" width="89.37"/>
    <col collapsed="false" customWidth="true" hidden="false" outlineLevel="0" max="7" min="7" style="0" width="32.42"/>
    <col collapsed="false" customWidth="true" hidden="false" outlineLevel="0" max="8" min="8" style="0" width="58.94"/>
    <col collapsed="false" customWidth="true" hidden="false" outlineLevel="0" max="9" min="9" style="0" width="27.69"/>
    <col collapsed="false" customWidth="true" hidden="false" outlineLevel="0" max="10" min="10" style="0" width="49.8"/>
    <col collapsed="false" customWidth="true" hidden="false" outlineLevel="0" max="11" min="11" style="0" width="16.14"/>
    <col collapsed="false" customWidth="true" hidden="false" outlineLevel="0" max="12" min="12" style="0" width="66.87"/>
    <col collapsed="false" customWidth="true" hidden="false" outlineLevel="0" max="13" min="13" style="0" width="103"/>
  </cols>
  <sheetData>
    <row r="1" s="5" customFormat="true" ht="12.8" hidden="false" customHeight="false" outlineLevel="0" collapsed="false">
      <c r="A1" s="5" t="s">
        <v>0</v>
      </c>
      <c r="B1" s="5" t="s">
        <v>2</v>
      </c>
      <c r="C1" s="5" t="s">
        <v>4</v>
      </c>
      <c r="D1" s="6" t="s">
        <v>6</v>
      </c>
      <c r="E1" s="5" t="s">
        <v>8</v>
      </c>
      <c r="F1" s="5" t="s">
        <v>10</v>
      </c>
      <c r="G1" s="5" t="s">
        <v>12</v>
      </c>
      <c r="H1" s="5" t="s">
        <v>14</v>
      </c>
      <c r="I1" s="5" t="s">
        <v>16</v>
      </c>
      <c r="J1" s="5" t="s">
        <v>18</v>
      </c>
      <c r="K1" s="5" t="s">
        <v>20</v>
      </c>
      <c r="L1" s="5" t="s">
        <v>22</v>
      </c>
      <c r="M1" s="5" t="s">
        <v>24</v>
      </c>
    </row>
    <row r="2" customFormat="false" ht="12.8" hidden="false" customHeight="false" outlineLevel="0" collapsed="false">
      <c r="A2" s="0" t="s">
        <v>26</v>
      </c>
      <c r="B2" s="0" t="s">
        <v>27</v>
      </c>
      <c r="C2" s="0" t="s">
        <v>28</v>
      </c>
      <c r="D2" s="4" t="str">
        <f aca="false">HYPERLINK("http://rna.bgsu.edu/rna3dhub/display3D/unitid/2A64|1|A|C|54,2A64|1|A|A|107","view")</f>
        <v>view</v>
      </c>
      <c r="F2" s="0" t="s">
        <v>29</v>
      </c>
      <c r="G2" s="0" t="s">
        <v>30</v>
      </c>
      <c r="H2" s="0" t="s">
        <v>31</v>
      </c>
      <c r="I2" s="0" t="s">
        <v>32</v>
      </c>
      <c r="K2" s="0" t="s">
        <v>33</v>
      </c>
    </row>
    <row r="3" customFormat="false" ht="12.8" hidden="false" customHeight="false" outlineLevel="0" collapsed="false">
      <c r="A3" s="0" t="s">
        <v>26</v>
      </c>
      <c r="B3" s="0" t="s">
        <v>34</v>
      </c>
      <c r="C3" s="0" t="s">
        <v>35</v>
      </c>
      <c r="D3" s="4" t="str">
        <f aca="false">HYPERLINK("http://rna.bgsu.edu/rna3dhub/display3D/unitid/2A64|1|A|A|55,2A64|1|A|A|106","view")</f>
        <v>view</v>
      </c>
      <c r="F3" s="0" t="s">
        <v>36</v>
      </c>
      <c r="H3" s="0" t="s">
        <v>31</v>
      </c>
      <c r="I3" s="0" t="s">
        <v>37</v>
      </c>
      <c r="J3" s="0" t="s">
        <v>38</v>
      </c>
      <c r="M3" s="0" t="s">
        <v>39</v>
      </c>
    </row>
    <row r="4" customFormat="false" ht="12.8" hidden="false" customHeight="false" outlineLevel="0" collapsed="false">
      <c r="A4" s="0" t="s">
        <v>26</v>
      </c>
      <c r="B4" s="0" t="s">
        <v>40</v>
      </c>
      <c r="C4" s="0" t="s">
        <v>41</v>
      </c>
      <c r="D4" s="4" t="str">
        <f aca="false">HYPERLINK("http://rna.bgsu.edu/rna3dhub/display3D/unitid/2A64|1|A|C|69,2A64|1|A|A|296","view")</f>
        <v>view</v>
      </c>
      <c r="F4" s="0" t="s">
        <v>42</v>
      </c>
      <c r="G4" s="0" t="s">
        <v>43</v>
      </c>
      <c r="H4" s="0" t="s">
        <v>44</v>
      </c>
      <c r="I4" s="0" t="s">
        <v>45</v>
      </c>
    </row>
    <row r="5" customFormat="false" ht="12.8" hidden="false" customHeight="false" outlineLevel="0" collapsed="false">
      <c r="A5" s="0" t="s">
        <v>26</v>
      </c>
      <c r="B5" s="0" t="s">
        <v>46</v>
      </c>
      <c r="C5" s="0" t="s">
        <v>47</v>
      </c>
      <c r="D5" s="4" t="str">
        <f aca="false">HYPERLINK("http://rna.bgsu.edu/rna3dhub/display3D/unitid/2A64|1|A|U|70,2A64|1|A|A|295","view")</f>
        <v>view</v>
      </c>
      <c r="F5" s="0" t="s">
        <v>48</v>
      </c>
      <c r="H5" s="0" t="s">
        <v>44</v>
      </c>
      <c r="J5" s="0" t="s">
        <v>49</v>
      </c>
      <c r="M5" s="0" t="s">
        <v>50</v>
      </c>
    </row>
    <row r="6" customFormat="false" ht="12.8" hidden="false" customHeight="false" outlineLevel="0" collapsed="false">
      <c r="A6" s="0" t="s">
        <v>26</v>
      </c>
      <c r="B6" s="0" t="s">
        <v>51</v>
      </c>
      <c r="C6" s="0" t="s">
        <v>52</v>
      </c>
      <c r="D6" s="4" t="str">
        <f aca="false">HYPERLINK("http://rna.bgsu.edu/rna3dhub/display3D/unitid/2A64|1|A|G|76,2A64|1|A|A|290","view")</f>
        <v>view</v>
      </c>
      <c r="F6" s="0" t="s">
        <v>53</v>
      </c>
    </row>
    <row r="7" customFormat="false" ht="12.8" hidden="false" customHeight="false" outlineLevel="0" collapsed="false">
      <c r="A7" s="0" t="s">
        <v>26</v>
      </c>
      <c r="B7" s="0" t="s">
        <v>54</v>
      </c>
      <c r="C7" s="0" t="s">
        <v>55</v>
      </c>
      <c r="D7" s="4" t="str">
        <f aca="false">HYPERLINK("http://rna.bgsu.edu/rna3dhub/display3D/unitid/2A64|1|A|A|99,2A64|1|A|U|393","view")</f>
        <v>view</v>
      </c>
      <c r="E7" s="0" t="s">
        <v>56</v>
      </c>
      <c r="G7" s="0" t="s">
        <v>57</v>
      </c>
      <c r="H7" s="0" t="s">
        <v>58</v>
      </c>
      <c r="I7" s="0" t="s">
        <v>56</v>
      </c>
      <c r="J7" s="0" t="s">
        <v>59</v>
      </c>
      <c r="K7" s="0" t="s">
        <v>60</v>
      </c>
      <c r="L7" s="0" t="s">
        <v>61</v>
      </c>
      <c r="M7" s="0" t="s">
        <v>61</v>
      </c>
    </row>
    <row r="8" customFormat="false" ht="12.8" hidden="false" customHeight="false" outlineLevel="0" collapsed="false">
      <c r="A8" s="0" t="s">
        <v>26</v>
      </c>
      <c r="B8" s="0" t="s">
        <v>62</v>
      </c>
      <c r="C8" s="0" t="s">
        <v>63</v>
      </c>
      <c r="D8" s="4" t="str">
        <f aca="false">HYPERLINK("http://rna.bgsu.edu/rna3dhub/display3D/unitid/2A64|1|A|A|100,2A64|1|A|A|392","view")</f>
        <v>view</v>
      </c>
      <c r="F8" s="0" t="s">
        <v>64</v>
      </c>
      <c r="G8" s="0" t="s">
        <v>65</v>
      </c>
      <c r="H8" s="0" t="s">
        <v>58</v>
      </c>
      <c r="I8" s="0" t="s">
        <v>66</v>
      </c>
    </row>
    <row r="9" customFormat="false" ht="12.8" hidden="false" customHeight="false" outlineLevel="0" collapsed="false">
      <c r="A9" s="0" t="s">
        <v>26</v>
      </c>
      <c r="B9" s="0" t="s">
        <v>67</v>
      </c>
      <c r="C9" s="0" t="s">
        <v>68</v>
      </c>
      <c r="D9" s="4" t="str">
        <f aca="false">HYPERLINK("http://rna.bgsu.edu/rna3dhub/display3D/unitid/2A64|1|A|A|187,2A64|1|A|C|245","view")</f>
        <v>view</v>
      </c>
      <c r="F9" s="0" t="s">
        <v>69</v>
      </c>
      <c r="G9" s="0" t="s">
        <v>70</v>
      </c>
      <c r="H9" s="0" t="s">
        <v>71</v>
      </c>
      <c r="I9" s="0" t="s">
        <v>72</v>
      </c>
      <c r="J9" s="0" t="s">
        <v>73</v>
      </c>
      <c r="K9" s="0" t="s">
        <v>33</v>
      </c>
      <c r="M9" s="0" t="s">
        <v>74</v>
      </c>
    </row>
    <row r="10" customFormat="false" ht="12.8" hidden="false" customHeight="false" outlineLevel="0" collapsed="false">
      <c r="A10" s="0" t="s">
        <v>75</v>
      </c>
      <c r="B10" s="0" t="s">
        <v>76</v>
      </c>
      <c r="C10" s="0" t="s">
        <v>77</v>
      </c>
      <c r="D10" s="4" t="str">
        <f aca="false">HYPERLINK("http://rna.bgsu.edu/rna3dhub/display3D/unitid/2GDI|1|X|G|21,2GDI|1|X|U|71","view")</f>
        <v>view</v>
      </c>
      <c r="E10" s="0" t="s">
        <v>78</v>
      </c>
      <c r="G10" s="0" t="s">
        <v>79</v>
      </c>
      <c r="I10" s="0" t="s">
        <v>78</v>
      </c>
      <c r="J10" s="0" t="s">
        <v>80</v>
      </c>
      <c r="K10" s="0" t="s">
        <v>81</v>
      </c>
      <c r="M10" s="0" t="s">
        <v>82</v>
      </c>
    </row>
    <row r="11" customFormat="false" ht="12.8" hidden="false" customHeight="false" outlineLevel="0" collapsed="false">
      <c r="A11" s="0" t="s">
        <v>75</v>
      </c>
      <c r="B11" s="0" t="s">
        <v>83</v>
      </c>
      <c r="C11" s="0" t="s">
        <v>84</v>
      </c>
      <c r="D11" s="4" t="str">
        <f aca="false">HYPERLINK("http://rna.bgsu.edu/rna3dhub/display3D/unitid/2GDI|1|X|C|22,2GDI|1|X|A|70","view")</f>
        <v>view</v>
      </c>
      <c r="F11" s="0" t="s">
        <v>85</v>
      </c>
      <c r="G11" s="0" t="s">
        <v>86</v>
      </c>
      <c r="I11" s="0" t="s">
        <v>87</v>
      </c>
      <c r="J11" s="0" t="s">
        <v>88</v>
      </c>
      <c r="M11" s="0" t="s">
        <v>89</v>
      </c>
    </row>
    <row r="12" customFormat="false" ht="12.8" hidden="false" customHeight="false" outlineLevel="0" collapsed="false">
      <c r="A12" s="0" t="s">
        <v>90</v>
      </c>
      <c r="B12" s="0" t="s">
        <v>91</v>
      </c>
      <c r="C12" s="0" t="s">
        <v>92</v>
      </c>
      <c r="D12" s="4" t="str">
        <f aca="false">HYPERLINK("http://rna.bgsu.edu/rna3dhub/display3D/unitid/2Z75|1|A|C|10,2Z75|1|B|A|117","view")</f>
        <v>view</v>
      </c>
      <c r="F12" s="0" t="s">
        <v>93</v>
      </c>
      <c r="G12" s="0" t="s">
        <v>94</v>
      </c>
      <c r="H12" s="0" t="s">
        <v>95</v>
      </c>
      <c r="I12" s="0" t="s">
        <v>96</v>
      </c>
      <c r="K12" s="0" t="s">
        <v>60</v>
      </c>
    </row>
    <row r="13" customFormat="false" ht="12.8" hidden="false" customHeight="false" outlineLevel="0" collapsed="false">
      <c r="A13" s="0" t="s">
        <v>90</v>
      </c>
      <c r="B13" s="0" t="s">
        <v>97</v>
      </c>
      <c r="C13" s="0" t="s">
        <v>98</v>
      </c>
      <c r="D13" s="4" t="str">
        <f aca="false">HYPERLINK("http://rna.bgsu.edu/rna3dhub/display3D/unitid/2Z75|1|A|U|11,2Z75|1|B|G|116","view")</f>
        <v>view</v>
      </c>
      <c r="E13" s="0" t="s">
        <v>99</v>
      </c>
      <c r="G13" s="0" t="s">
        <v>100</v>
      </c>
      <c r="H13" s="0" t="s">
        <v>95</v>
      </c>
      <c r="I13" s="0" t="s">
        <v>99</v>
      </c>
      <c r="J13" s="0" t="s">
        <v>101</v>
      </c>
      <c r="K13" s="0" t="s">
        <v>102</v>
      </c>
      <c r="L13" s="0" t="s">
        <v>103</v>
      </c>
      <c r="M13" s="0" t="s">
        <v>103</v>
      </c>
    </row>
    <row r="14" customFormat="false" ht="12.8" hidden="false" customHeight="false" outlineLevel="0" collapsed="false">
      <c r="A14" s="0" t="s">
        <v>90</v>
      </c>
      <c r="B14" s="0" t="s">
        <v>104</v>
      </c>
      <c r="C14" s="0" t="s">
        <v>105</v>
      </c>
      <c r="D14" s="4" t="str">
        <f aca="false">HYPERLINK("http://rna.bgsu.edu/rna3dhub/display3D/unitid/2Z75|1|B|C|36,2Z75|1|B|A|105","view")</f>
        <v>view</v>
      </c>
      <c r="F14" s="0" t="s">
        <v>106</v>
      </c>
      <c r="G14" s="0" t="s">
        <v>107</v>
      </c>
      <c r="H14" s="0" t="s">
        <v>108</v>
      </c>
      <c r="I14" s="0" t="s">
        <v>109</v>
      </c>
      <c r="J14" s="0" t="s">
        <v>88</v>
      </c>
      <c r="M14" s="0" t="s">
        <v>110</v>
      </c>
    </row>
    <row r="15" customFormat="false" ht="12.8" hidden="false" customHeight="false" outlineLevel="0" collapsed="false">
      <c r="A15" s="0" t="s">
        <v>90</v>
      </c>
      <c r="B15" s="0" t="s">
        <v>111</v>
      </c>
      <c r="C15" s="0" t="s">
        <v>112</v>
      </c>
      <c r="D15" s="4" t="str">
        <f aca="false">HYPERLINK("http://rna.bgsu.edu/rna3dhub/display3D/unitid/2Z75|1|B|C|52,2Z75|1|B|G|128","view")</f>
        <v>view</v>
      </c>
      <c r="F15" s="0" t="s">
        <v>113</v>
      </c>
      <c r="G15" s="0" t="s">
        <v>114</v>
      </c>
      <c r="H15" s="0" t="s">
        <v>115</v>
      </c>
      <c r="I15" s="0" t="s">
        <v>116</v>
      </c>
      <c r="J15" s="0" t="s">
        <v>117</v>
      </c>
      <c r="M15" s="0" t="s">
        <v>118</v>
      </c>
    </row>
    <row r="16" customFormat="false" ht="12.8" hidden="false" customHeight="false" outlineLevel="0" collapsed="false">
      <c r="A16" s="0" t="s">
        <v>119</v>
      </c>
      <c r="B16" s="0" t="s">
        <v>120</v>
      </c>
      <c r="C16" s="0" t="s">
        <v>121</v>
      </c>
      <c r="D16" s="4" t="str">
        <f aca="false">HYPERLINK("http://rna.bgsu.edu/rna3dhub/display3D/unitid/3F2X|1|X|G|11,3F2X|1|X|C|31","view")</f>
        <v>view</v>
      </c>
      <c r="E16" s="0" t="s">
        <v>122</v>
      </c>
      <c r="G16" s="0" t="s">
        <v>123</v>
      </c>
      <c r="H16" s="0" t="s">
        <v>124</v>
      </c>
      <c r="J16" s="0" t="s">
        <v>125</v>
      </c>
      <c r="K16" s="0" t="s">
        <v>126</v>
      </c>
      <c r="M16" s="0" t="s">
        <v>127</v>
      </c>
    </row>
    <row r="17" customFormat="false" ht="12.8" hidden="false" customHeight="false" outlineLevel="0" collapsed="false">
      <c r="A17" s="0" t="s">
        <v>119</v>
      </c>
      <c r="B17" s="0" t="s">
        <v>128</v>
      </c>
      <c r="C17" s="0" t="s">
        <v>129</v>
      </c>
      <c r="D17" s="4" t="str">
        <f aca="false">HYPERLINK("http://rna.bgsu.edu/rna3dhub/display3D/unitid/3F2X|1|X|C|46,3F2X|1|X|A|104","view")</f>
        <v>view</v>
      </c>
      <c r="F17" s="0" t="s">
        <v>130</v>
      </c>
      <c r="G17" s="0" t="s">
        <v>131</v>
      </c>
      <c r="H17" s="0" t="s">
        <v>132</v>
      </c>
      <c r="I17" s="0" t="s">
        <v>133</v>
      </c>
      <c r="K17" s="0" t="s">
        <v>60</v>
      </c>
    </row>
    <row r="18" customFormat="false" ht="12.8" hidden="false" customHeight="false" outlineLevel="0" collapsed="false">
      <c r="A18" s="0" t="s">
        <v>119</v>
      </c>
      <c r="B18" s="0" t="s">
        <v>134</v>
      </c>
      <c r="C18" s="0" t="s">
        <v>135</v>
      </c>
      <c r="D18" s="4" t="str">
        <f aca="false">HYPERLINK("http://rna.bgsu.edu/rna3dhub/display3D/unitid/3F2X|1|X|G|47,3F2X|1|X|G|103","view")</f>
        <v>view</v>
      </c>
      <c r="F18" s="0" t="s">
        <v>136</v>
      </c>
      <c r="H18" s="0" t="s">
        <v>132</v>
      </c>
      <c r="K18" s="0" t="s">
        <v>137</v>
      </c>
    </row>
    <row r="19" customFormat="false" ht="12.8" hidden="false" customHeight="false" outlineLevel="0" collapsed="false">
      <c r="A19" s="0" t="s">
        <v>119</v>
      </c>
      <c r="B19" s="0" t="s">
        <v>138</v>
      </c>
      <c r="C19" s="0" t="s">
        <v>139</v>
      </c>
      <c r="D19" s="4" t="str">
        <f aca="false">HYPERLINK("http://rna.bgsu.edu/rna3dhub/display3D/unitid/3F2X|1|X|G|62,3F2X|1|X|C|83","view")</f>
        <v>view</v>
      </c>
      <c r="E19" s="0" t="s">
        <v>140</v>
      </c>
      <c r="G19" s="0" t="s">
        <v>141</v>
      </c>
      <c r="H19" s="0" t="s">
        <v>142</v>
      </c>
      <c r="J19" s="0" t="s">
        <v>125</v>
      </c>
      <c r="K19" s="0" t="s">
        <v>126</v>
      </c>
      <c r="L19" s="0" t="s">
        <v>143</v>
      </c>
      <c r="M19" s="0" t="s">
        <v>143</v>
      </c>
    </row>
    <row r="20" customFormat="false" ht="12.8" hidden="false" customHeight="false" outlineLevel="0" collapsed="false">
      <c r="A20" s="0" t="s">
        <v>144</v>
      </c>
      <c r="B20" s="0" t="s">
        <v>145</v>
      </c>
      <c r="C20" s="0" t="s">
        <v>146</v>
      </c>
      <c r="D20" s="4" t="str">
        <f aca="false">HYPERLINK("http://rna.bgsu.edu/rna3dhub/display3D/unitid/3IGI|1|A|C|6,3IGI|1|A|A|319","view")</f>
        <v>view</v>
      </c>
      <c r="F20" s="0" t="s">
        <v>147</v>
      </c>
      <c r="G20" s="0" t="s">
        <v>148</v>
      </c>
      <c r="H20" s="0" t="s">
        <v>149</v>
      </c>
      <c r="I20" s="0" t="s">
        <v>150</v>
      </c>
      <c r="K20" s="0" t="s">
        <v>60</v>
      </c>
    </row>
    <row r="21" customFormat="false" ht="12.8" hidden="false" customHeight="false" outlineLevel="0" collapsed="false">
      <c r="A21" s="0" t="s">
        <v>144</v>
      </c>
      <c r="B21" s="0" t="s">
        <v>151</v>
      </c>
      <c r="C21" s="0" t="s">
        <v>152</v>
      </c>
      <c r="D21" s="4" t="str">
        <f aca="false">HYPERLINK("http://rna.bgsu.edu/rna3dhub/display3D/unitid/3IGI|1|A|C|7,3IGI|1|A|A|318","view")</f>
        <v>view</v>
      </c>
      <c r="E21" s="0" t="s">
        <v>153</v>
      </c>
      <c r="G21" s="0" t="s">
        <v>154</v>
      </c>
      <c r="H21" s="0" t="s">
        <v>149</v>
      </c>
      <c r="I21" s="0" t="s">
        <v>153</v>
      </c>
      <c r="J21" s="0" t="s">
        <v>88</v>
      </c>
      <c r="K21" s="0" t="s">
        <v>155</v>
      </c>
      <c r="M21" s="0" t="s">
        <v>156</v>
      </c>
    </row>
    <row r="22" customFormat="false" ht="12.8" hidden="false" customHeight="false" outlineLevel="0" collapsed="false">
      <c r="A22" s="0" t="s">
        <v>144</v>
      </c>
      <c r="B22" s="0" t="s">
        <v>157</v>
      </c>
      <c r="C22" s="0" t="s">
        <v>158</v>
      </c>
      <c r="D22" s="4" t="str">
        <f aca="false">HYPERLINK("http://rna.bgsu.edu/rna3dhub/display3D/unitid/3IGI|1|A|C|23,3IGI|1|A|A|67","view")</f>
        <v>view</v>
      </c>
      <c r="F22" s="0" t="s">
        <v>159</v>
      </c>
      <c r="G22" s="0" t="s">
        <v>160</v>
      </c>
      <c r="H22" s="0" t="s">
        <v>161</v>
      </c>
      <c r="I22" s="0" t="s">
        <v>162</v>
      </c>
      <c r="K22" s="0" t="s">
        <v>60</v>
      </c>
    </row>
    <row r="23" customFormat="false" ht="12.8" hidden="false" customHeight="false" outlineLevel="0" collapsed="false">
      <c r="A23" s="0" t="s">
        <v>144</v>
      </c>
      <c r="B23" s="0" t="s">
        <v>163</v>
      </c>
      <c r="C23" s="0" t="s">
        <v>164</v>
      </c>
      <c r="D23" s="4" t="str">
        <f aca="false">HYPERLINK("http://rna.bgsu.edu/rna3dhub/display3D/unitid/3IGI|1|A|A|49,3IGI|1|A|G|169","view")</f>
        <v>view</v>
      </c>
      <c r="E23" s="0" t="s">
        <v>165</v>
      </c>
      <c r="G23" s="0" t="s">
        <v>166</v>
      </c>
      <c r="H23" s="0" t="s">
        <v>167</v>
      </c>
      <c r="I23" s="0" t="s">
        <v>165</v>
      </c>
      <c r="J23" s="0" t="s">
        <v>168</v>
      </c>
      <c r="K23" s="0" t="s">
        <v>102</v>
      </c>
      <c r="L23" s="0" t="s">
        <v>169</v>
      </c>
      <c r="M23" s="0" t="s">
        <v>169</v>
      </c>
    </row>
    <row r="24" customFormat="false" ht="12.8" hidden="false" customHeight="false" outlineLevel="0" collapsed="false">
      <c r="A24" s="0" t="s">
        <v>144</v>
      </c>
      <c r="B24" s="0" t="s">
        <v>170</v>
      </c>
      <c r="C24" s="0" t="s">
        <v>171</v>
      </c>
      <c r="D24" s="4" t="str">
        <f aca="false">HYPERLINK("http://rna.bgsu.edu/rna3dhub/display3D/unitid/3IGI|1|A|G|92,3IGI|1|A|U|273","view")</f>
        <v>view</v>
      </c>
      <c r="E24" s="0" t="s">
        <v>172</v>
      </c>
      <c r="G24" s="0" t="s">
        <v>173</v>
      </c>
      <c r="H24" s="0" t="s">
        <v>174</v>
      </c>
      <c r="I24" s="0" t="s">
        <v>172</v>
      </c>
      <c r="J24" s="0" t="s">
        <v>175</v>
      </c>
      <c r="K24" s="0" t="s">
        <v>126</v>
      </c>
      <c r="L24" s="0" t="s">
        <v>176</v>
      </c>
      <c r="M24" s="0" t="s">
        <v>176</v>
      </c>
    </row>
    <row r="25" customFormat="false" ht="12.8" hidden="false" customHeight="false" outlineLevel="0" collapsed="false">
      <c r="A25" s="0" t="s">
        <v>144</v>
      </c>
      <c r="B25" s="0" t="s">
        <v>177</v>
      </c>
      <c r="C25" s="0" t="s">
        <v>178</v>
      </c>
      <c r="D25" s="4" t="str">
        <f aca="false">HYPERLINK("http://rna.bgsu.edu/rna3dhub/display3D/unitid/3IGI|1|A|A|93,3IGI|1|A|C|272","view")</f>
        <v>view</v>
      </c>
      <c r="F25" s="0" t="s">
        <v>179</v>
      </c>
      <c r="G25" s="0" t="s">
        <v>180</v>
      </c>
      <c r="H25" s="0" t="s">
        <v>174</v>
      </c>
      <c r="I25" s="0" t="s">
        <v>181</v>
      </c>
      <c r="K25" s="0" t="s">
        <v>155</v>
      </c>
    </row>
    <row r="26" customFormat="false" ht="12.8" hidden="false" customHeight="false" outlineLevel="0" collapsed="false">
      <c r="A26" s="0" t="s">
        <v>144</v>
      </c>
      <c r="B26" s="0" t="s">
        <v>35</v>
      </c>
      <c r="C26" s="0" t="s">
        <v>182</v>
      </c>
      <c r="D26" s="4" t="str">
        <f aca="false">HYPERLINK("http://rna.bgsu.edu/rna3dhub/display3D/unitid/3IGI|1|A|A|106,3IGI|1|A|C|367","view")</f>
        <v>view</v>
      </c>
      <c r="F26" s="0" t="s">
        <v>183</v>
      </c>
      <c r="G26" s="0" t="s">
        <v>184</v>
      </c>
      <c r="H26" s="0" t="s">
        <v>185</v>
      </c>
    </row>
    <row r="27" customFormat="false" ht="12.8" hidden="false" customHeight="false" outlineLevel="0" collapsed="false">
      <c r="A27" s="0" t="s">
        <v>144</v>
      </c>
      <c r="B27" s="0" t="s">
        <v>186</v>
      </c>
      <c r="C27" s="0" t="s">
        <v>187</v>
      </c>
      <c r="D27" s="4" t="str">
        <f aca="false">HYPERLINK("http://rna.bgsu.edu/rna3dhub/display3D/unitid/3IGI|1|A|C|127,3IGI|1|A|A|193","view")</f>
        <v>view</v>
      </c>
      <c r="F27" s="0" t="s">
        <v>188</v>
      </c>
      <c r="G27" s="0" t="s">
        <v>189</v>
      </c>
      <c r="H27" s="0" t="s">
        <v>190</v>
      </c>
      <c r="I27" s="0" t="s">
        <v>191</v>
      </c>
      <c r="K27" s="0" t="s">
        <v>60</v>
      </c>
    </row>
    <row r="28" customFormat="false" ht="12.8" hidden="false" customHeight="false" outlineLevel="0" collapsed="false">
      <c r="A28" s="0" t="s">
        <v>144</v>
      </c>
      <c r="B28" s="0" t="s">
        <v>192</v>
      </c>
      <c r="C28" s="0" t="s">
        <v>193</v>
      </c>
      <c r="D28" s="4" t="str">
        <f aca="false">HYPERLINK("http://rna.bgsu.edu/rna3dhub/display3D/unitid/3IGI|1|A|A|134,3IGI|1|A|C|360","view")</f>
        <v>view</v>
      </c>
      <c r="F28" s="0" t="s">
        <v>194</v>
      </c>
      <c r="I28" s="0" t="s">
        <v>195</v>
      </c>
      <c r="J28" s="0" t="s">
        <v>73</v>
      </c>
      <c r="M28" s="0" t="s">
        <v>196</v>
      </c>
    </row>
    <row r="29" customFormat="false" ht="12.8" hidden="false" customHeight="false" outlineLevel="0" collapsed="false">
      <c r="A29" s="0" t="s">
        <v>144</v>
      </c>
      <c r="B29" s="0" t="s">
        <v>197</v>
      </c>
      <c r="C29" s="0" t="s">
        <v>198</v>
      </c>
      <c r="D29" s="4" t="str">
        <f aca="false">HYPERLINK("http://rna.bgsu.edu/rna3dhub/display3D/unitid/3IGI|1|A|G|135,3IGI|1|A|G|359","view")</f>
        <v>view</v>
      </c>
      <c r="F29" s="0" t="s">
        <v>199</v>
      </c>
      <c r="J29" s="0" t="s">
        <v>200</v>
      </c>
      <c r="K29" s="0" t="s">
        <v>201</v>
      </c>
    </row>
    <row r="30" customFormat="false" ht="12.8" hidden="false" customHeight="false" outlineLevel="0" collapsed="false">
      <c r="A30" s="0" t="s">
        <v>144</v>
      </c>
      <c r="B30" s="0" t="s">
        <v>202</v>
      </c>
      <c r="C30" s="0" t="s">
        <v>203</v>
      </c>
      <c r="D30" s="4" t="str">
        <f aca="false">HYPERLINK("http://rna.bgsu.edu/rna3dhub/display3D/unitid/3IGI|1|A|U|234,3IGI|1|A|A|370","view")</f>
        <v>view</v>
      </c>
    </row>
    <row r="31" customFormat="false" ht="12.8" hidden="false" customHeight="false" outlineLevel="0" collapsed="false">
      <c r="A31" s="0" t="s">
        <v>204</v>
      </c>
      <c r="B31" s="0" t="s">
        <v>205</v>
      </c>
      <c r="C31" s="0" t="s">
        <v>206</v>
      </c>
      <c r="D31" s="4" t="str">
        <f aca="false">HYPERLINK("http://rna.bgsu.edu/rna3dhub/display3D/unitid/3NDB|1|M|A|165,3NDB|1|M|C|208","view")</f>
        <v>view</v>
      </c>
      <c r="F31" s="0" t="s">
        <v>207</v>
      </c>
      <c r="I31" s="0" t="s">
        <v>208</v>
      </c>
      <c r="J31" s="0" t="s">
        <v>73</v>
      </c>
      <c r="M31" s="0" t="s">
        <v>209</v>
      </c>
    </row>
    <row r="32" customFormat="false" ht="12.8" hidden="false" customHeight="false" outlineLevel="0" collapsed="false">
      <c r="A32" s="0" t="s">
        <v>204</v>
      </c>
      <c r="B32" s="0" t="s">
        <v>210</v>
      </c>
      <c r="C32" s="0" t="s">
        <v>211</v>
      </c>
      <c r="D32" s="4" t="str">
        <f aca="false">HYPERLINK("http://rna.bgsu.edu/rna3dhub/display3D/unitid/3NDB|1|M|A|176,3NDB|1|M|U|224","view")</f>
        <v>view</v>
      </c>
      <c r="E32" s="0" t="s">
        <v>212</v>
      </c>
      <c r="I32" s="0" t="s">
        <v>213</v>
      </c>
      <c r="J32" s="0" t="s">
        <v>214</v>
      </c>
      <c r="K32" s="0" t="s">
        <v>60</v>
      </c>
      <c r="L32" s="0" t="s">
        <v>215</v>
      </c>
      <c r="M32" s="0" t="s">
        <v>215</v>
      </c>
    </row>
    <row r="33" customFormat="false" ht="12.8" hidden="false" customHeight="false" outlineLevel="0" collapsed="false">
      <c r="A33" s="0" t="s">
        <v>204</v>
      </c>
      <c r="B33" s="0" t="s">
        <v>216</v>
      </c>
      <c r="C33" s="0" t="s">
        <v>217</v>
      </c>
      <c r="D33" s="4" t="str">
        <f aca="false">HYPERLINK("http://rna.bgsu.edu/rna3dhub/display3D/unitid/3NDB|1|M|A|177,3NDB|1|M|G|223","view")</f>
        <v>view</v>
      </c>
      <c r="E33" s="0" t="s">
        <v>218</v>
      </c>
      <c r="G33" s="0" t="s">
        <v>219</v>
      </c>
      <c r="I33" s="0" t="s">
        <v>220</v>
      </c>
      <c r="K33" s="0" t="s">
        <v>221</v>
      </c>
      <c r="L33" s="0" t="s">
        <v>222</v>
      </c>
      <c r="M33" s="0" t="s">
        <v>222</v>
      </c>
    </row>
    <row r="34" customFormat="false" ht="12.8" hidden="false" customHeight="false" outlineLevel="0" collapsed="false">
      <c r="A34" s="0" t="s">
        <v>223</v>
      </c>
      <c r="B34" s="0" t="s">
        <v>224</v>
      </c>
      <c r="C34" s="0" t="s">
        <v>225</v>
      </c>
      <c r="D34" s="4" t="str">
        <f aca="false">HYPERLINK("http://rna.bgsu.edu/rna3dhub/display3D/unitid/3P49|1|A|G|6,3P49|1|A|A|119","view")</f>
        <v>view</v>
      </c>
      <c r="E34" s="0" t="s">
        <v>226</v>
      </c>
      <c r="G34" s="0" t="s">
        <v>227</v>
      </c>
      <c r="H34" s="0" t="s">
        <v>228</v>
      </c>
      <c r="I34" s="0" t="s">
        <v>226</v>
      </c>
      <c r="K34" s="0" t="s">
        <v>137</v>
      </c>
      <c r="L34" s="0" t="s">
        <v>229</v>
      </c>
      <c r="M34" s="0" t="s">
        <v>229</v>
      </c>
    </row>
    <row r="35" customFormat="false" ht="12.8" hidden="false" customHeight="false" outlineLevel="0" collapsed="false">
      <c r="A35" s="0" t="s">
        <v>223</v>
      </c>
      <c r="B35" s="0" t="s">
        <v>230</v>
      </c>
      <c r="C35" s="0" t="s">
        <v>231</v>
      </c>
      <c r="D35" s="4" t="str">
        <f aca="false">HYPERLINK("http://rna.bgsu.edu/rna3dhub/display3D/unitid/3P49|1|A|A|7,3P49|1|A|A|118","view")</f>
        <v>view</v>
      </c>
      <c r="F35" s="0" t="s">
        <v>232</v>
      </c>
      <c r="H35" s="0" t="s">
        <v>228</v>
      </c>
      <c r="I35" s="0" t="s">
        <v>233</v>
      </c>
      <c r="J35" s="0" t="s">
        <v>38</v>
      </c>
      <c r="K35" s="0" t="s">
        <v>155</v>
      </c>
      <c r="M35" s="0" t="s">
        <v>234</v>
      </c>
    </row>
    <row r="36" customFormat="false" ht="12.8" hidden="false" customHeight="false" outlineLevel="0" collapsed="false">
      <c r="A36" s="0" t="s">
        <v>223</v>
      </c>
      <c r="B36" s="0" t="s">
        <v>235</v>
      </c>
      <c r="C36" s="0" t="s">
        <v>236</v>
      </c>
      <c r="D36" s="4" t="str">
        <f aca="false">HYPERLINK("http://rna.bgsu.edu/rna3dhub/display3D/unitid/3P49|1|A|A|45,3P49|1|A|C|154","view")</f>
        <v>view</v>
      </c>
      <c r="G36" s="0" t="s">
        <v>237</v>
      </c>
    </row>
    <row r="37" customFormat="false" ht="12.8" hidden="false" customHeight="false" outlineLevel="0" collapsed="false">
      <c r="A37" s="0" t="s">
        <v>223</v>
      </c>
      <c r="B37" s="0" t="s">
        <v>238</v>
      </c>
      <c r="C37" s="0" t="s">
        <v>239</v>
      </c>
      <c r="D37" s="4" t="str">
        <f aca="false">HYPERLINK("http://rna.bgsu.edu/rna3dhub/display3D/unitid/3P49|1|A|C|64,3P49|1|A|A|136","view")</f>
        <v>view</v>
      </c>
      <c r="G37" s="0" t="s">
        <v>240</v>
      </c>
    </row>
    <row r="38" customFormat="false" ht="12.8" hidden="false" customHeight="false" outlineLevel="0" collapsed="false">
      <c r="A38" s="0" t="s">
        <v>223</v>
      </c>
      <c r="B38" s="0" t="s">
        <v>241</v>
      </c>
      <c r="C38" s="0" t="s">
        <v>242</v>
      </c>
      <c r="D38" s="4" t="str">
        <f aca="false">HYPERLINK("http://rna.bgsu.edu/rna3dhub/display3D/unitid/3P49|1|A|U|65,3P49|1|A|A|135","view")</f>
        <v>view</v>
      </c>
      <c r="F38" s="0" t="s">
        <v>243</v>
      </c>
      <c r="I38" s="0" t="s">
        <v>244</v>
      </c>
      <c r="J38" s="0" t="s">
        <v>49</v>
      </c>
      <c r="K38" s="0" t="s">
        <v>155</v>
      </c>
      <c r="M38" s="0" t="s">
        <v>245</v>
      </c>
    </row>
    <row r="39" customFormat="false" ht="12.8" hidden="false" customHeight="false" outlineLevel="0" collapsed="false">
      <c r="A39" s="0" t="s">
        <v>246</v>
      </c>
      <c r="B39" s="0" t="s">
        <v>247</v>
      </c>
      <c r="C39" s="0" t="s">
        <v>248</v>
      </c>
      <c r="D39" s="4" t="str">
        <f aca="false">HYPERLINK("http://rna.bgsu.edu/rna3dhub/display3D/unitid/3PDR|1|X|C|33,3PDR|1|X|A|88","view")</f>
        <v>view</v>
      </c>
      <c r="F39" s="0" t="s">
        <v>249</v>
      </c>
      <c r="G39" s="0" t="s">
        <v>250</v>
      </c>
      <c r="I39" s="0" t="s">
        <v>251</v>
      </c>
      <c r="K39" s="0" t="s">
        <v>60</v>
      </c>
    </row>
    <row r="40" customFormat="false" ht="12.8" hidden="false" customHeight="false" outlineLevel="0" collapsed="false">
      <c r="A40" s="0" t="s">
        <v>246</v>
      </c>
      <c r="B40" s="0" t="s">
        <v>252</v>
      </c>
      <c r="C40" s="0" t="s">
        <v>253</v>
      </c>
      <c r="D40" s="4" t="str">
        <f aca="false">HYPERLINK("http://rna.bgsu.edu/rna3dhub/display3D/unitid/3PDR|1|X|C|68,3PDR|1|X|A|105","view")</f>
        <v>view</v>
      </c>
      <c r="E40" s="0" t="s">
        <v>254</v>
      </c>
      <c r="G40" s="0" t="s">
        <v>255</v>
      </c>
      <c r="I40" s="0" t="s">
        <v>254</v>
      </c>
      <c r="J40" s="0" t="s">
        <v>88</v>
      </c>
      <c r="K40" s="0" t="s">
        <v>155</v>
      </c>
      <c r="M40" s="0" t="s">
        <v>256</v>
      </c>
    </row>
    <row r="41" customFormat="false" ht="12.8" hidden="false" customHeight="false" outlineLevel="0" collapsed="false">
      <c r="A41" s="0" t="s">
        <v>246</v>
      </c>
      <c r="B41" s="0" t="s">
        <v>84</v>
      </c>
      <c r="C41" s="0" t="s">
        <v>257</v>
      </c>
      <c r="D41" s="4" t="str">
        <f aca="false">HYPERLINK("http://rna.bgsu.edu/rna3dhub/display3D/unitid/3PDR|1|X|A|70,3PDR|1|X|G|164","view")</f>
        <v>view</v>
      </c>
      <c r="F41" s="0" t="s">
        <v>258</v>
      </c>
      <c r="H41" s="0" t="s">
        <v>259</v>
      </c>
      <c r="I41" s="0" t="s">
        <v>260</v>
      </c>
      <c r="J41" s="0" t="s">
        <v>261</v>
      </c>
      <c r="M41" s="0" t="s">
        <v>262</v>
      </c>
    </row>
    <row r="42" customFormat="false" ht="12.8" hidden="false" customHeight="false" outlineLevel="0" collapsed="false">
      <c r="A42" s="0" t="s">
        <v>246</v>
      </c>
      <c r="B42" s="0" t="s">
        <v>263</v>
      </c>
      <c r="C42" s="0" t="s">
        <v>264</v>
      </c>
      <c r="D42" s="4" t="str">
        <f aca="false">HYPERLINK("http://rna.bgsu.edu/rna3dhub/display3D/unitid/3PDR|1|X|A|71,3PDR|1|X|C|163","view")</f>
        <v>view</v>
      </c>
      <c r="F42" s="0" t="s">
        <v>265</v>
      </c>
      <c r="G42" s="0" t="s">
        <v>266</v>
      </c>
      <c r="H42" s="0" t="s">
        <v>259</v>
      </c>
      <c r="I42" s="0" t="s">
        <v>267</v>
      </c>
      <c r="K42" s="0" t="s">
        <v>155</v>
      </c>
    </row>
    <row r="43" customFormat="false" ht="12.8" hidden="false" customHeight="false" outlineLevel="0" collapsed="false">
      <c r="A43" s="0" t="s">
        <v>246</v>
      </c>
      <c r="B43" s="0" t="s">
        <v>268</v>
      </c>
      <c r="C43" s="0" t="s">
        <v>269</v>
      </c>
      <c r="D43" s="4" t="str">
        <f aca="false">HYPERLINK("http://rna.bgsu.edu/rna3dhub/display3D/unitid/3PDR|1|X|C|99,3PDR|1|X|A|155","view")</f>
        <v>view</v>
      </c>
      <c r="F43" s="0" t="s">
        <v>270</v>
      </c>
      <c r="G43" s="0" t="s">
        <v>271</v>
      </c>
      <c r="K43" s="0" t="s">
        <v>60</v>
      </c>
    </row>
    <row r="44" customFormat="false" ht="12.8" hidden="false" customHeight="false" outlineLevel="0" collapsed="false">
      <c r="A44" s="0" t="s">
        <v>272</v>
      </c>
      <c r="B44" s="0" t="s">
        <v>273</v>
      </c>
      <c r="C44" s="0" t="s">
        <v>274</v>
      </c>
      <c r="D44" s="4" t="str">
        <f aca="false">HYPERLINK("http://rna.bgsu.edu/rna3dhub/display3D/unitid/3Q1Q|1|B|C|54,3Q1Q|1|B|C|81","view")</f>
        <v>view</v>
      </c>
      <c r="G44" s="0" t="s">
        <v>275</v>
      </c>
    </row>
    <row r="45" customFormat="false" ht="12.8" hidden="false" customHeight="false" outlineLevel="0" collapsed="false">
      <c r="A45" s="0" t="s">
        <v>272</v>
      </c>
      <c r="B45" s="0" t="s">
        <v>276</v>
      </c>
      <c r="C45" s="0" t="s">
        <v>277</v>
      </c>
      <c r="D45" s="4" t="str">
        <f aca="false">HYPERLINK("http://rna.bgsu.edu/rna3dhub/display3D/unitid/3Q1Q|1|B|C|74,3Q1Q|1|B|A|190","view")</f>
        <v>view</v>
      </c>
      <c r="E45" s="0" t="s">
        <v>278</v>
      </c>
      <c r="G45" s="0" t="s">
        <v>279</v>
      </c>
      <c r="H45" s="0" t="s">
        <v>280</v>
      </c>
      <c r="I45" s="0" t="s">
        <v>278</v>
      </c>
      <c r="J45" s="0" t="s">
        <v>88</v>
      </c>
      <c r="K45" s="0" t="s">
        <v>281</v>
      </c>
      <c r="M45" s="0" t="s">
        <v>282</v>
      </c>
    </row>
    <row r="46" customFormat="false" ht="12.8" hidden="false" customHeight="false" outlineLevel="0" collapsed="false">
      <c r="A46" s="0" t="s">
        <v>272</v>
      </c>
      <c r="B46" s="0" t="s">
        <v>283</v>
      </c>
      <c r="C46" s="0" t="s">
        <v>284</v>
      </c>
      <c r="D46" s="4" t="str">
        <f aca="false">HYPERLINK("http://rna.bgsu.edu/rna3dhub/display3D/unitid/3Q1Q|1|B|C|84,3Q1Q|1|B|A|288","view")</f>
        <v>view</v>
      </c>
      <c r="F46" s="0" t="s">
        <v>285</v>
      </c>
      <c r="G46" s="0" t="s">
        <v>286</v>
      </c>
      <c r="H46" s="0" t="s">
        <v>287</v>
      </c>
      <c r="I46" s="0" t="s">
        <v>288</v>
      </c>
    </row>
    <row r="47" customFormat="false" ht="12.8" hidden="false" customHeight="false" outlineLevel="0" collapsed="false">
      <c r="A47" s="0" t="s">
        <v>272</v>
      </c>
      <c r="B47" s="0" t="s">
        <v>289</v>
      </c>
      <c r="C47" s="0" t="s">
        <v>290</v>
      </c>
      <c r="D47" s="4" t="str">
        <f aca="false">HYPERLINK("http://rna.bgsu.edu/rna3dhub/display3D/unitid/3Q1Q|1|B|C|85,3Q1Q|1|B|A|287","view")</f>
        <v>view</v>
      </c>
      <c r="F47" s="0" t="s">
        <v>291</v>
      </c>
      <c r="G47" s="0" t="s">
        <v>292</v>
      </c>
      <c r="H47" s="0" t="s">
        <v>287</v>
      </c>
      <c r="J47" s="0" t="s">
        <v>88</v>
      </c>
      <c r="K47" s="0" t="s">
        <v>155</v>
      </c>
    </row>
    <row r="48" customFormat="false" ht="12.8" hidden="false" customHeight="false" outlineLevel="0" collapsed="false">
      <c r="A48" s="0" t="s">
        <v>272</v>
      </c>
      <c r="B48" s="0" t="s">
        <v>293</v>
      </c>
      <c r="C48" s="0" t="s">
        <v>294</v>
      </c>
      <c r="D48" s="4" t="str">
        <f aca="false">HYPERLINK("http://rna.bgsu.edu/rna3dhub/display3D/unitid/3Q1Q|1|B|G|95,3Q1Q|1|B|U|341","view")</f>
        <v>view</v>
      </c>
      <c r="E48" s="0" t="s">
        <v>295</v>
      </c>
      <c r="G48" s="0" t="s">
        <v>296</v>
      </c>
      <c r="H48" s="0" t="s">
        <v>297</v>
      </c>
      <c r="J48" s="0" t="s">
        <v>298</v>
      </c>
      <c r="K48" s="0" t="s">
        <v>126</v>
      </c>
      <c r="L48" s="0" t="s">
        <v>299</v>
      </c>
      <c r="M48" s="0" t="s">
        <v>299</v>
      </c>
    </row>
    <row r="49" customFormat="false" ht="12.8" hidden="false" customHeight="false" outlineLevel="0" collapsed="false">
      <c r="A49" s="0" t="s">
        <v>272</v>
      </c>
      <c r="B49" s="0" t="s">
        <v>300</v>
      </c>
      <c r="C49" s="0" t="s">
        <v>301</v>
      </c>
      <c r="D49" s="4" t="str">
        <f aca="false">HYPERLINK("http://rna.bgsu.edu/rna3dhub/display3D/unitid/3Q1Q|1|B|A|96,3Q1Q|1|B|C|340","view")</f>
        <v>view</v>
      </c>
      <c r="F49" s="0" t="s">
        <v>302</v>
      </c>
      <c r="G49" s="0" t="s">
        <v>303</v>
      </c>
      <c r="H49" s="0" t="s">
        <v>297</v>
      </c>
      <c r="I49" s="0" t="s">
        <v>304</v>
      </c>
      <c r="K49" s="0" t="s">
        <v>155</v>
      </c>
    </row>
    <row r="50" customFormat="false" ht="12.8" hidden="false" customHeight="false" outlineLevel="0" collapsed="false">
      <c r="A50" s="0" t="s">
        <v>272</v>
      </c>
      <c r="B50" s="0" t="s">
        <v>305</v>
      </c>
      <c r="C50" s="0" t="s">
        <v>306</v>
      </c>
      <c r="D50" s="4" t="str">
        <f aca="false">HYPERLINK("http://rna.bgsu.edu/rna3dhub/display3D/unitid/3Q1Q|1|B|C|128,3Q1Q|1|B|A|169","view")</f>
        <v>view</v>
      </c>
      <c r="F50" s="0" t="s">
        <v>307</v>
      </c>
      <c r="G50" s="0" t="s">
        <v>308</v>
      </c>
      <c r="H50" s="0" t="s">
        <v>309</v>
      </c>
      <c r="K50" s="0" t="s">
        <v>60</v>
      </c>
    </row>
    <row r="51" customFormat="false" ht="12.8" hidden="false" customHeight="false" outlineLevel="0" collapsed="false">
      <c r="A51" s="0" t="s">
        <v>272</v>
      </c>
      <c r="B51" s="0" t="s">
        <v>310</v>
      </c>
      <c r="C51" s="0" t="s">
        <v>311</v>
      </c>
      <c r="D51" s="4" t="str">
        <f aca="false">HYPERLINK("http://rna.bgsu.edu/rna3dhub/display3D/unitid/3Q1Q|1|B|C|129,3Q1Q|1|B|A|168","view")</f>
        <v>view</v>
      </c>
      <c r="E51" s="0" t="s">
        <v>312</v>
      </c>
      <c r="G51" s="0" t="s">
        <v>313</v>
      </c>
      <c r="H51" s="0" t="s">
        <v>309</v>
      </c>
      <c r="J51" s="0" t="s">
        <v>88</v>
      </c>
      <c r="K51" s="0" t="s">
        <v>155</v>
      </c>
      <c r="M51" s="0" t="s">
        <v>314</v>
      </c>
    </row>
    <row r="52" customFormat="false" ht="12.8" hidden="false" customHeight="false" outlineLevel="0" collapsed="false">
      <c r="A52" s="0" t="s">
        <v>315</v>
      </c>
      <c r="B52" s="0" t="s">
        <v>316</v>
      </c>
      <c r="C52" s="0" t="s">
        <v>317</v>
      </c>
      <c r="D52" s="4" t="str">
        <f aca="false">HYPERLINK("http://rna.bgsu.edu/rna3dhub/display3D/unitid/4FEN|1|B|U|51,4FEN|1|B|U|75","view")</f>
        <v>view</v>
      </c>
      <c r="I52" s="0" t="s">
        <v>318</v>
      </c>
    </row>
    <row r="53" customFormat="false" ht="12.8" hidden="false" customHeight="false" outlineLevel="0" collapsed="false">
      <c r="A53" s="0" t="s">
        <v>319</v>
      </c>
      <c r="B53" s="0" t="s">
        <v>320</v>
      </c>
      <c r="C53" s="0" t="s">
        <v>321</v>
      </c>
      <c r="D53" s="4" t="str">
        <f aca="false">HYPERLINK("http://rna.bgsu.edu/rna3dhub/display3D/unitid/4GXY|1|A|A|43,4GXY|1|A|G|64","view")</f>
        <v>view</v>
      </c>
      <c r="E53" s="0" t="s">
        <v>322</v>
      </c>
      <c r="G53" s="0" t="s">
        <v>323</v>
      </c>
      <c r="H53" s="0" t="s">
        <v>324</v>
      </c>
      <c r="I53" s="0" t="s">
        <v>325</v>
      </c>
      <c r="J53" s="0" t="s">
        <v>326</v>
      </c>
      <c r="K53" s="0" t="s">
        <v>126</v>
      </c>
      <c r="L53" s="0" t="s">
        <v>327</v>
      </c>
      <c r="M53" s="0" t="s">
        <v>327</v>
      </c>
    </row>
    <row r="54" customFormat="false" ht="12.8" hidden="false" customHeight="false" outlineLevel="0" collapsed="false">
      <c r="A54" s="0" t="s">
        <v>319</v>
      </c>
      <c r="B54" s="0" t="s">
        <v>328</v>
      </c>
      <c r="C54" s="0" t="s">
        <v>329</v>
      </c>
      <c r="D54" s="4" t="str">
        <f aca="false">HYPERLINK("http://rna.bgsu.edu/rna3dhub/display3D/unitid/4GXY|1|A|A|124,4GXY|1|A|G|156","view")</f>
        <v>view</v>
      </c>
      <c r="E54" s="0" t="s">
        <v>330</v>
      </c>
      <c r="G54" s="0" t="s">
        <v>331</v>
      </c>
      <c r="H54" s="0" t="s">
        <v>332</v>
      </c>
      <c r="I54" s="0" t="s">
        <v>333</v>
      </c>
      <c r="J54" s="0" t="s">
        <v>261</v>
      </c>
      <c r="K54" s="0" t="s">
        <v>60</v>
      </c>
      <c r="L54" s="0" t="s">
        <v>334</v>
      </c>
      <c r="M54" s="0" t="s">
        <v>334</v>
      </c>
    </row>
    <row r="55" customFormat="false" ht="12.8" hidden="false" customHeight="false" outlineLevel="0" collapsed="false">
      <c r="A55" s="0" t="s">
        <v>319</v>
      </c>
      <c r="B55" s="0" t="s">
        <v>335</v>
      </c>
      <c r="C55" s="0" t="s">
        <v>336</v>
      </c>
      <c r="D55" s="4" t="str">
        <f aca="false">HYPERLINK("http://rna.bgsu.edu/rna3dhub/display3D/unitid/4GXY|1|A|A|125,4GXY|1|A|G|155","view")</f>
        <v>view</v>
      </c>
      <c r="E55" s="0" t="s">
        <v>337</v>
      </c>
      <c r="G55" s="0" t="s">
        <v>338</v>
      </c>
      <c r="H55" s="0" t="s">
        <v>332</v>
      </c>
      <c r="I55" s="0" t="s">
        <v>337</v>
      </c>
      <c r="J55" s="0" t="s">
        <v>339</v>
      </c>
      <c r="K55" s="0" t="s">
        <v>221</v>
      </c>
      <c r="L55" s="0" t="s">
        <v>340</v>
      </c>
      <c r="M55" s="0" t="s">
        <v>340</v>
      </c>
    </row>
    <row r="56" customFormat="false" ht="12.8" hidden="false" customHeight="false" outlineLevel="0" collapsed="false">
      <c r="A56" s="0" t="s">
        <v>341</v>
      </c>
      <c r="B56" s="0" t="s">
        <v>342</v>
      </c>
      <c r="C56" s="0" t="s">
        <v>343</v>
      </c>
      <c r="D56" s="4" t="str">
        <f aca="false">HYPERLINK("http://rna.bgsu.edu/rna3dhub/display3D/unitid/4P8Z|1|A|A|102,4P8Z|1|A|G|120","view")</f>
        <v>view</v>
      </c>
      <c r="F56" s="0" t="s">
        <v>344</v>
      </c>
      <c r="H56" s="0" t="s">
        <v>345</v>
      </c>
      <c r="I56" s="0" t="s">
        <v>346</v>
      </c>
      <c r="J56" s="0" t="s">
        <v>261</v>
      </c>
      <c r="M56" s="0" t="s">
        <v>347</v>
      </c>
    </row>
    <row r="57" customFormat="false" ht="12.8" hidden="false" customHeight="false" outlineLevel="0" collapsed="false">
      <c r="A57" s="0" t="s">
        <v>341</v>
      </c>
      <c r="B57" s="0" t="s">
        <v>348</v>
      </c>
      <c r="C57" s="0" t="s">
        <v>349</v>
      </c>
      <c r="D57" s="4" t="str">
        <f aca="false">HYPERLINK("http://rna.bgsu.edu/rna3dhub/display3D/unitid/4P8Z|1|A|C|103,4P8Z|1|A|G|119","view")</f>
        <v>view</v>
      </c>
      <c r="F57" s="0" t="s">
        <v>350</v>
      </c>
      <c r="G57" s="0" t="s">
        <v>351</v>
      </c>
      <c r="H57" s="0" t="s">
        <v>345</v>
      </c>
      <c r="I57" s="0" t="s">
        <v>352</v>
      </c>
      <c r="L57" s="0" t="s">
        <v>353</v>
      </c>
      <c r="M57" s="0" t="s">
        <v>354</v>
      </c>
    </row>
    <row r="58" customFormat="false" ht="12.8" hidden="false" customHeight="false" outlineLevel="0" collapsed="false">
      <c r="A58" s="0" t="s">
        <v>355</v>
      </c>
      <c r="B58" s="0" t="s">
        <v>356</v>
      </c>
      <c r="C58" s="0" t="s">
        <v>357</v>
      </c>
      <c r="D58" s="4" t="str">
        <f aca="false">HYPERLINK("http://rna.bgsu.edu/rna3dhub/display3D/unitid/4YAZ|1|R|G|28,4YAZ|1|R|U|55","view")</f>
        <v>view</v>
      </c>
      <c r="E58" s="0" t="s">
        <v>358</v>
      </c>
      <c r="G58" s="0" t="s">
        <v>359</v>
      </c>
      <c r="H58" s="0" t="s">
        <v>360</v>
      </c>
      <c r="I58" s="0" t="s">
        <v>358</v>
      </c>
      <c r="J58" s="0" t="s">
        <v>175</v>
      </c>
      <c r="K58" s="0" t="s">
        <v>126</v>
      </c>
      <c r="L58" s="0" t="s">
        <v>361</v>
      </c>
      <c r="M58" s="0" t="s">
        <v>361</v>
      </c>
    </row>
    <row r="59" customFormat="false" ht="12.8" hidden="false" customHeight="false" outlineLevel="0" collapsed="false">
      <c r="A59" s="0" t="s">
        <v>355</v>
      </c>
      <c r="B59" s="0" t="s">
        <v>362</v>
      </c>
      <c r="C59" s="0" t="s">
        <v>363</v>
      </c>
      <c r="D59" s="4" t="str">
        <f aca="false">HYPERLINK("http://rna.bgsu.edu/rna3dhub/display3D/unitid/4YAZ|1|R|A|29,4YAZ|1|R|C|54","view")</f>
        <v>view</v>
      </c>
      <c r="F59" s="0" t="s">
        <v>364</v>
      </c>
      <c r="G59" s="0" t="s">
        <v>365</v>
      </c>
      <c r="H59" s="0" t="s">
        <v>360</v>
      </c>
      <c r="I59" s="0" t="s">
        <v>366</v>
      </c>
      <c r="K59" s="0" t="s">
        <v>137</v>
      </c>
    </row>
    <row r="60" customFormat="false" ht="12.8" hidden="false" customHeight="false" outlineLevel="0" collapsed="false">
      <c r="A60" s="0" t="s">
        <v>367</v>
      </c>
      <c r="B60" s="0" t="s">
        <v>368</v>
      </c>
      <c r="C60" s="0" t="s">
        <v>369</v>
      </c>
      <c r="D60" s="4" t="str">
        <f aca="false">HYPERLINK("http://rna.bgsu.edu/rna3dhub/display3D/unitid/5FJC|1|A|G|11,5FJC|1|A|C|44","view")</f>
        <v>view</v>
      </c>
      <c r="E60" s="0" t="s">
        <v>370</v>
      </c>
      <c r="G60" s="0" t="s">
        <v>371</v>
      </c>
      <c r="H60" s="0" t="s">
        <v>372</v>
      </c>
      <c r="I60" s="0" t="s">
        <v>373</v>
      </c>
      <c r="J60" s="0" t="s">
        <v>125</v>
      </c>
      <c r="K60" s="0" t="s">
        <v>126</v>
      </c>
      <c r="L60" s="0" t="s">
        <v>374</v>
      </c>
      <c r="M60" s="0" t="s">
        <v>374</v>
      </c>
    </row>
    <row r="61" customFormat="false" ht="12.8" hidden="false" customHeight="false" outlineLevel="0" collapsed="false">
      <c r="A61" s="0" t="s">
        <v>367</v>
      </c>
      <c r="B61" s="0" t="s">
        <v>375</v>
      </c>
      <c r="C61" s="0" t="s">
        <v>376</v>
      </c>
      <c r="D61" s="4" t="str">
        <f aca="false">HYPERLINK("http://rna.bgsu.edu/rna3dhub/display3D/unitid/5FJC|1|A|A|12,5FJC|1|A|G|43","view")</f>
        <v>view</v>
      </c>
      <c r="E61" s="0" t="s">
        <v>377</v>
      </c>
      <c r="G61" s="0" t="s">
        <v>378</v>
      </c>
      <c r="H61" s="0" t="s">
        <v>372</v>
      </c>
      <c r="I61" s="0" t="s">
        <v>377</v>
      </c>
      <c r="K61" s="0" t="s">
        <v>102</v>
      </c>
      <c r="L61" s="0" t="s">
        <v>379</v>
      </c>
      <c r="M61" s="0" t="s">
        <v>379</v>
      </c>
    </row>
    <row r="62" customFormat="false" ht="12.8" hidden="false" customHeight="false" outlineLevel="0" collapsed="false">
      <c r="A62" s="0" t="s">
        <v>380</v>
      </c>
      <c r="B62" s="0" t="s">
        <v>381</v>
      </c>
      <c r="C62" s="0" t="s">
        <v>382</v>
      </c>
      <c r="D62" s="4" t="str">
        <f aca="false">HYPERLINK("http://rna.bgsu.edu/rna3dhub/display3D/unitid/5T83|1|A|G|15,5T83|1|A|A|83","view")</f>
        <v>view</v>
      </c>
      <c r="E62" s="0" t="s">
        <v>383</v>
      </c>
      <c r="G62" s="0" t="s">
        <v>384</v>
      </c>
      <c r="H62" s="0" t="s">
        <v>385</v>
      </c>
      <c r="I62" s="0" t="s">
        <v>383</v>
      </c>
      <c r="K62" s="0" t="s">
        <v>386</v>
      </c>
      <c r="L62" s="0" t="s">
        <v>387</v>
      </c>
      <c r="M62" s="0" t="s">
        <v>387</v>
      </c>
    </row>
    <row r="63" customFormat="false" ht="12.8" hidden="false" customHeight="false" outlineLevel="0" collapsed="false">
      <c r="A63" s="0" t="s">
        <v>388</v>
      </c>
      <c r="B63" s="0" t="s">
        <v>389</v>
      </c>
      <c r="C63" s="0" t="s">
        <v>390</v>
      </c>
      <c r="D63" s="4" t="str">
        <f aca="false">HYPERLINK("http://rna.bgsu.edu/rna3dhub/display3D/unitid/6AGB|1|A|G|95,6AGB|1|A|G|159","view")</f>
        <v>view</v>
      </c>
      <c r="E63" s="0" t="s">
        <v>391</v>
      </c>
      <c r="G63" s="0" t="s">
        <v>392</v>
      </c>
      <c r="H63" s="0" t="s">
        <v>393</v>
      </c>
      <c r="I63" s="0" t="s">
        <v>394</v>
      </c>
      <c r="K63" s="0" t="s">
        <v>221</v>
      </c>
      <c r="L63" s="0" t="s">
        <v>395</v>
      </c>
      <c r="M63" s="0" t="s">
        <v>395</v>
      </c>
    </row>
    <row r="64" customFormat="false" ht="12.8" hidden="false" customHeight="false" outlineLevel="0" collapsed="false">
      <c r="A64" s="0" t="s">
        <v>388</v>
      </c>
      <c r="B64" s="0" t="s">
        <v>396</v>
      </c>
      <c r="C64" s="0" t="s">
        <v>397</v>
      </c>
      <c r="D64" s="4" t="str">
        <f aca="false">HYPERLINK("http://rna.bgsu.edu/rna3dhub/display3D/unitid/6AGB|1|A|G|96,6AGB|1|A|U|158","view")</f>
        <v>view</v>
      </c>
      <c r="F64" s="0" t="s">
        <v>398</v>
      </c>
      <c r="G64" s="0" t="s">
        <v>399</v>
      </c>
      <c r="H64" s="0" t="s">
        <v>393</v>
      </c>
      <c r="I64" s="0" t="s">
        <v>400</v>
      </c>
      <c r="K64" s="0" t="s">
        <v>281</v>
      </c>
    </row>
    <row r="65" customFormat="false" ht="12.8" hidden="false" customHeight="false" outlineLevel="0" collapsed="false">
      <c r="A65" s="0" t="s">
        <v>388</v>
      </c>
      <c r="B65" s="0" t="s">
        <v>401</v>
      </c>
      <c r="C65" s="0" t="s">
        <v>402</v>
      </c>
      <c r="D65" s="4" t="str">
        <f aca="false">HYPERLINK("http://rna.bgsu.edu/rna3dhub/display3D/unitid/6AGB|1|A|G|179,6AGB|1|A|G|362","view")</f>
        <v>view</v>
      </c>
    </row>
    <row r="66" customFormat="false" ht="12.8" hidden="false" customHeight="false" outlineLevel="0" collapsed="false">
      <c r="A66" s="0" t="s">
        <v>388</v>
      </c>
      <c r="B66" s="0" t="s">
        <v>403</v>
      </c>
      <c r="C66" s="0" t="s">
        <v>404</v>
      </c>
      <c r="D66" s="4" t="str">
        <f aca="false">HYPERLINK("http://rna.bgsu.edu/rna3dhub/display3D/unitid/6AGB|1|A|A|180,6AGB|1|A|U|361","view")</f>
        <v>view</v>
      </c>
      <c r="F66" s="0" t="s">
        <v>405</v>
      </c>
      <c r="G66" s="0" t="s">
        <v>406</v>
      </c>
      <c r="I66" s="0" t="s">
        <v>407</v>
      </c>
      <c r="J66" s="0" t="s">
        <v>214</v>
      </c>
      <c r="L66" s="0" t="s">
        <v>408</v>
      </c>
      <c r="M66" s="0" t="s">
        <v>409</v>
      </c>
    </row>
    <row r="67" customFormat="false" ht="12.8" hidden="false" customHeight="false" outlineLevel="0" collapsed="false">
      <c r="A67" s="0" t="s">
        <v>410</v>
      </c>
      <c r="B67" s="0" t="s">
        <v>411</v>
      </c>
      <c r="C67" s="0" t="s">
        <v>412</v>
      </c>
      <c r="D67" s="4" t="str">
        <f aca="false">HYPERLINK("http://rna.bgsu.edu/rna3dhub/display3D/unitid/6FRK|1|1|C|22,6FRK|1|1|G|58","view")</f>
        <v>view</v>
      </c>
      <c r="E67" s="0" t="s">
        <v>413</v>
      </c>
      <c r="G67" s="0" t="s">
        <v>414</v>
      </c>
      <c r="I67" s="0" t="s">
        <v>415</v>
      </c>
      <c r="J67" s="0" t="s">
        <v>416</v>
      </c>
      <c r="K67" s="0" t="s">
        <v>221</v>
      </c>
      <c r="M67" s="0" t="s">
        <v>417</v>
      </c>
    </row>
    <row r="68" customFormat="false" ht="12.8" hidden="false" customHeight="false" outlineLevel="0" collapsed="false">
      <c r="A68" s="0" t="s">
        <v>410</v>
      </c>
      <c r="B68" s="0" t="s">
        <v>418</v>
      </c>
      <c r="C68" s="0" t="s">
        <v>419</v>
      </c>
      <c r="D68" s="4" t="str">
        <f aca="false">HYPERLINK("http://rna.bgsu.edu/rna3dhub/display3D/unitid/6FRK|1|1|A|149,6FRK|1|1|G|197","view")</f>
        <v>view</v>
      </c>
      <c r="F68" s="0" t="s">
        <v>420</v>
      </c>
      <c r="G68" s="0" t="s">
        <v>421</v>
      </c>
      <c r="I68" s="0" t="s">
        <v>422</v>
      </c>
      <c r="J68" s="0" t="s">
        <v>261</v>
      </c>
      <c r="K68" s="0" t="s">
        <v>60</v>
      </c>
      <c r="L68" s="0" t="s">
        <v>423</v>
      </c>
      <c r="M68" s="0" t="s">
        <v>423</v>
      </c>
    </row>
    <row r="69" customFormat="false" ht="12.8" hidden="false" customHeight="false" outlineLevel="0" collapsed="false">
      <c r="A69" s="0" t="s">
        <v>410</v>
      </c>
      <c r="B69" s="0" t="s">
        <v>424</v>
      </c>
      <c r="C69" s="0" t="s">
        <v>425</v>
      </c>
      <c r="D69" s="4" t="str">
        <f aca="false">HYPERLINK("http://rna.bgsu.edu/rna3dhub/display3D/unitid/6FRK|1|1|C|161,6FRK|1|1|A|214","view")</f>
        <v>view</v>
      </c>
      <c r="F69" s="0" t="s">
        <v>426</v>
      </c>
      <c r="G69" s="0" t="s">
        <v>427</v>
      </c>
      <c r="I69" s="0" t="s">
        <v>428</v>
      </c>
      <c r="K69" s="0" t="s">
        <v>60</v>
      </c>
    </row>
    <row r="70" customFormat="false" ht="12.8" hidden="false" customHeight="false" outlineLevel="0" collapsed="false">
      <c r="A70" s="0" t="s">
        <v>410</v>
      </c>
      <c r="B70" s="0" t="s">
        <v>429</v>
      </c>
      <c r="C70" s="0" t="s">
        <v>430</v>
      </c>
      <c r="D70" s="4" t="str">
        <f aca="false">HYPERLINK("http://rna.bgsu.edu/rna3dhub/display3D/unitid/6FRK|1|1|C|162,6FRK|1|1|A|213","view")</f>
        <v>view</v>
      </c>
      <c r="F70" s="0" t="s">
        <v>431</v>
      </c>
      <c r="G70" s="0" t="s">
        <v>432</v>
      </c>
      <c r="J70" s="0" t="s">
        <v>88</v>
      </c>
      <c r="K70" s="0" t="s">
        <v>155</v>
      </c>
    </row>
    <row r="71" customFormat="false" ht="12.8" hidden="false" customHeight="false" outlineLevel="0" collapsed="false">
      <c r="A71" s="0" t="s">
        <v>433</v>
      </c>
      <c r="B71" s="0" t="s">
        <v>434</v>
      </c>
      <c r="C71" s="0" t="s">
        <v>435</v>
      </c>
      <c r="D71" s="4" t="str">
        <f aca="false">HYPERLINK("http://rna.bgsu.edu/rna3dhub/display3D/unitid/6HIW|1|CA|A|13,6HIW|1|CA|A|144","view")</f>
        <v>view</v>
      </c>
      <c r="F71" s="0" t="s">
        <v>436</v>
      </c>
      <c r="I71" s="0" t="s">
        <v>437</v>
      </c>
      <c r="J71" s="0" t="s">
        <v>438</v>
      </c>
      <c r="K71" s="0" t="s">
        <v>60</v>
      </c>
      <c r="M71" s="0" t="s">
        <v>439</v>
      </c>
    </row>
    <row r="72" customFormat="false" ht="12.8" hidden="false" customHeight="false" outlineLevel="0" collapsed="false">
      <c r="A72" s="0" t="s">
        <v>433</v>
      </c>
      <c r="B72" s="0" t="s">
        <v>440</v>
      </c>
      <c r="C72" s="0" t="s">
        <v>441</v>
      </c>
      <c r="D72" s="4" t="str">
        <f aca="false">HYPERLINK("http://rna.bgsu.edu/rna3dhub/display3D/unitid/6HIW|1|CA|C|554,6HIW|1|CA|A|602","view")</f>
        <v>view</v>
      </c>
      <c r="F72" s="0" t="s">
        <v>442</v>
      </c>
      <c r="G72" s="0" t="s">
        <v>443</v>
      </c>
      <c r="H72" s="0" t="s">
        <v>444</v>
      </c>
      <c r="I72" s="0" t="s">
        <v>445</v>
      </c>
      <c r="K72" s="0" t="s">
        <v>60</v>
      </c>
    </row>
    <row r="73" customFormat="false" ht="12.8" hidden="false" customHeight="false" outlineLevel="0" collapsed="false">
      <c r="A73" s="0" t="s">
        <v>446</v>
      </c>
      <c r="B73" s="0" t="s">
        <v>375</v>
      </c>
      <c r="C73" s="0" t="s">
        <v>447</v>
      </c>
      <c r="D73" s="4" t="str">
        <f aca="false">HYPERLINK("http://rna.bgsu.edu/rna3dhub/display3D/unitid/6JQ5|1|A|A|12,6JQ5|1|A|U|58","view")</f>
        <v>view</v>
      </c>
      <c r="E73" s="0" t="s">
        <v>448</v>
      </c>
      <c r="G73" s="0" t="s">
        <v>449</v>
      </c>
      <c r="I73" s="0" t="s">
        <v>448</v>
      </c>
      <c r="J73" s="0" t="s">
        <v>214</v>
      </c>
      <c r="K73" s="0" t="s">
        <v>60</v>
      </c>
      <c r="L73" s="0" t="s">
        <v>450</v>
      </c>
      <c r="M73" s="0" t="s">
        <v>450</v>
      </c>
    </row>
    <row r="74" customFormat="false" ht="12.8" hidden="false" customHeight="false" outlineLevel="0" collapsed="false">
      <c r="A74" s="0" t="s">
        <v>446</v>
      </c>
      <c r="B74" s="0" t="s">
        <v>451</v>
      </c>
      <c r="C74" s="0" t="s">
        <v>452</v>
      </c>
      <c r="D74" s="4" t="str">
        <f aca="false">HYPERLINK("http://rna.bgsu.edu/rna3dhub/display3D/unitid/6JQ5|1|A|U|13,6JQ5|1|A|A|57","view")</f>
        <v>view</v>
      </c>
      <c r="G74" s="0" t="s">
        <v>453</v>
      </c>
      <c r="I74" s="0" t="s">
        <v>454</v>
      </c>
      <c r="J74" s="0" t="s">
        <v>455</v>
      </c>
      <c r="M74" s="0" t="s">
        <v>456</v>
      </c>
    </row>
    <row r="75" customFormat="false" ht="12.8" hidden="false" customHeight="false" outlineLevel="0" collapsed="false">
      <c r="A75" s="0" t="s">
        <v>457</v>
      </c>
      <c r="B75" s="0" t="s">
        <v>458</v>
      </c>
      <c r="C75" s="0" t="s">
        <v>459</v>
      </c>
      <c r="D75" s="4" t="str">
        <f aca="false">HYPERLINK("http://rna.bgsu.edu/rna3dhub/display3D/unitid/6ME0|1|A|A|6,6ME0|1|A|C|569","view")</f>
        <v>view</v>
      </c>
      <c r="F75" s="0" t="s">
        <v>460</v>
      </c>
      <c r="H75" s="0" t="s">
        <v>461</v>
      </c>
      <c r="I75" s="0" t="s">
        <v>462</v>
      </c>
      <c r="J75" s="0" t="s">
        <v>73</v>
      </c>
      <c r="M75" s="0" t="s">
        <v>463</v>
      </c>
    </row>
    <row r="76" customFormat="false" ht="12.8" hidden="false" customHeight="false" outlineLevel="0" collapsed="false">
      <c r="A76" s="0" t="s">
        <v>457</v>
      </c>
      <c r="B76" s="0" t="s">
        <v>151</v>
      </c>
      <c r="C76" s="0" t="s">
        <v>464</v>
      </c>
      <c r="D76" s="4" t="str">
        <f aca="false">HYPERLINK("http://rna.bgsu.edu/rna3dhub/display3D/unitid/6ME0|1|A|C|7,6ME0|1|A|A|568","view")</f>
        <v>view</v>
      </c>
      <c r="F76" s="0" t="s">
        <v>465</v>
      </c>
      <c r="H76" s="0" t="s">
        <v>461</v>
      </c>
      <c r="I76" s="0" t="s">
        <v>466</v>
      </c>
      <c r="J76" s="0" t="s">
        <v>88</v>
      </c>
      <c r="M76" s="0" t="s">
        <v>467</v>
      </c>
    </row>
    <row r="77" customFormat="false" ht="12.8" hidden="false" customHeight="false" outlineLevel="0" collapsed="false">
      <c r="A77" s="0" t="s">
        <v>457</v>
      </c>
      <c r="B77" s="0" t="s">
        <v>468</v>
      </c>
      <c r="C77" s="0" t="s">
        <v>469</v>
      </c>
      <c r="D77" s="4" t="str">
        <f aca="false">HYPERLINK("http://rna.bgsu.edu/rna3dhub/display3D/unitid/6ME0|1|A|G|29,6ME0|1|A|A|170","view")</f>
        <v>view</v>
      </c>
      <c r="E77" s="0" t="s">
        <v>470</v>
      </c>
      <c r="G77" s="0" t="s">
        <v>471</v>
      </c>
      <c r="H77" s="0" t="s">
        <v>472</v>
      </c>
      <c r="I77" s="0" t="s">
        <v>470</v>
      </c>
      <c r="K77" s="0" t="s">
        <v>221</v>
      </c>
      <c r="L77" s="0" t="s">
        <v>473</v>
      </c>
      <c r="M77" s="0" t="s">
        <v>473</v>
      </c>
    </row>
    <row r="78" customFormat="false" ht="12.8" hidden="false" customHeight="false" outlineLevel="0" collapsed="false">
      <c r="A78" s="0" t="s">
        <v>457</v>
      </c>
      <c r="B78" s="0" t="s">
        <v>474</v>
      </c>
      <c r="C78" s="0" t="s">
        <v>164</v>
      </c>
      <c r="D78" s="4" t="str">
        <f aca="false">HYPERLINK("http://rna.bgsu.edu/rna3dhub/display3D/unitid/6ME0|1|A|U|30,6ME0|1|A|G|169","view")</f>
        <v>view</v>
      </c>
      <c r="E78" s="0" t="s">
        <v>475</v>
      </c>
      <c r="G78" s="0" t="s">
        <v>476</v>
      </c>
      <c r="H78" s="0" t="s">
        <v>472</v>
      </c>
      <c r="I78" s="0" t="s">
        <v>475</v>
      </c>
      <c r="J78" s="0" t="s">
        <v>477</v>
      </c>
      <c r="K78" s="0" t="s">
        <v>102</v>
      </c>
      <c r="L78" s="0" t="s">
        <v>478</v>
      </c>
      <c r="M78" s="0" t="s">
        <v>478</v>
      </c>
    </row>
    <row r="79" customFormat="false" ht="12.8" hidden="false" customHeight="false" outlineLevel="0" collapsed="false">
      <c r="A79" s="0" t="s">
        <v>457</v>
      </c>
      <c r="B79" s="0" t="s">
        <v>479</v>
      </c>
      <c r="C79" s="0" t="s">
        <v>480</v>
      </c>
      <c r="D79" s="4" t="str">
        <f aca="false">HYPERLINK("http://rna.bgsu.edu/rna3dhub/display3D/unitid/6ME0|1|A|A|105,6ME0|1|A|C|413","view")</f>
        <v>view</v>
      </c>
      <c r="E79" s="0" t="s">
        <v>481</v>
      </c>
      <c r="G79" s="0" t="s">
        <v>482</v>
      </c>
      <c r="I79" s="0" t="s">
        <v>481</v>
      </c>
      <c r="J79" s="0" t="s">
        <v>73</v>
      </c>
      <c r="K79" s="0" t="s">
        <v>33</v>
      </c>
      <c r="M79" s="0" t="s">
        <v>483</v>
      </c>
    </row>
    <row r="80" customFormat="false" ht="12.8" hidden="false" customHeight="false" outlineLevel="0" collapsed="false">
      <c r="A80" s="0" t="s">
        <v>457</v>
      </c>
      <c r="B80" s="0" t="s">
        <v>35</v>
      </c>
      <c r="C80" s="0" t="s">
        <v>484</v>
      </c>
      <c r="D80" s="4" t="str">
        <f aca="false">HYPERLINK("http://rna.bgsu.edu/rna3dhub/display3D/unitid/6ME0|1|A|A|106,6ME0|1|A|C|412","view")</f>
        <v>view</v>
      </c>
      <c r="F80" s="0" t="s">
        <v>136</v>
      </c>
      <c r="G80" s="0" t="s">
        <v>485</v>
      </c>
      <c r="I80" s="0" t="s">
        <v>486</v>
      </c>
      <c r="K80" s="0" t="s">
        <v>155</v>
      </c>
    </row>
    <row r="81" customFormat="false" ht="12.8" hidden="false" customHeight="false" outlineLevel="0" collapsed="false">
      <c r="A81" s="0" t="s">
        <v>457</v>
      </c>
      <c r="B81" s="0" t="s">
        <v>487</v>
      </c>
      <c r="C81" s="0" t="s">
        <v>488</v>
      </c>
      <c r="D81" s="4" t="str">
        <f aca="false">HYPERLINK("http://rna.bgsu.edu/rna3dhub/display3D/unitid/6ME0|1|A|A|120,6ME0|1|A|U|801","view")</f>
        <v>view</v>
      </c>
      <c r="F81" s="0" t="s">
        <v>489</v>
      </c>
      <c r="G81" s="0" t="s">
        <v>490</v>
      </c>
      <c r="K81" s="0" t="s">
        <v>155</v>
      </c>
    </row>
    <row r="82" customFormat="false" ht="12.8" hidden="false" customHeight="false" outlineLevel="0" collapsed="false">
      <c r="A82" s="0" t="s">
        <v>457</v>
      </c>
      <c r="B82" s="0" t="s">
        <v>491</v>
      </c>
      <c r="C82" s="0" t="s">
        <v>492</v>
      </c>
      <c r="D82" s="4" t="str">
        <f aca="false">HYPERLINK("http://rna.bgsu.edu/rna3dhub/display3D/unitid/6ME0|1|A|A|189,6ME0|1|A|G|289","view")</f>
        <v>view</v>
      </c>
      <c r="F82" s="0" t="s">
        <v>493</v>
      </c>
      <c r="G82" s="0" t="s">
        <v>494</v>
      </c>
      <c r="I82" s="0" t="s">
        <v>495</v>
      </c>
      <c r="L82" s="0" t="s">
        <v>496</v>
      </c>
      <c r="M82" s="0" t="s">
        <v>496</v>
      </c>
    </row>
    <row r="83" customFormat="false" ht="12.8" hidden="false" customHeight="false" outlineLevel="0" collapsed="false">
      <c r="A83" s="0" t="s">
        <v>457</v>
      </c>
      <c r="B83" s="0" t="s">
        <v>497</v>
      </c>
      <c r="C83" s="0" t="s">
        <v>498</v>
      </c>
      <c r="D83" s="4" t="str">
        <f aca="false">HYPERLINK("http://rna.bgsu.edu/rna3dhub/display3D/unitid/6ME0|1|A|A|228,6ME0|1|A|C|794","view")</f>
        <v>view</v>
      </c>
      <c r="F83" s="0" t="s">
        <v>499</v>
      </c>
      <c r="G83" s="0" t="s">
        <v>500</v>
      </c>
      <c r="I83" s="0" t="s">
        <v>501</v>
      </c>
      <c r="J83" s="0" t="s">
        <v>73</v>
      </c>
      <c r="M83" s="0" t="s">
        <v>502</v>
      </c>
    </row>
    <row r="84" customFormat="false" ht="12.8" hidden="false" customHeight="false" outlineLevel="0" collapsed="false">
      <c r="A84" s="0" t="s">
        <v>457</v>
      </c>
      <c r="B84" s="0" t="s">
        <v>503</v>
      </c>
      <c r="C84" s="0" t="s">
        <v>504</v>
      </c>
      <c r="D84" s="4" t="str">
        <f aca="false">HYPERLINK("http://rna.bgsu.edu/rna3dhub/display3D/unitid/6ME0|1|A|C|253,6ME0|1|A|C|325","view")</f>
        <v>view</v>
      </c>
      <c r="F84" s="0" t="s">
        <v>505</v>
      </c>
      <c r="G84" s="0" t="s">
        <v>506</v>
      </c>
      <c r="K84" s="0" t="s">
        <v>137</v>
      </c>
    </row>
    <row r="85" customFormat="false" ht="12.8" hidden="false" customHeight="false" outlineLevel="0" collapsed="false">
      <c r="A85" s="0" t="s">
        <v>457</v>
      </c>
      <c r="B85" s="0" t="s">
        <v>507</v>
      </c>
      <c r="C85" s="0" t="s">
        <v>508</v>
      </c>
      <c r="D85" s="4" t="str">
        <f aca="false">HYPERLINK("http://rna.bgsu.edu/rna3dhub/display3D/unitid/6ME0|1|A|C|375,6ME0|1|A|A|808","view")</f>
        <v>view</v>
      </c>
      <c r="F85" s="0" t="s">
        <v>509</v>
      </c>
      <c r="G85" s="0" t="s">
        <v>510</v>
      </c>
      <c r="H85" s="0" t="s">
        <v>511</v>
      </c>
      <c r="I85" s="0" t="s">
        <v>512</v>
      </c>
      <c r="K85" s="0" t="s">
        <v>60</v>
      </c>
    </row>
    <row r="86" customFormat="false" ht="12.8" hidden="false" customHeight="false" outlineLevel="0" collapsed="false">
      <c r="A86" s="0" t="s">
        <v>457</v>
      </c>
      <c r="B86" s="0" t="s">
        <v>513</v>
      </c>
      <c r="C86" s="0" t="s">
        <v>514</v>
      </c>
      <c r="D86" s="4" t="str">
        <f aca="false">HYPERLINK("http://rna.bgsu.edu/rna3dhub/display3D/unitid/6ME0|1|A|U|376,6ME0|1|A|A|807","view")</f>
        <v>view</v>
      </c>
      <c r="E86" s="0" t="s">
        <v>515</v>
      </c>
      <c r="H86" s="0" t="s">
        <v>511</v>
      </c>
      <c r="I86" s="0" t="s">
        <v>515</v>
      </c>
      <c r="J86" s="0" t="s">
        <v>49</v>
      </c>
      <c r="K86" s="0" t="s">
        <v>281</v>
      </c>
      <c r="L86" s="0" t="s">
        <v>516</v>
      </c>
      <c r="M86" s="0" t="s">
        <v>516</v>
      </c>
    </row>
    <row r="87" customFormat="false" ht="12.8" hidden="false" customHeight="false" outlineLevel="0" collapsed="false">
      <c r="A87" s="0" t="s">
        <v>457</v>
      </c>
      <c r="B87" s="0" t="s">
        <v>517</v>
      </c>
      <c r="C87" s="0" t="s">
        <v>518</v>
      </c>
      <c r="D87" s="4" t="str">
        <f aca="false">HYPERLINK("http://rna.bgsu.edu/rna3dhub/display3D/unitid/6ME0|1|A|C|423,6ME0|1|A|A|847","view")</f>
        <v>view</v>
      </c>
      <c r="F87" s="0" t="s">
        <v>519</v>
      </c>
      <c r="G87" s="0" t="s">
        <v>520</v>
      </c>
      <c r="H87" s="0" t="s">
        <v>521</v>
      </c>
      <c r="I87" s="0" t="s">
        <v>522</v>
      </c>
      <c r="K87" s="0" t="s">
        <v>60</v>
      </c>
    </row>
    <row r="88" customFormat="false" ht="12.8" hidden="false" customHeight="false" outlineLevel="0" collapsed="false">
      <c r="A88" s="0" t="s">
        <v>457</v>
      </c>
      <c r="B88" s="0" t="s">
        <v>523</v>
      </c>
      <c r="C88" s="0" t="s">
        <v>524</v>
      </c>
      <c r="D88" s="4" t="str">
        <f aca="false">HYPERLINK("http://rna.bgsu.edu/rna3dhub/display3D/unitid/6ME0|1|A|C|424,6ME0|1|A|A|846","view")</f>
        <v>view</v>
      </c>
      <c r="E88" s="0" t="s">
        <v>525</v>
      </c>
      <c r="G88" s="0" t="s">
        <v>526</v>
      </c>
      <c r="H88" s="0" t="s">
        <v>521</v>
      </c>
      <c r="I88" s="0" t="s">
        <v>527</v>
      </c>
      <c r="J88" s="0" t="s">
        <v>88</v>
      </c>
      <c r="K88" s="0" t="s">
        <v>155</v>
      </c>
      <c r="M88" s="0" t="s">
        <v>528</v>
      </c>
    </row>
    <row r="89" customFormat="false" ht="12.8" hidden="false" customHeight="false" outlineLevel="0" collapsed="false">
      <c r="A89" s="0" t="s">
        <v>457</v>
      </c>
      <c r="B89" s="0" t="s">
        <v>529</v>
      </c>
      <c r="C89" s="0" t="s">
        <v>530</v>
      </c>
      <c r="D89" s="4" t="str">
        <f aca="false">HYPERLINK("http://rna.bgsu.edu/rna3dhub/display3D/unitid/6ME0|1|A|A|510,6ME0|1|A|G|820","view")</f>
        <v>view</v>
      </c>
      <c r="F89" s="0" t="s">
        <v>531</v>
      </c>
      <c r="G89" s="0" t="s">
        <v>532</v>
      </c>
      <c r="H89" s="0" t="s">
        <v>533</v>
      </c>
      <c r="I89" s="0" t="s">
        <v>534</v>
      </c>
      <c r="J89" s="0" t="s">
        <v>261</v>
      </c>
      <c r="K89" s="0" t="s">
        <v>60</v>
      </c>
      <c r="L89" s="0" t="s">
        <v>535</v>
      </c>
      <c r="M89" s="0" t="s">
        <v>535</v>
      </c>
    </row>
    <row r="90" customFormat="false" ht="12.8" hidden="false" customHeight="false" outlineLevel="0" collapsed="false">
      <c r="A90" s="0" t="s">
        <v>457</v>
      </c>
      <c r="B90" s="0" t="s">
        <v>536</v>
      </c>
      <c r="C90" s="0" t="s">
        <v>537</v>
      </c>
      <c r="D90" s="4" t="str">
        <f aca="false">HYPERLINK("http://rna.bgsu.edu/rna3dhub/display3D/unitid/6ME0|1|A|U|511,6ME0|1|A|C|819","view")</f>
        <v>view</v>
      </c>
      <c r="F90" s="0" t="s">
        <v>538</v>
      </c>
      <c r="G90" s="0" t="s">
        <v>539</v>
      </c>
      <c r="H90" s="0" t="s">
        <v>533</v>
      </c>
      <c r="I90" s="0" t="s">
        <v>540</v>
      </c>
    </row>
    <row r="91" customFormat="false" ht="12.8" hidden="false" customHeight="false" outlineLevel="0" collapsed="false">
      <c r="A91" s="0" t="s">
        <v>457</v>
      </c>
      <c r="B91" s="0" t="s">
        <v>541</v>
      </c>
      <c r="C91" s="0" t="s">
        <v>542</v>
      </c>
      <c r="D91" s="4" t="str">
        <f aca="false">HYPERLINK("http://rna.bgsu.edu/rna3dhub/display3D/unitid/6ME0|1|A|A|606,6ME0|1|A|G|654","view")</f>
        <v>view</v>
      </c>
      <c r="F91" s="0" t="s">
        <v>543</v>
      </c>
      <c r="G91" s="0" t="s">
        <v>544</v>
      </c>
      <c r="H91" s="0" t="s">
        <v>545</v>
      </c>
      <c r="M91" s="0" t="s">
        <v>546</v>
      </c>
    </row>
    <row r="92" customFormat="false" ht="12.8" hidden="false" customHeight="false" outlineLevel="0" collapsed="false">
      <c r="A92" s="0" t="s">
        <v>547</v>
      </c>
      <c r="B92" s="0" t="s">
        <v>548</v>
      </c>
      <c r="C92" s="0" t="s">
        <v>549</v>
      </c>
      <c r="D92" s="4" t="str">
        <f aca="false">HYPERLINK("http://rna.bgsu.edu/rna3dhub/display3D/unitid/6TH6|1|Aa|4AC|5,6TH6|1|Aa|G|451","view")</f>
        <v>view</v>
      </c>
      <c r="F92" s="0" t="s">
        <v>550</v>
      </c>
      <c r="K92" s="0" t="s">
        <v>60</v>
      </c>
    </row>
    <row r="93" customFormat="false" ht="12.8" hidden="false" customHeight="false" outlineLevel="0" collapsed="false">
      <c r="A93" s="0" t="s">
        <v>547</v>
      </c>
      <c r="B93" s="0" t="s">
        <v>551</v>
      </c>
      <c r="C93" s="0" t="s">
        <v>552</v>
      </c>
      <c r="D93" s="4" t="str">
        <f aca="false">HYPERLINK("http://rna.bgsu.edu/rna3dhub/display3D/unitid/6TH6|1|Aa|A|11,6TH6|1|Aa|A|1024","view")</f>
        <v>view</v>
      </c>
      <c r="E93" s="0" t="s">
        <v>553</v>
      </c>
      <c r="G93" s="0" t="s">
        <v>554</v>
      </c>
      <c r="H93" s="0" t="s">
        <v>555</v>
      </c>
      <c r="I93" s="0" t="s">
        <v>556</v>
      </c>
      <c r="J93" s="0" t="s">
        <v>438</v>
      </c>
      <c r="K93" s="0" t="s">
        <v>33</v>
      </c>
      <c r="L93" s="0" t="s">
        <v>557</v>
      </c>
      <c r="M93" s="0" t="s">
        <v>557</v>
      </c>
    </row>
    <row r="94" customFormat="false" ht="12.8" hidden="false" customHeight="false" outlineLevel="0" collapsed="false">
      <c r="A94" s="0" t="s">
        <v>547</v>
      </c>
      <c r="B94" s="0" t="s">
        <v>558</v>
      </c>
      <c r="C94" s="0" t="s">
        <v>559</v>
      </c>
      <c r="D94" s="4" t="str">
        <f aca="false">HYPERLINK("http://rna.bgsu.edu/rna3dhub/display3D/unitid/6TH6|1|Aa|U|12,6TH6|1|Aa|G|1023","view")</f>
        <v>view</v>
      </c>
      <c r="E94" s="0" t="s">
        <v>560</v>
      </c>
      <c r="G94" s="0" t="s">
        <v>561</v>
      </c>
      <c r="H94" s="0" t="s">
        <v>555</v>
      </c>
      <c r="I94" s="0" t="s">
        <v>560</v>
      </c>
      <c r="J94" s="0" t="s">
        <v>477</v>
      </c>
      <c r="K94" s="0" t="s">
        <v>102</v>
      </c>
      <c r="L94" s="0" t="s">
        <v>562</v>
      </c>
      <c r="M94" s="0" t="s">
        <v>562</v>
      </c>
    </row>
    <row r="95" customFormat="false" ht="12.8" hidden="false" customHeight="false" outlineLevel="0" collapsed="false">
      <c r="A95" s="0" t="s">
        <v>547</v>
      </c>
      <c r="B95" s="0" t="s">
        <v>563</v>
      </c>
      <c r="C95" s="0" t="s">
        <v>564</v>
      </c>
      <c r="D95" s="4" t="str">
        <f aca="false">HYPERLINK("http://rna.bgsu.edu/rna3dhub/display3D/unitid/6TH6|1|Aa|C|13,6TH6|1|Aa|A|814","view")</f>
        <v>view</v>
      </c>
      <c r="F95" s="0" t="s">
        <v>565</v>
      </c>
      <c r="G95" s="0" t="s">
        <v>566</v>
      </c>
      <c r="I95" s="0" t="s">
        <v>567</v>
      </c>
    </row>
    <row r="96" customFormat="false" ht="12.8" hidden="false" customHeight="false" outlineLevel="0" collapsed="false">
      <c r="A96" s="0" t="s">
        <v>547</v>
      </c>
      <c r="B96" s="0" t="s">
        <v>568</v>
      </c>
      <c r="C96" s="0" t="s">
        <v>569</v>
      </c>
      <c r="D96" s="4" t="str">
        <f aca="false">HYPERLINK("http://rna.bgsu.edu/rna3dhub/display3D/unitid/6TH6|1|Aa|U|61,6TH6|1|Aa|G|197","view")</f>
        <v>view</v>
      </c>
      <c r="E96" s="0" t="s">
        <v>570</v>
      </c>
      <c r="G96" s="0" t="s">
        <v>571</v>
      </c>
      <c r="I96" s="0" t="s">
        <v>572</v>
      </c>
      <c r="L96" s="0" t="s">
        <v>573</v>
      </c>
      <c r="M96" s="0" t="s">
        <v>574</v>
      </c>
    </row>
    <row r="97" customFormat="false" ht="12.8" hidden="false" customHeight="false" outlineLevel="0" collapsed="false">
      <c r="A97" s="0" t="s">
        <v>547</v>
      </c>
      <c r="B97" s="0" t="s">
        <v>575</v>
      </c>
      <c r="C97" s="0" t="s">
        <v>576</v>
      </c>
      <c r="D97" s="4" t="str">
        <f aca="false">HYPERLINK("http://rna.bgsu.edu/rna3dhub/display3D/unitid/6TH6|1|Aa|G|62,6TH6|1|Aa|A|152","view")</f>
        <v>view</v>
      </c>
      <c r="E97" s="0" t="s">
        <v>577</v>
      </c>
      <c r="G97" s="0" t="s">
        <v>578</v>
      </c>
      <c r="H97" s="0" t="s">
        <v>579</v>
      </c>
      <c r="I97" s="0" t="s">
        <v>577</v>
      </c>
      <c r="L97" s="0" t="s">
        <v>580</v>
      </c>
      <c r="M97" s="0" t="s">
        <v>580</v>
      </c>
    </row>
    <row r="98" customFormat="false" ht="12.8" hidden="false" customHeight="false" outlineLevel="0" collapsed="false">
      <c r="A98" s="0" t="s">
        <v>547</v>
      </c>
      <c r="B98" s="0" t="s">
        <v>581</v>
      </c>
      <c r="C98" s="0" t="s">
        <v>582</v>
      </c>
      <c r="D98" s="4" t="str">
        <f aca="false">HYPERLINK("http://rna.bgsu.edu/rna3dhub/display3D/unitid/6TH6|1|Aa|G|63,6TH6|1|Aa|A|151","view")</f>
        <v>view</v>
      </c>
      <c r="F98" s="0" t="s">
        <v>583</v>
      </c>
      <c r="G98" s="0" t="s">
        <v>584</v>
      </c>
      <c r="H98" s="0" t="s">
        <v>579</v>
      </c>
      <c r="I98" s="0" t="s">
        <v>585</v>
      </c>
      <c r="J98" s="0" t="s">
        <v>586</v>
      </c>
      <c r="K98" s="0" t="s">
        <v>155</v>
      </c>
      <c r="L98" s="0" t="s">
        <v>587</v>
      </c>
      <c r="M98" s="0" t="s">
        <v>588</v>
      </c>
    </row>
    <row r="99" customFormat="false" ht="12.8" hidden="false" customHeight="false" outlineLevel="0" collapsed="false">
      <c r="A99" s="0" t="s">
        <v>547</v>
      </c>
      <c r="B99" s="0" t="s">
        <v>589</v>
      </c>
      <c r="C99" s="0" t="s">
        <v>590</v>
      </c>
      <c r="D99" s="4" t="str">
        <f aca="false">HYPERLINK("http://rna.bgsu.edu/rna3dhub/display3D/unitid/6TH6|1|Aa|C|81,6TH6|1|Aa|A|131","view")</f>
        <v>view</v>
      </c>
      <c r="E99" s="0" t="s">
        <v>591</v>
      </c>
      <c r="G99" s="0" t="s">
        <v>592</v>
      </c>
      <c r="I99" s="0" t="s">
        <v>593</v>
      </c>
      <c r="K99" s="0" t="s">
        <v>155</v>
      </c>
      <c r="M99" s="0" t="s">
        <v>594</v>
      </c>
    </row>
    <row r="100" customFormat="false" ht="12.8" hidden="false" customHeight="false" outlineLevel="0" collapsed="false">
      <c r="A100" s="0" t="s">
        <v>547</v>
      </c>
      <c r="B100" s="0" t="s">
        <v>595</v>
      </c>
      <c r="C100" s="0" t="s">
        <v>596</v>
      </c>
      <c r="D100" s="4" t="str">
        <f aca="false">HYPERLINK("http://rna.bgsu.edu/rna3dhub/display3D/unitid/6TH6|1|Aa|A|110,6TH6|1|Aa|A|251","view")</f>
        <v>view</v>
      </c>
      <c r="F100" s="0" t="s">
        <v>597</v>
      </c>
      <c r="J100" s="0" t="s">
        <v>438</v>
      </c>
      <c r="K100" s="0" t="s">
        <v>33</v>
      </c>
      <c r="L100" s="0" t="s">
        <v>598</v>
      </c>
      <c r="M100" s="0" t="s">
        <v>598</v>
      </c>
    </row>
    <row r="101" customFormat="false" ht="12.8" hidden="false" customHeight="false" outlineLevel="0" collapsed="false">
      <c r="A101" s="0" t="s">
        <v>547</v>
      </c>
      <c r="B101" s="0" t="s">
        <v>599</v>
      </c>
      <c r="C101" s="0" t="s">
        <v>600</v>
      </c>
      <c r="D101" s="4" t="str">
        <f aca="false">HYPERLINK("http://rna.bgsu.edu/rna3dhub/display3D/unitid/6TH6|1|Aa|C|111,6TH6|1|Aa|A|250","view")</f>
        <v>view</v>
      </c>
      <c r="F101" s="0" t="s">
        <v>601</v>
      </c>
      <c r="G101" s="0" t="s">
        <v>602</v>
      </c>
      <c r="I101" s="0" t="s">
        <v>603</v>
      </c>
      <c r="J101" s="0" t="s">
        <v>88</v>
      </c>
      <c r="L101" s="0" t="s">
        <v>604</v>
      </c>
      <c r="M101" s="0" t="s">
        <v>604</v>
      </c>
    </row>
    <row r="102" customFormat="false" ht="12.8" hidden="false" customHeight="false" outlineLevel="0" collapsed="false">
      <c r="A102" s="0" t="s">
        <v>547</v>
      </c>
      <c r="B102" s="0" t="s">
        <v>605</v>
      </c>
      <c r="C102" s="0" t="s">
        <v>606</v>
      </c>
      <c r="D102" s="4" t="str">
        <f aca="false">HYPERLINK("http://rna.bgsu.edu/rna3dhub/display3D/unitid/6TH6|1|Aa|U|322,6TH6|1|Aa|G|1386","view")</f>
        <v>view</v>
      </c>
      <c r="F102" s="0" t="s">
        <v>64</v>
      </c>
      <c r="H102" s="0" t="s">
        <v>607</v>
      </c>
    </row>
    <row r="103" customFormat="false" ht="12.8" hidden="false" customHeight="false" outlineLevel="0" collapsed="false">
      <c r="A103" s="0" t="s">
        <v>547</v>
      </c>
      <c r="B103" s="0" t="s">
        <v>608</v>
      </c>
      <c r="C103" s="0" t="s">
        <v>609</v>
      </c>
      <c r="D103" s="4" t="str">
        <f aca="false">HYPERLINK("http://rna.bgsu.edu/rna3dhub/display3D/unitid/6TH6|1|Aa|C|323,6TH6|1|Aa|A|1385","view")</f>
        <v>view</v>
      </c>
      <c r="F103" s="0" t="s">
        <v>610</v>
      </c>
      <c r="G103" s="0" t="s">
        <v>611</v>
      </c>
      <c r="H103" s="0" t="s">
        <v>607</v>
      </c>
      <c r="I103" s="0" t="s">
        <v>612</v>
      </c>
      <c r="J103" s="0" t="s">
        <v>88</v>
      </c>
      <c r="K103" s="0" t="s">
        <v>281</v>
      </c>
      <c r="M103" s="0" t="s">
        <v>613</v>
      </c>
    </row>
    <row r="104" customFormat="false" ht="12.8" hidden="false" customHeight="false" outlineLevel="0" collapsed="false">
      <c r="A104" s="0" t="s">
        <v>547</v>
      </c>
      <c r="B104" s="0" t="s">
        <v>614</v>
      </c>
      <c r="C104" s="0" t="s">
        <v>615</v>
      </c>
      <c r="D104" s="4" t="str">
        <f aca="false">HYPERLINK("http://rna.bgsu.edu/rna3dhub/display3D/unitid/6TH6|1|Aa|A|344,6TH6|1|Aa|U|356","view")</f>
        <v>view</v>
      </c>
      <c r="F104" s="0" t="s">
        <v>616</v>
      </c>
      <c r="G104" s="0" t="s">
        <v>617</v>
      </c>
      <c r="I104" s="0" t="s">
        <v>618</v>
      </c>
      <c r="J104" s="0" t="s">
        <v>214</v>
      </c>
      <c r="K104" s="0" t="s">
        <v>60</v>
      </c>
      <c r="L104" s="0" t="s">
        <v>619</v>
      </c>
      <c r="M104" s="0" t="s">
        <v>619</v>
      </c>
    </row>
    <row r="105" customFormat="false" ht="12.8" hidden="false" customHeight="false" outlineLevel="0" collapsed="false">
      <c r="A105" s="0" t="s">
        <v>547</v>
      </c>
      <c r="B105" s="0" t="s">
        <v>620</v>
      </c>
      <c r="C105" s="0" t="s">
        <v>621</v>
      </c>
      <c r="D105" s="4" t="str">
        <f aca="false">HYPERLINK("http://rna.bgsu.edu/rna3dhub/display3D/unitid/6TH6|1|Aa|C|388,6TH6|1|Aa|A|567","view")</f>
        <v>view</v>
      </c>
      <c r="F105" s="0" t="s">
        <v>622</v>
      </c>
      <c r="G105" s="0" t="s">
        <v>623</v>
      </c>
      <c r="H105" s="0" t="s">
        <v>624</v>
      </c>
      <c r="K105" s="0" t="s">
        <v>137</v>
      </c>
    </row>
    <row r="106" customFormat="false" ht="12.8" hidden="false" customHeight="false" outlineLevel="0" collapsed="false">
      <c r="A106" s="0" t="s">
        <v>547</v>
      </c>
      <c r="B106" s="0" t="s">
        <v>625</v>
      </c>
      <c r="C106" s="0" t="s">
        <v>626</v>
      </c>
      <c r="D106" s="4" t="str">
        <f aca="false">HYPERLINK("http://rna.bgsu.edu/rna3dhub/display3D/unitid/6TH6|1|Aa|C|389,6TH6|1|Aa|A|566","view")</f>
        <v>view</v>
      </c>
      <c r="E106" s="0" t="s">
        <v>627</v>
      </c>
      <c r="G106" s="0" t="s">
        <v>628</v>
      </c>
      <c r="H106" s="0" t="s">
        <v>624</v>
      </c>
      <c r="I106" s="0" t="s">
        <v>627</v>
      </c>
      <c r="J106" s="0" t="s">
        <v>88</v>
      </c>
      <c r="K106" s="0" t="s">
        <v>281</v>
      </c>
      <c r="M106" s="0" t="s">
        <v>629</v>
      </c>
    </row>
    <row r="107" customFormat="false" ht="12.8" hidden="false" customHeight="false" outlineLevel="0" collapsed="false">
      <c r="A107" s="0" t="s">
        <v>547</v>
      </c>
      <c r="B107" s="0" t="s">
        <v>630</v>
      </c>
      <c r="C107" s="0" t="s">
        <v>631</v>
      </c>
      <c r="D107" s="4" t="str">
        <f aca="false">HYPERLINK("http://rna.bgsu.edu/rna3dhub/display3D/unitid/6TH6|1|Aa|A|453,6TH6|1|Aa|C|488","view")</f>
        <v>view</v>
      </c>
      <c r="E107" s="0" t="s">
        <v>632</v>
      </c>
      <c r="G107" s="0" t="s">
        <v>633</v>
      </c>
      <c r="H107" s="0" t="s">
        <v>634</v>
      </c>
      <c r="I107" s="0" t="s">
        <v>635</v>
      </c>
      <c r="J107" s="0" t="s">
        <v>73</v>
      </c>
      <c r="K107" s="0" t="s">
        <v>33</v>
      </c>
      <c r="M107" s="0" t="s">
        <v>636</v>
      </c>
    </row>
    <row r="108" customFormat="false" ht="12.8" hidden="false" customHeight="false" outlineLevel="0" collapsed="false">
      <c r="A108" s="0" t="s">
        <v>547</v>
      </c>
      <c r="B108" s="0" t="s">
        <v>637</v>
      </c>
      <c r="C108" s="0" t="s">
        <v>638</v>
      </c>
      <c r="D108" s="4" t="str">
        <f aca="false">HYPERLINK("http://rna.bgsu.edu/rna3dhub/display3D/unitid/6TH6|1|Aa|A|454,6TH6|1|Aa|G|487","view")</f>
        <v>view</v>
      </c>
      <c r="E108" s="0" t="s">
        <v>639</v>
      </c>
      <c r="G108" s="0" t="s">
        <v>640</v>
      </c>
      <c r="H108" s="0" t="s">
        <v>634</v>
      </c>
      <c r="I108" s="0" t="s">
        <v>639</v>
      </c>
      <c r="K108" s="0" t="s">
        <v>221</v>
      </c>
      <c r="L108" s="0" t="s">
        <v>641</v>
      </c>
      <c r="M108" s="0" t="s">
        <v>641</v>
      </c>
    </row>
    <row r="109" customFormat="false" ht="12.8" hidden="false" customHeight="false" outlineLevel="0" collapsed="false">
      <c r="A109" s="0" t="s">
        <v>547</v>
      </c>
      <c r="B109" s="0" t="s">
        <v>642</v>
      </c>
      <c r="C109" s="0" t="s">
        <v>643</v>
      </c>
      <c r="D109" s="4" t="str">
        <f aca="false">HYPERLINK("http://rna.bgsu.edu/rna3dhub/display3D/unitid/6TH6|1|Aa|A|518,6TH6|1|Aa|C|833","view")</f>
        <v>view</v>
      </c>
      <c r="E109" s="0" t="s">
        <v>644</v>
      </c>
      <c r="G109" s="0" t="s">
        <v>645</v>
      </c>
      <c r="H109" s="0" t="s">
        <v>646</v>
      </c>
      <c r="I109" s="0" t="s">
        <v>647</v>
      </c>
      <c r="J109" s="0" t="s">
        <v>73</v>
      </c>
      <c r="K109" s="0" t="s">
        <v>33</v>
      </c>
      <c r="M109" s="0" t="s">
        <v>648</v>
      </c>
    </row>
    <row r="110" customFormat="false" ht="12.8" hidden="false" customHeight="false" outlineLevel="0" collapsed="false">
      <c r="A110" s="0" t="s">
        <v>547</v>
      </c>
      <c r="B110" s="0" t="s">
        <v>649</v>
      </c>
      <c r="C110" s="0" t="s">
        <v>650</v>
      </c>
      <c r="D110" s="4" t="str">
        <f aca="false">HYPERLINK("http://rna.bgsu.edu/rna3dhub/display3D/unitid/6TH6|1|Aa|A|519,6TH6|1|Aa|C|832","view")</f>
        <v>view</v>
      </c>
      <c r="F110" s="0" t="s">
        <v>651</v>
      </c>
      <c r="G110" s="0" t="s">
        <v>652</v>
      </c>
      <c r="H110" s="0" t="s">
        <v>646</v>
      </c>
      <c r="I110" s="0" t="s">
        <v>653</v>
      </c>
    </row>
    <row r="111" customFormat="false" ht="12.8" hidden="false" customHeight="false" outlineLevel="0" collapsed="false">
      <c r="A111" s="0" t="s">
        <v>547</v>
      </c>
      <c r="B111" s="0" t="s">
        <v>654</v>
      </c>
      <c r="C111" s="0" t="s">
        <v>655</v>
      </c>
      <c r="D111" s="4" t="str">
        <f aca="false">HYPERLINK("http://rna.bgsu.edu/rna3dhub/display3D/unitid/6TH6|1|Aa|U|523,6TH6|1|Aa|A|674","view")</f>
        <v>view</v>
      </c>
      <c r="F111" s="0" t="s">
        <v>656</v>
      </c>
      <c r="G111" s="0" t="s">
        <v>657</v>
      </c>
      <c r="I111" s="0" t="s">
        <v>658</v>
      </c>
      <c r="J111" s="0" t="s">
        <v>659</v>
      </c>
      <c r="K111" s="0" t="s">
        <v>155</v>
      </c>
      <c r="L111" s="0" t="s">
        <v>660</v>
      </c>
      <c r="M111" s="0" t="s">
        <v>660</v>
      </c>
    </row>
    <row r="112" customFormat="false" ht="12.8" hidden="false" customHeight="false" outlineLevel="0" collapsed="false">
      <c r="A112" s="0" t="s">
        <v>547</v>
      </c>
      <c r="B112" s="0" t="s">
        <v>661</v>
      </c>
      <c r="C112" s="0" t="s">
        <v>662</v>
      </c>
      <c r="D112" s="4" t="str">
        <f aca="false">HYPERLINK("http://rna.bgsu.edu/rna3dhub/display3D/unitid/6TH6|1|Aa|A|642,6TH6|1|Aa|G|732","view")</f>
        <v>view</v>
      </c>
      <c r="F112" s="0" t="s">
        <v>663</v>
      </c>
      <c r="I112" s="0" t="s">
        <v>664</v>
      </c>
    </row>
    <row r="113" customFormat="false" ht="12.8" hidden="false" customHeight="false" outlineLevel="0" collapsed="false">
      <c r="A113" s="0" t="s">
        <v>547</v>
      </c>
      <c r="B113" s="0" t="s">
        <v>665</v>
      </c>
      <c r="C113" s="0" t="s">
        <v>666</v>
      </c>
      <c r="D113" s="4" t="str">
        <f aca="false">HYPERLINK("http://rna.bgsu.edu/rna3dhub/display3D/unitid/6TH6|1|Aa|U|643,6TH6|1|Aa|G|731","view")</f>
        <v>view</v>
      </c>
      <c r="F113" s="0" t="s">
        <v>667</v>
      </c>
      <c r="I113" s="0" t="s">
        <v>668</v>
      </c>
      <c r="M113" s="0" t="s">
        <v>669</v>
      </c>
    </row>
    <row r="114" customFormat="false" ht="12.8" hidden="false" customHeight="false" outlineLevel="0" collapsed="false">
      <c r="A114" s="0" t="s">
        <v>547</v>
      </c>
      <c r="B114" s="0" t="s">
        <v>670</v>
      </c>
      <c r="C114" s="0" t="s">
        <v>671</v>
      </c>
      <c r="D114" s="4" t="str">
        <f aca="false">HYPERLINK("http://rna.bgsu.edu/rna3dhub/display3D/unitid/6TH6|1|Aa|A|712,6TH6|1|Aa|G|1474","view")</f>
        <v>view</v>
      </c>
      <c r="E114" s="0" t="s">
        <v>672</v>
      </c>
      <c r="G114" s="0" t="s">
        <v>673</v>
      </c>
      <c r="I114" s="0" t="s">
        <v>674</v>
      </c>
      <c r="K114" s="0" t="s">
        <v>33</v>
      </c>
      <c r="L114" s="0" t="s">
        <v>675</v>
      </c>
      <c r="M114" s="0" t="s">
        <v>675</v>
      </c>
    </row>
    <row r="115" customFormat="false" ht="12.8" hidden="false" customHeight="false" outlineLevel="0" collapsed="false">
      <c r="A115" s="0" t="s">
        <v>547</v>
      </c>
      <c r="B115" s="0" t="s">
        <v>676</v>
      </c>
      <c r="C115" s="0" t="s">
        <v>677</v>
      </c>
      <c r="D115" s="4" t="str">
        <f aca="false">HYPERLINK("http://rna.bgsu.edu/rna3dhub/display3D/unitid/6TH6|1|Aa|A|713,6TH6|1|Aa|C|1473","view")</f>
        <v>view</v>
      </c>
      <c r="F115" s="0" t="s">
        <v>678</v>
      </c>
      <c r="G115" s="0" t="s">
        <v>679</v>
      </c>
      <c r="I115" s="0" t="s">
        <v>680</v>
      </c>
      <c r="K115" s="0" t="s">
        <v>155</v>
      </c>
    </row>
    <row r="116" customFormat="false" ht="12.8" hidden="false" customHeight="false" outlineLevel="0" collapsed="false">
      <c r="A116" s="0" t="s">
        <v>547</v>
      </c>
      <c r="B116" s="0" t="s">
        <v>681</v>
      </c>
      <c r="C116" s="0" t="s">
        <v>682</v>
      </c>
      <c r="D116" s="4" t="str">
        <f aca="false">HYPERLINK("http://rna.bgsu.edu/rna3dhub/display3D/unitid/6TH6|1|Aa|U|759,6TH6|1|Aa|G|1460","view")</f>
        <v>view</v>
      </c>
      <c r="F116" s="0" t="s">
        <v>683</v>
      </c>
      <c r="H116" s="0" t="s">
        <v>684</v>
      </c>
    </row>
    <row r="117" customFormat="false" ht="12.8" hidden="false" customHeight="false" outlineLevel="0" collapsed="false">
      <c r="A117" s="0" t="s">
        <v>547</v>
      </c>
      <c r="B117" s="0" t="s">
        <v>685</v>
      </c>
      <c r="C117" s="0" t="s">
        <v>686</v>
      </c>
      <c r="D117" s="4" t="str">
        <f aca="false">HYPERLINK("http://rna.bgsu.edu/rna3dhub/display3D/unitid/6TH6|1|Aa|A|859,6TH6|1|Aa|A|1365","view")</f>
        <v>view</v>
      </c>
      <c r="F117" s="0" t="s">
        <v>687</v>
      </c>
      <c r="G117" s="0" t="s">
        <v>688</v>
      </c>
      <c r="I117" s="0" t="s">
        <v>689</v>
      </c>
      <c r="K117" s="0" t="s">
        <v>60</v>
      </c>
      <c r="L117" s="0" t="s">
        <v>690</v>
      </c>
      <c r="M117" s="0" t="s">
        <v>690</v>
      </c>
    </row>
    <row r="118" customFormat="false" ht="12.8" hidden="false" customHeight="false" outlineLevel="0" collapsed="false">
      <c r="A118" s="0" t="s">
        <v>547</v>
      </c>
      <c r="B118" s="0" t="s">
        <v>691</v>
      </c>
      <c r="C118" s="0" t="s">
        <v>692</v>
      </c>
      <c r="D118" s="4" t="str">
        <f aca="false">HYPERLINK("http://rna.bgsu.edu/rna3dhub/display3D/unitid/6TH6|1|Aa|G|902,6TH6|1|Aa|C|921","view")</f>
        <v>view</v>
      </c>
      <c r="E118" s="0" t="s">
        <v>693</v>
      </c>
      <c r="G118" s="0" t="s">
        <v>694</v>
      </c>
      <c r="I118" s="0" t="s">
        <v>695</v>
      </c>
      <c r="J118" s="0" t="s">
        <v>125</v>
      </c>
      <c r="K118" s="0" t="s">
        <v>126</v>
      </c>
      <c r="L118" s="0" t="s">
        <v>696</v>
      </c>
      <c r="M118" s="0" t="s">
        <v>696</v>
      </c>
    </row>
    <row r="119" customFormat="false" ht="12.8" hidden="false" customHeight="false" outlineLevel="0" collapsed="false">
      <c r="A119" s="0" t="s">
        <v>547</v>
      </c>
      <c r="B119" s="0" t="s">
        <v>697</v>
      </c>
      <c r="C119" s="0" t="s">
        <v>698</v>
      </c>
      <c r="D119" s="4" t="str">
        <f aca="false">HYPERLINK("http://rna.bgsu.edu/rna3dhub/display3D/unitid/6TH6|1|Aa|G|1040,6TH6|1|Aa|A|1122","view")</f>
        <v>view</v>
      </c>
      <c r="E119" s="0" t="s">
        <v>699</v>
      </c>
      <c r="G119" s="0" t="s">
        <v>700</v>
      </c>
      <c r="I119" s="0" t="s">
        <v>699</v>
      </c>
      <c r="J119" s="0" t="s">
        <v>701</v>
      </c>
      <c r="K119" s="0" t="s">
        <v>221</v>
      </c>
      <c r="L119" s="0" t="s">
        <v>702</v>
      </c>
      <c r="M119" s="0" t="s">
        <v>702</v>
      </c>
    </row>
    <row r="120" customFormat="false" ht="12.8" hidden="false" customHeight="false" outlineLevel="0" collapsed="false">
      <c r="A120" s="0" t="s">
        <v>547</v>
      </c>
      <c r="B120" s="0" t="s">
        <v>703</v>
      </c>
      <c r="C120" s="0" t="s">
        <v>704</v>
      </c>
      <c r="D120" s="4" t="str">
        <f aca="false">HYPERLINK("http://rna.bgsu.edu/rna3dhub/display3D/unitid/6TH6|1|Aa|U|1041,6TH6|1|Aa|A|1121","view")</f>
        <v>view</v>
      </c>
      <c r="E120" s="0" t="s">
        <v>705</v>
      </c>
      <c r="G120" s="0" t="s">
        <v>706</v>
      </c>
      <c r="I120" s="0" t="s">
        <v>705</v>
      </c>
      <c r="J120" s="0" t="s">
        <v>49</v>
      </c>
      <c r="K120" s="0" t="s">
        <v>281</v>
      </c>
      <c r="L120" s="0" t="s">
        <v>707</v>
      </c>
      <c r="M120" s="0" t="s">
        <v>707</v>
      </c>
    </row>
    <row r="121" customFormat="false" ht="12.8" hidden="false" customHeight="false" outlineLevel="0" collapsed="false">
      <c r="A121" s="0" t="s">
        <v>547</v>
      </c>
      <c r="B121" s="0" t="s">
        <v>708</v>
      </c>
      <c r="C121" s="0" t="s">
        <v>709</v>
      </c>
      <c r="D121" s="4" t="str">
        <f aca="false">HYPERLINK("http://rna.bgsu.edu/rna3dhub/display3D/unitid/6TH6|1|Aa|A|1203,6TH6|1|Aa|C|1321","view")</f>
        <v>view</v>
      </c>
      <c r="F121" s="0" t="s">
        <v>710</v>
      </c>
      <c r="G121" s="0" t="s">
        <v>711</v>
      </c>
      <c r="H121" s="0" t="s">
        <v>712</v>
      </c>
      <c r="I121" s="0" t="s">
        <v>713</v>
      </c>
      <c r="J121" s="0" t="s">
        <v>73</v>
      </c>
      <c r="M121" s="0" t="s">
        <v>714</v>
      </c>
    </row>
    <row r="122" customFormat="false" ht="12.8" hidden="false" customHeight="false" outlineLevel="0" collapsed="false">
      <c r="A122" s="0" t="s">
        <v>547</v>
      </c>
      <c r="B122" s="0" t="s">
        <v>715</v>
      </c>
      <c r="C122" s="0" t="s">
        <v>716</v>
      </c>
      <c r="D122" s="4" t="str">
        <f aca="false">HYPERLINK("http://rna.bgsu.edu/rna3dhub/display3D/unitid/6TH6|1|Aa|A|1220,6TH6|1|Aa|C|1278","view")</f>
        <v>view</v>
      </c>
      <c r="F122" s="0" t="s">
        <v>717</v>
      </c>
      <c r="G122" s="0" t="s">
        <v>718</v>
      </c>
      <c r="H122" s="0" t="s">
        <v>719</v>
      </c>
      <c r="I122" s="0" t="s">
        <v>720</v>
      </c>
      <c r="J122" s="0" t="s">
        <v>73</v>
      </c>
      <c r="K122" s="0" t="s">
        <v>33</v>
      </c>
      <c r="M122" s="0" t="s">
        <v>721</v>
      </c>
    </row>
    <row r="123" customFormat="false" ht="12.8" hidden="false" customHeight="false" outlineLevel="0" collapsed="false">
      <c r="A123" s="0" t="s">
        <v>547</v>
      </c>
      <c r="B123" s="0" t="s">
        <v>722</v>
      </c>
      <c r="C123" s="0" t="s">
        <v>723</v>
      </c>
      <c r="D123" s="4" t="str">
        <f aca="false">HYPERLINK("http://rna.bgsu.edu/rna3dhub/display3D/unitid/6TH6|1|Aa|A|1221,6TH6|1|Aa|C|1277","view")</f>
        <v>view</v>
      </c>
      <c r="F123" s="0" t="s">
        <v>724</v>
      </c>
      <c r="G123" s="0" t="s">
        <v>725</v>
      </c>
      <c r="H123" s="0" t="s">
        <v>719</v>
      </c>
      <c r="I123" s="0" t="s">
        <v>726</v>
      </c>
      <c r="K123" s="0" t="s">
        <v>155</v>
      </c>
    </row>
    <row r="124" customFormat="false" ht="12.8" hidden="false" customHeight="false" outlineLevel="0" collapsed="false">
      <c r="A124" s="0" t="s">
        <v>547</v>
      </c>
      <c r="B124" s="0" t="s">
        <v>727</v>
      </c>
      <c r="C124" s="0" t="s">
        <v>728</v>
      </c>
      <c r="D124" s="4" t="str">
        <f aca="false">HYPERLINK("http://rna.bgsu.edu/rna3dhub/display3D/unitid/6TH6|1|Aa|A|1240,6TH6|1|Aa|C|1304","view")</f>
        <v>view</v>
      </c>
      <c r="F124" s="0" t="s">
        <v>729</v>
      </c>
      <c r="G124" s="0" t="s">
        <v>730</v>
      </c>
      <c r="H124" s="0" t="s">
        <v>731</v>
      </c>
      <c r="I124" s="0" t="s">
        <v>732</v>
      </c>
      <c r="J124" s="0" t="s">
        <v>73</v>
      </c>
      <c r="M124" s="0" t="s">
        <v>733</v>
      </c>
    </row>
    <row r="125" customFormat="false" ht="12.8" hidden="false" customHeight="false" outlineLevel="0" collapsed="false">
      <c r="A125" s="0" t="s">
        <v>547</v>
      </c>
      <c r="B125" s="0" t="s">
        <v>734</v>
      </c>
      <c r="C125" s="0" t="s">
        <v>735</v>
      </c>
      <c r="D125" s="4" t="str">
        <f aca="false">HYPERLINK("http://rna.bgsu.edu/rna3dhub/display3D/unitid/6TH6|1|Aa|U|1267,6TH6|1|Aa|A|1312","view")</f>
        <v>view</v>
      </c>
      <c r="E125" s="0" t="s">
        <v>736</v>
      </c>
      <c r="I125" s="0" t="s">
        <v>737</v>
      </c>
      <c r="J125" s="0" t="s">
        <v>49</v>
      </c>
      <c r="K125" s="0" t="s">
        <v>155</v>
      </c>
      <c r="L125" s="0" t="s">
        <v>738</v>
      </c>
      <c r="M125" s="0" t="s">
        <v>738</v>
      </c>
    </row>
    <row r="126" customFormat="false" ht="12.8" hidden="false" customHeight="false" outlineLevel="0" collapsed="false">
      <c r="A126" s="0" t="s">
        <v>547</v>
      </c>
      <c r="B126" s="0" t="s">
        <v>739</v>
      </c>
      <c r="C126" s="0" t="s">
        <v>740</v>
      </c>
      <c r="D126" s="4" t="str">
        <f aca="false">HYPERLINK("http://rna.bgsu.edu/rna3dhub/display3D/unitid/6TH6|1|Aa|C|1356,6TH6|1|Aa|MA6|1468","view")</f>
        <v>view</v>
      </c>
      <c r="F126" s="0" t="s">
        <v>741</v>
      </c>
      <c r="G126" s="0" t="s">
        <v>742</v>
      </c>
      <c r="H126" s="0" t="s">
        <v>743</v>
      </c>
    </row>
    <row r="127" customFormat="false" ht="12.8" hidden="false" customHeight="false" outlineLevel="0" collapsed="false">
      <c r="A127" s="0" t="s">
        <v>547</v>
      </c>
      <c r="B127" s="0" t="s">
        <v>744</v>
      </c>
      <c r="C127" s="0" t="s">
        <v>745</v>
      </c>
      <c r="D127" s="4" t="str">
        <f aca="false">HYPERLINK("http://rna.bgsu.edu/rna3dhub/display3D/unitid/6TH6|1|Aa|G|1357,6TH6|1|Aa|MA6|1467","view")</f>
        <v>view</v>
      </c>
      <c r="F127" s="0" t="s">
        <v>746</v>
      </c>
      <c r="H127" s="0" t="s">
        <v>743</v>
      </c>
    </row>
    <row r="128" customFormat="false" ht="12.8" hidden="false" customHeight="false" outlineLevel="0" collapsed="false">
      <c r="A128" s="0" t="s">
        <v>547</v>
      </c>
      <c r="B128" s="0" t="s">
        <v>747</v>
      </c>
      <c r="C128" s="0" t="s">
        <v>748</v>
      </c>
      <c r="D128" s="4" t="str">
        <f aca="false">HYPERLINK("http://rna.bgsu.edu/rna3dhub/display3D/unitid/6TH6|1|Aa|A|1370,6TH6|1|BA|C|2071","view")</f>
        <v>view</v>
      </c>
      <c r="F128" s="0" t="s">
        <v>749</v>
      </c>
      <c r="G128" s="0" t="s">
        <v>750</v>
      </c>
    </row>
    <row r="129" customFormat="false" ht="12.8" hidden="false" customHeight="false" outlineLevel="0" collapsed="false">
      <c r="A129" s="0" t="s">
        <v>547</v>
      </c>
      <c r="B129" s="0" t="s">
        <v>751</v>
      </c>
      <c r="C129" s="0" t="s">
        <v>752</v>
      </c>
      <c r="D129" s="4" t="str">
        <f aca="false">HYPERLINK("http://rna.bgsu.edu/rna3dhub/display3D/unitid/6TH6|1|Aa|A|1432,6TH6|1|BA|C|2060","view")</f>
        <v>view</v>
      </c>
      <c r="F129" s="0" t="s">
        <v>753</v>
      </c>
      <c r="G129" s="0" t="s">
        <v>754</v>
      </c>
      <c r="I129" s="0" t="s">
        <v>755</v>
      </c>
      <c r="K129" s="0" t="s">
        <v>155</v>
      </c>
    </row>
    <row r="130" customFormat="false" ht="12.8" hidden="false" customHeight="false" outlineLevel="0" collapsed="false">
      <c r="A130" s="0" t="s">
        <v>547</v>
      </c>
      <c r="B130" s="0" t="s">
        <v>756</v>
      </c>
      <c r="C130" s="0" t="s">
        <v>757</v>
      </c>
      <c r="D130" s="4" t="str">
        <f aca="false">HYPERLINK("http://rna.bgsu.edu/rna3dhub/display3D/unitid/6TH6|1|Aa|G|1443,6TH6|1|BA|A|2025","view")</f>
        <v>view</v>
      </c>
      <c r="E130" s="0" t="s">
        <v>758</v>
      </c>
      <c r="I130" s="0" t="s">
        <v>759</v>
      </c>
      <c r="K130" s="0" t="s">
        <v>760</v>
      </c>
      <c r="M130" s="0" t="s">
        <v>761</v>
      </c>
    </row>
    <row r="131" customFormat="false" ht="12.8" hidden="false" customHeight="false" outlineLevel="0" collapsed="false">
      <c r="A131" s="0" t="s">
        <v>547</v>
      </c>
      <c r="B131" s="0" t="s">
        <v>762</v>
      </c>
      <c r="C131" s="0" t="s">
        <v>763</v>
      </c>
      <c r="D131" s="4" t="str">
        <f aca="false">HYPERLINK("http://rna.bgsu.edu/rna3dhub/display3D/unitid/6TH6|1|BA|U|38,6TH6|1|BA|G|1350","view")</f>
        <v>view</v>
      </c>
      <c r="F131" s="0" t="s">
        <v>764</v>
      </c>
      <c r="K131" s="0" t="s">
        <v>33</v>
      </c>
    </row>
    <row r="132" customFormat="false" ht="12.8" hidden="false" customHeight="false" outlineLevel="0" collapsed="false">
      <c r="A132" s="0" t="s">
        <v>547</v>
      </c>
      <c r="B132" s="0" t="s">
        <v>765</v>
      </c>
      <c r="C132" s="0" t="s">
        <v>766</v>
      </c>
      <c r="D132" s="4" t="str">
        <f aca="false">HYPERLINK("http://rna.bgsu.edu/rna3dhub/display3D/unitid/6TH6|1|BA|G|39,6TH6|1|BA|A|1349","view")</f>
        <v>view</v>
      </c>
      <c r="F132" s="0" t="s">
        <v>767</v>
      </c>
      <c r="G132" s="0" t="s">
        <v>768</v>
      </c>
      <c r="I132" s="0" t="s">
        <v>769</v>
      </c>
      <c r="J132" s="0" t="s">
        <v>586</v>
      </c>
      <c r="K132" s="0" t="s">
        <v>281</v>
      </c>
      <c r="M132" s="0" t="s">
        <v>770</v>
      </c>
    </row>
    <row r="133" customFormat="false" ht="12.8" hidden="false" customHeight="false" outlineLevel="0" collapsed="false">
      <c r="A133" s="0" t="s">
        <v>547</v>
      </c>
      <c r="B133" s="0" t="s">
        <v>771</v>
      </c>
      <c r="C133" s="0" t="s">
        <v>772</v>
      </c>
      <c r="D133" s="4" t="str">
        <f aca="false">HYPERLINK("http://rna.bgsu.edu/rna3dhub/display3D/unitid/6TH6|1|BA|C|114,6TH6|1|BA|A|332","view")</f>
        <v>view</v>
      </c>
      <c r="F133" s="0" t="s">
        <v>773</v>
      </c>
      <c r="G133" s="0" t="s">
        <v>774</v>
      </c>
      <c r="K133" s="0" t="s">
        <v>137</v>
      </c>
    </row>
    <row r="134" customFormat="false" ht="12.8" hidden="false" customHeight="false" outlineLevel="0" collapsed="false">
      <c r="A134" s="0" t="s">
        <v>547</v>
      </c>
      <c r="B134" s="0" t="s">
        <v>775</v>
      </c>
      <c r="C134" s="0" t="s">
        <v>776</v>
      </c>
      <c r="D134" s="4" t="str">
        <f aca="false">HYPERLINK("http://rna.bgsu.edu/rna3dhub/display3D/unitid/6TH6|1|BA|C|123,6TH6|1|BA|U|135","view")</f>
        <v>view</v>
      </c>
      <c r="F134" s="0" t="s">
        <v>777</v>
      </c>
      <c r="K134" s="0" t="s">
        <v>778</v>
      </c>
    </row>
    <row r="135" customFormat="false" ht="12.8" hidden="false" customHeight="false" outlineLevel="0" collapsed="false">
      <c r="A135" s="0" t="s">
        <v>547</v>
      </c>
      <c r="B135" s="0" t="s">
        <v>779</v>
      </c>
      <c r="C135" s="0" t="s">
        <v>780</v>
      </c>
      <c r="D135" s="4" t="str">
        <f aca="false">HYPERLINK("http://rna.bgsu.edu/rna3dhub/display3D/unitid/6TH6|1|BA|A|181,6TH6|1|BA|C|805","view")</f>
        <v>view</v>
      </c>
      <c r="F135" s="0" t="s">
        <v>781</v>
      </c>
      <c r="H135" s="0" t="s">
        <v>782</v>
      </c>
      <c r="I135" s="0" t="s">
        <v>783</v>
      </c>
      <c r="J135" s="0" t="s">
        <v>73</v>
      </c>
      <c r="K135" s="0" t="s">
        <v>33</v>
      </c>
      <c r="M135" s="0" t="s">
        <v>784</v>
      </c>
    </row>
    <row r="136" customFormat="false" ht="12.8" hidden="false" customHeight="false" outlineLevel="0" collapsed="false">
      <c r="A136" s="0" t="s">
        <v>547</v>
      </c>
      <c r="B136" s="0" t="s">
        <v>785</v>
      </c>
      <c r="C136" s="0" t="s">
        <v>786</v>
      </c>
      <c r="D136" s="4" t="str">
        <f aca="false">HYPERLINK("http://rna.bgsu.edu/rna3dhub/display3D/unitid/6TH6|1|BA|A|182,6TH6|1|BA|C|804","view")</f>
        <v>view</v>
      </c>
      <c r="F136" s="0" t="s">
        <v>787</v>
      </c>
      <c r="G136" s="0" t="s">
        <v>788</v>
      </c>
      <c r="H136" s="0" t="s">
        <v>782</v>
      </c>
      <c r="I136" s="0" t="s">
        <v>789</v>
      </c>
      <c r="K136" s="0" t="s">
        <v>155</v>
      </c>
    </row>
    <row r="137" customFormat="false" ht="12.8" hidden="false" customHeight="false" outlineLevel="0" collapsed="false">
      <c r="A137" s="0" t="s">
        <v>547</v>
      </c>
      <c r="B137" s="0" t="s">
        <v>790</v>
      </c>
      <c r="C137" s="0" t="s">
        <v>791</v>
      </c>
      <c r="D137" s="4" t="str">
        <f aca="false">HYPERLINK("http://rna.bgsu.edu/rna3dhub/display3D/unitid/6TH6|1|BA|A|198,6TH6|1|BA|G|926","view")</f>
        <v>view</v>
      </c>
    </row>
    <row r="138" customFormat="false" ht="12.8" hidden="false" customHeight="false" outlineLevel="0" collapsed="false">
      <c r="A138" s="0" t="s">
        <v>547</v>
      </c>
      <c r="B138" s="0" t="s">
        <v>792</v>
      </c>
      <c r="C138" s="0" t="s">
        <v>793</v>
      </c>
      <c r="D138" s="4" t="str">
        <f aca="false">HYPERLINK("http://rna.bgsu.edu/rna3dhub/display3D/unitid/6TH6|1|BA|C|228,6TH6|1|BA|A|700","view")</f>
        <v>view</v>
      </c>
      <c r="F138" s="0" t="s">
        <v>794</v>
      </c>
      <c r="G138" s="0" t="s">
        <v>795</v>
      </c>
      <c r="H138" s="0" t="s">
        <v>796</v>
      </c>
      <c r="I138" s="0" t="s">
        <v>797</v>
      </c>
      <c r="K138" s="0" t="s">
        <v>60</v>
      </c>
    </row>
    <row r="139" customFormat="false" ht="12.8" hidden="false" customHeight="false" outlineLevel="0" collapsed="false">
      <c r="A139" s="0" t="s">
        <v>547</v>
      </c>
      <c r="B139" s="0" t="s">
        <v>798</v>
      </c>
      <c r="C139" s="0" t="s">
        <v>799</v>
      </c>
      <c r="D139" s="4" t="str">
        <f aca="false">HYPERLINK("http://rna.bgsu.edu/rna3dhub/display3D/unitid/6TH6|1|BA|G|229,6TH6|1|BA|A|699","view")</f>
        <v>view</v>
      </c>
      <c r="F139" s="0" t="s">
        <v>800</v>
      </c>
      <c r="H139" s="0" t="s">
        <v>796</v>
      </c>
      <c r="I139" s="0" t="s">
        <v>801</v>
      </c>
      <c r="J139" s="0" t="s">
        <v>586</v>
      </c>
      <c r="K139" s="0" t="s">
        <v>281</v>
      </c>
      <c r="M139" s="0" t="s">
        <v>802</v>
      </c>
    </row>
    <row r="140" customFormat="false" ht="12.8" hidden="false" customHeight="false" outlineLevel="0" collapsed="false">
      <c r="A140" s="0" t="s">
        <v>547</v>
      </c>
      <c r="B140" s="0" t="s">
        <v>803</v>
      </c>
      <c r="C140" s="0" t="s">
        <v>804</v>
      </c>
      <c r="D140" s="4" t="str">
        <f aca="false">HYPERLINK("http://rna.bgsu.edu/rna3dhub/display3D/unitid/6TH6|1|BA|C|250,6TH6|1|BA|A|716","view")</f>
        <v>view</v>
      </c>
      <c r="F140" s="0" t="s">
        <v>805</v>
      </c>
      <c r="G140" s="0" t="s">
        <v>806</v>
      </c>
      <c r="I140" s="0" t="s">
        <v>807</v>
      </c>
      <c r="K140" s="0" t="s">
        <v>60</v>
      </c>
    </row>
    <row r="141" customFormat="false" ht="12.8" hidden="false" customHeight="false" outlineLevel="0" collapsed="false">
      <c r="A141" s="0" t="s">
        <v>547</v>
      </c>
      <c r="B141" s="0" t="s">
        <v>808</v>
      </c>
      <c r="C141" s="0" t="s">
        <v>809</v>
      </c>
      <c r="D141" s="4" t="str">
        <f aca="false">HYPERLINK("http://rna.bgsu.edu/rna3dhub/display3D/unitid/6TH6|1|BA|A|279,6TH6|1|BA|C|322","view")</f>
        <v>view</v>
      </c>
      <c r="F141" s="0" t="s">
        <v>810</v>
      </c>
    </row>
    <row r="142" customFormat="false" ht="12.8" hidden="false" customHeight="false" outlineLevel="0" collapsed="false">
      <c r="A142" s="0" t="s">
        <v>547</v>
      </c>
      <c r="B142" s="0" t="s">
        <v>811</v>
      </c>
      <c r="C142" s="0" t="s">
        <v>812</v>
      </c>
      <c r="D142" s="4" t="str">
        <f aca="false">HYPERLINK("http://rna.bgsu.edu/rna3dhub/display3D/unitid/6TH6|1|BA|A|280,6TH6|1|BA|C|321","view")</f>
        <v>view</v>
      </c>
      <c r="E142" s="0" t="s">
        <v>813</v>
      </c>
      <c r="K142" s="0" t="s">
        <v>760</v>
      </c>
    </row>
    <row r="143" customFormat="false" ht="12.8" hidden="false" customHeight="false" outlineLevel="0" collapsed="false">
      <c r="A143" s="0" t="s">
        <v>547</v>
      </c>
      <c r="B143" s="0" t="s">
        <v>814</v>
      </c>
      <c r="C143" s="0" t="s">
        <v>815</v>
      </c>
      <c r="D143" s="4" t="str">
        <f aca="false">HYPERLINK("http://rna.bgsu.edu/rna3dhub/display3D/unitid/6TH6|1|BA|A|281,6TH6|1|BA|C|320","view")</f>
        <v>view</v>
      </c>
      <c r="F143" s="0" t="s">
        <v>816</v>
      </c>
      <c r="G143" s="0" t="s">
        <v>817</v>
      </c>
    </row>
    <row r="144" customFormat="false" ht="12.8" hidden="false" customHeight="false" outlineLevel="0" collapsed="false">
      <c r="A144" s="0" t="s">
        <v>547</v>
      </c>
      <c r="B144" s="0" t="s">
        <v>818</v>
      </c>
      <c r="C144" s="0" t="s">
        <v>819</v>
      </c>
      <c r="D144" s="4" t="str">
        <f aca="false">HYPERLINK("http://rna.bgsu.edu/rna3dhub/display3D/unitid/6TH6|1|BA|A|482,6TH6|1|BA|C|1336","view")</f>
        <v>view</v>
      </c>
      <c r="F144" s="0" t="s">
        <v>820</v>
      </c>
      <c r="G144" s="0" t="s">
        <v>821</v>
      </c>
    </row>
    <row r="145" customFormat="false" ht="12.8" hidden="false" customHeight="false" outlineLevel="0" collapsed="false">
      <c r="A145" s="0" t="s">
        <v>547</v>
      </c>
      <c r="B145" s="0" t="s">
        <v>822</v>
      </c>
      <c r="C145" s="0" t="s">
        <v>823</v>
      </c>
      <c r="D145" s="4" t="str">
        <f aca="false">HYPERLINK("http://rna.bgsu.edu/rna3dhub/display3D/unitid/6TH6|1|BA|G|504,6TH6|1|BA|C|809","view")</f>
        <v>view</v>
      </c>
      <c r="E145" s="0" t="s">
        <v>824</v>
      </c>
      <c r="G145" s="0" t="s">
        <v>825</v>
      </c>
      <c r="H145" s="0" t="s">
        <v>826</v>
      </c>
      <c r="I145" s="0" t="s">
        <v>827</v>
      </c>
      <c r="K145" s="0" t="s">
        <v>33</v>
      </c>
      <c r="L145" s="0" t="s">
        <v>828</v>
      </c>
      <c r="M145" s="0" t="s">
        <v>828</v>
      </c>
    </row>
    <row r="146" customFormat="false" ht="12.8" hidden="false" customHeight="false" outlineLevel="0" collapsed="false">
      <c r="A146" s="0" t="s">
        <v>547</v>
      </c>
      <c r="B146" s="0" t="s">
        <v>829</v>
      </c>
      <c r="C146" s="0" t="s">
        <v>830</v>
      </c>
      <c r="D146" s="4" t="str">
        <f aca="false">HYPERLINK("http://rna.bgsu.edu/rna3dhub/display3D/unitid/6TH6|1|BA|A2M|505,6TH6|1|BA|U|808","view")</f>
        <v>view</v>
      </c>
      <c r="F146" s="0" t="s">
        <v>831</v>
      </c>
      <c r="G146" s="0" t="s">
        <v>832</v>
      </c>
      <c r="H146" s="0" t="s">
        <v>826</v>
      </c>
    </row>
    <row r="147" customFormat="false" ht="12.8" hidden="false" customHeight="false" outlineLevel="0" collapsed="false">
      <c r="A147" s="0" t="s">
        <v>547</v>
      </c>
      <c r="B147" s="0" t="s">
        <v>833</v>
      </c>
      <c r="C147" s="0" t="s">
        <v>834</v>
      </c>
      <c r="D147" s="4" t="str">
        <f aca="false">HYPERLINK("http://rna.bgsu.edu/rna3dhub/display3D/unitid/6TH6|1|BA|A|583,6TH6|1|BA|C|1365","view")</f>
        <v>view</v>
      </c>
      <c r="F147" s="0" t="s">
        <v>835</v>
      </c>
      <c r="G147" s="0" t="s">
        <v>836</v>
      </c>
      <c r="I147" s="0" t="s">
        <v>837</v>
      </c>
      <c r="K147" s="0" t="s">
        <v>281</v>
      </c>
    </row>
    <row r="148" customFormat="false" ht="12.8" hidden="false" customHeight="false" outlineLevel="0" collapsed="false">
      <c r="A148" s="0" t="s">
        <v>547</v>
      </c>
      <c r="B148" s="0" t="s">
        <v>838</v>
      </c>
      <c r="C148" s="0" t="s">
        <v>839</v>
      </c>
      <c r="D148" s="4" t="str">
        <f aca="false">HYPERLINK("http://rna.bgsu.edu/rna3dhub/display3D/unitid/6TH6|1|BA|A|600,6TH6|1|BA|C|1292","view")</f>
        <v>view</v>
      </c>
      <c r="F148" s="0" t="s">
        <v>840</v>
      </c>
      <c r="G148" s="0" t="s">
        <v>841</v>
      </c>
      <c r="H148" s="0" t="s">
        <v>842</v>
      </c>
      <c r="I148" s="0" t="s">
        <v>843</v>
      </c>
      <c r="J148" s="0" t="s">
        <v>73</v>
      </c>
      <c r="K148" s="0" t="s">
        <v>60</v>
      </c>
      <c r="M148" s="0" t="s">
        <v>844</v>
      </c>
    </row>
    <row r="149" customFormat="false" ht="12.8" hidden="false" customHeight="false" outlineLevel="0" collapsed="false">
      <c r="A149" s="0" t="s">
        <v>547</v>
      </c>
      <c r="B149" s="0" t="s">
        <v>845</v>
      </c>
      <c r="C149" s="0" t="s">
        <v>846</v>
      </c>
      <c r="D149" s="4" t="str">
        <f aca="false">HYPERLINK("http://rna.bgsu.edu/rna3dhub/display3D/unitid/6TH6|1|BA|A|601,6TH6|1|BA|C|1291","view")</f>
        <v>view</v>
      </c>
      <c r="F149" s="0" t="s">
        <v>847</v>
      </c>
      <c r="G149" s="0" t="s">
        <v>848</v>
      </c>
      <c r="H149" s="0" t="s">
        <v>842</v>
      </c>
      <c r="I149" s="0" t="s">
        <v>849</v>
      </c>
      <c r="K149" s="0" t="s">
        <v>155</v>
      </c>
    </row>
    <row r="150" customFormat="false" ht="12.8" hidden="false" customHeight="false" outlineLevel="0" collapsed="false">
      <c r="A150" s="0" t="s">
        <v>547</v>
      </c>
      <c r="B150" s="0" t="s">
        <v>850</v>
      </c>
      <c r="C150" s="0" t="s">
        <v>851</v>
      </c>
      <c r="D150" s="4" t="str">
        <f aca="false">HYPERLINK("http://rna.bgsu.edu/rna3dhub/display3D/unitid/6TH6|1|BA|G|614,6TH6|1|BA|C|1141","view")</f>
        <v>view</v>
      </c>
      <c r="E150" s="0" t="s">
        <v>852</v>
      </c>
      <c r="G150" s="0" t="s">
        <v>853</v>
      </c>
      <c r="H150" s="0" t="s">
        <v>854</v>
      </c>
      <c r="I150" s="0" t="s">
        <v>855</v>
      </c>
      <c r="J150" s="0" t="s">
        <v>125</v>
      </c>
      <c r="K150" s="0" t="s">
        <v>126</v>
      </c>
      <c r="L150" s="0" t="s">
        <v>856</v>
      </c>
      <c r="M150" s="0" t="s">
        <v>856</v>
      </c>
    </row>
    <row r="151" customFormat="false" ht="12.8" hidden="false" customHeight="false" outlineLevel="0" collapsed="false">
      <c r="A151" s="0" t="s">
        <v>547</v>
      </c>
      <c r="B151" s="0" t="s">
        <v>857</v>
      </c>
      <c r="C151" s="0" t="s">
        <v>858</v>
      </c>
      <c r="D151" s="4" t="str">
        <f aca="false">HYPERLINK("http://rna.bgsu.edu/rna3dhub/display3D/unitid/6TH6|1|BA|A|628,6TH6|1|BA|G|1122","view")</f>
        <v>view</v>
      </c>
      <c r="F151" s="0" t="s">
        <v>859</v>
      </c>
    </row>
    <row r="152" customFormat="false" ht="12.8" hidden="false" customHeight="false" outlineLevel="0" collapsed="false">
      <c r="A152" s="0" t="s">
        <v>547</v>
      </c>
      <c r="B152" s="0" t="s">
        <v>860</v>
      </c>
      <c r="C152" s="0" t="s">
        <v>861</v>
      </c>
      <c r="D152" s="4" t="str">
        <f aca="false">HYPERLINK("http://rna.bgsu.edu/rna3dhub/display3D/unitid/6TH6|1|BA|A|801,6TH6|1|BA|U|2547","view")</f>
        <v>view</v>
      </c>
      <c r="E152" s="0" t="s">
        <v>862</v>
      </c>
      <c r="G152" s="0" t="s">
        <v>863</v>
      </c>
      <c r="H152" s="0" t="s">
        <v>864</v>
      </c>
      <c r="I152" s="0" t="s">
        <v>862</v>
      </c>
      <c r="J152" s="0" t="s">
        <v>214</v>
      </c>
      <c r="K152" s="0" t="s">
        <v>33</v>
      </c>
      <c r="L152" s="0" t="s">
        <v>865</v>
      </c>
      <c r="M152" s="0" t="s">
        <v>865</v>
      </c>
    </row>
    <row r="153" customFormat="false" ht="12.8" hidden="false" customHeight="false" outlineLevel="0" collapsed="false">
      <c r="A153" s="0" t="s">
        <v>547</v>
      </c>
      <c r="B153" s="0" t="s">
        <v>866</v>
      </c>
      <c r="C153" s="0" t="s">
        <v>867</v>
      </c>
      <c r="D153" s="4" t="str">
        <f aca="false">HYPERLINK("http://rna.bgsu.edu/rna3dhub/display3D/unitid/6TH6|1|BA|A|802,6TH6|1|BA|C|2546","view")</f>
        <v>view</v>
      </c>
      <c r="F153" s="0" t="s">
        <v>868</v>
      </c>
      <c r="G153" s="0" t="s">
        <v>869</v>
      </c>
      <c r="H153" s="0" t="s">
        <v>864</v>
      </c>
      <c r="I153" s="0" t="s">
        <v>870</v>
      </c>
      <c r="K153" s="0" t="s">
        <v>155</v>
      </c>
    </row>
    <row r="154" customFormat="false" ht="12.8" hidden="false" customHeight="false" outlineLevel="0" collapsed="false">
      <c r="A154" s="0" t="s">
        <v>547</v>
      </c>
      <c r="B154" s="0" t="s">
        <v>871</v>
      </c>
      <c r="C154" s="0" t="s">
        <v>872</v>
      </c>
      <c r="D154" s="4" t="str">
        <f aca="false">HYPERLINK("http://rna.bgsu.edu/rna3dhub/display3D/unitid/6TH6|1|BA|C|818,6TH6|1|BA|A|1489","view")</f>
        <v>view</v>
      </c>
      <c r="F154" s="0" t="s">
        <v>873</v>
      </c>
      <c r="G154" s="0" t="s">
        <v>874</v>
      </c>
      <c r="H154" s="0" t="s">
        <v>875</v>
      </c>
      <c r="I154" s="0" t="s">
        <v>876</v>
      </c>
      <c r="K154" s="0" t="s">
        <v>60</v>
      </c>
    </row>
    <row r="155" customFormat="false" ht="12.8" hidden="false" customHeight="false" outlineLevel="0" collapsed="false">
      <c r="A155" s="0" t="s">
        <v>547</v>
      </c>
      <c r="B155" s="0" t="s">
        <v>877</v>
      </c>
      <c r="C155" s="0" t="s">
        <v>878</v>
      </c>
      <c r="D155" s="4" t="str">
        <f aca="false">HYPERLINK("http://rna.bgsu.edu/rna3dhub/display3D/unitid/6TH6|1|BA|C|819,6TH6|1|BA|A|1488","view")</f>
        <v>view</v>
      </c>
      <c r="E155" s="0" t="s">
        <v>879</v>
      </c>
      <c r="G155" s="0" t="s">
        <v>880</v>
      </c>
      <c r="H155" s="0" t="s">
        <v>875</v>
      </c>
      <c r="I155" s="0" t="s">
        <v>879</v>
      </c>
      <c r="J155" s="0" t="s">
        <v>88</v>
      </c>
      <c r="K155" s="0" t="s">
        <v>155</v>
      </c>
      <c r="M155" s="0" t="s">
        <v>881</v>
      </c>
    </row>
    <row r="156" customFormat="false" ht="12.8" hidden="false" customHeight="false" outlineLevel="0" collapsed="false">
      <c r="A156" s="0" t="s">
        <v>547</v>
      </c>
      <c r="B156" s="0" t="s">
        <v>882</v>
      </c>
      <c r="C156" s="0" t="s">
        <v>883</v>
      </c>
      <c r="D156" s="4" t="str">
        <f aca="false">HYPERLINK("http://rna.bgsu.edu/rna3dhub/display3D/unitid/6TH6|1|BA|A|825,6TH6|1|BA|G|1779","view")</f>
        <v>view</v>
      </c>
      <c r="E156" s="0" t="s">
        <v>884</v>
      </c>
      <c r="I156" s="0" t="s">
        <v>885</v>
      </c>
      <c r="K156" s="0" t="s">
        <v>33</v>
      </c>
      <c r="L156" s="0" t="s">
        <v>886</v>
      </c>
      <c r="M156" s="0" t="s">
        <v>886</v>
      </c>
    </row>
    <row r="157" customFormat="false" ht="12.8" hidden="false" customHeight="false" outlineLevel="0" collapsed="false">
      <c r="A157" s="0" t="s">
        <v>547</v>
      </c>
      <c r="B157" s="0" t="s">
        <v>887</v>
      </c>
      <c r="C157" s="0" t="s">
        <v>888</v>
      </c>
      <c r="D157" s="4" t="str">
        <f aca="false">HYPERLINK("http://rna.bgsu.edu/rna3dhub/display3D/unitid/6TH6|1|BA|G|826,6TH6|1|BA|A|1778","view")</f>
        <v>view</v>
      </c>
      <c r="F157" s="0" t="s">
        <v>889</v>
      </c>
      <c r="G157" s="0" t="s">
        <v>890</v>
      </c>
      <c r="I157" s="0" t="s">
        <v>891</v>
      </c>
      <c r="J157" s="0" t="s">
        <v>586</v>
      </c>
      <c r="K157" s="0" t="s">
        <v>155</v>
      </c>
      <c r="M157" s="0" t="s">
        <v>892</v>
      </c>
    </row>
    <row r="158" customFormat="false" ht="12.8" hidden="false" customHeight="false" outlineLevel="0" collapsed="false">
      <c r="A158" s="0" t="s">
        <v>547</v>
      </c>
      <c r="B158" s="0" t="s">
        <v>893</v>
      </c>
      <c r="C158" s="0" t="s">
        <v>894</v>
      </c>
      <c r="D158" s="4" t="str">
        <f aca="false">HYPERLINK("http://rna.bgsu.edu/rna3dhub/display3D/unitid/6TH6|1|BA|A|909,6TH6|1|BA|C|1916","view")</f>
        <v>view</v>
      </c>
      <c r="F158" s="0" t="s">
        <v>895</v>
      </c>
      <c r="G158" s="0" t="s">
        <v>896</v>
      </c>
      <c r="I158" s="0" t="s">
        <v>897</v>
      </c>
      <c r="K158" s="0" t="s">
        <v>155</v>
      </c>
    </row>
    <row r="159" customFormat="false" ht="12.8" hidden="false" customHeight="false" outlineLevel="0" collapsed="false">
      <c r="A159" s="0" t="s">
        <v>547</v>
      </c>
      <c r="B159" s="0" t="s">
        <v>898</v>
      </c>
      <c r="C159" s="0" t="s">
        <v>899</v>
      </c>
      <c r="D159" s="4" t="str">
        <f aca="false">HYPERLINK("http://rna.bgsu.edu/rna3dhub/display3D/unitid/6TH6|1|BA|C|940,6TH6|1|BA|A|1361","view")</f>
        <v>view</v>
      </c>
      <c r="F159" s="0" t="s">
        <v>900</v>
      </c>
      <c r="G159" s="0" t="s">
        <v>901</v>
      </c>
      <c r="I159" s="0" t="s">
        <v>902</v>
      </c>
      <c r="K159" s="0" t="s">
        <v>33</v>
      </c>
    </row>
    <row r="160" customFormat="false" ht="12.8" hidden="false" customHeight="false" outlineLevel="0" collapsed="false">
      <c r="A160" s="0" t="s">
        <v>547</v>
      </c>
      <c r="B160" s="0" t="s">
        <v>903</v>
      </c>
      <c r="C160" s="0" t="s">
        <v>904</v>
      </c>
      <c r="D160" s="4" t="str">
        <f aca="false">HYPERLINK("http://rna.bgsu.edu/rna3dhub/display3D/unitid/6TH6|1|BA|C|941,6TH6|1|BA|G|1360","view")</f>
        <v>view</v>
      </c>
      <c r="E160" s="0" t="s">
        <v>905</v>
      </c>
      <c r="I160" s="0" t="s">
        <v>906</v>
      </c>
      <c r="J160" s="0" t="s">
        <v>907</v>
      </c>
      <c r="K160" s="0" t="s">
        <v>102</v>
      </c>
      <c r="L160" s="0" t="s">
        <v>908</v>
      </c>
      <c r="M160" s="0" t="s">
        <v>908</v>
      </c>
    </row>
    <row r="161" customFormat="false" ht="12.8" hidden="false" customHeight="false" outlineLevel="0" collapsed="false">
      <c r="A161" s="0" t="s">
        <v>547</v>
      </c>
      <c r="B161" s="0" t="s">
        <v>909</v>
      </c>
      <c r="C161" s="0" t="s">
        <v>910</v>
      </c>
      <c r="D161" s="4" t="str">
        <f aca="false">HYPERLINK("http://rna.bgsu.edu/rna3dhub/display3D/unitid/6TH6|1|BA|A|990,6TH6|1|BB|C|82","view")</f>
        <v>view</v>
      </c>
      <c r="F161" s="0" t="s">
        <v>911</v>
      </c>
      <c r="H161" s="0" t="s">
        <v>912</v>
      </c>
      <c r="I161" s="0" t="s">
        <v>913</v>
      </c>
      <c r="J161" s="0" t="s">
        <v>73</v>
      </c>
    </row>
    <row r="162" customFormat="false" ht="12.8" hidden="false" customHeight="false" outlineLevel="0" collapsed="false">
      <c r="A162" s="0" t="s">
        <v>547</v>
      </c>
      <c r="B162" s="0" t="s">
        <v>914</v>
      </c>
      <c r="C162" s="0" t="s">
        <v>915</v>
      </c>
      <c r="D162" s="4" t="str">
        <f aca="false">HYPERLINK("http://rna.bgsu.edu/rna3dhub/display3D/unitid/6TH6|1|BA|G|991,6TH6|1|BB|A|81","view")</f>
        <v>view</v>
      </c>
      <c r="F162" s="0" t="s">
        <v>916</v>
      </c>
      <c r="H162" s="0" t="s">
        <v>912</v>
      </c>
    </row>
    <row r="163" customFormat="false" ht="12.8" hidden="false" customHeight="false" outlineLevel="0" collapsed="false">
      <c r="A163" s="0" t="s">
        <v>547</v>
      </c>
      <c r="B163" s="0" t="s">
        <v>917</v>
      </c>
      <c r="C163" s="0" t="s">
        <v>918</v>
      </c>
      <c r="D163" s="4" t="str">
        <f aca="false">HYPERLINK("http://rna.bgsu.edu/rna3dhub/display3D/unitid/6TH6|1|BA|A|1040,6TH6|1|BA|U|2366","view")</f>
        <v>view</v>
      </c>
      <c r="F163" s="0" t="s">
        <v>919</v>
      </c>
      <c r="G163" s="0" t="s">
        <v>920</v>
      </c>
      <c r="H163" s="0" t="s">
        <v>921</v>
      </c>
      <c r="I163" s="0" t="s">
        <v>922</v>
      </c>
      <c r="K163" s="0" t="s">
        <v>137</v>
      </c>
    </row>
    <row r="164" customFormat="false" ht="12.8" hidden="false" customHeight="false" outlineLevel="0" collapsed="false">
      <c r="A164" s="0" t="s">
        <v>547</v>
      </c>
      <c r="B164" s="0" t="s">
        <v>923</v>
      </c>
      <c r="C164" s="0" t="s">
        <v>924</v>
      </c>
      <c r="D164" s="4" t="str">
        <f aca="false">HYPERLINK("http://rna.bgsu.edu/rna3dhub/display3D/unitid/6TH6|1|BA|A|1088,6TH6|1|BA|U|2561","view")</f>
        <v>view</v>
      </c>
      <c r="F164" s="0" t="s">
        <v>925</v>
      </c>
      <c r="G164" s="0" t="s">
        <v>926</v>
      </c>
      <c r="H164" s="0" t="s">
        <v>927</v>
      </c>
      <c r="I164" s="0" t="s">
        <v>928</v>
      </c>
      <c r="K164" s="0" t="s">
        <v>33</v>
      </c>
      <c r="M164" s="0" t="s">
        <v>929</v>
      </c>
    </row>
    <row r="165" customFormat="false" ht="12.8" hidden="false" customHeight="false" outlineLevel="0" collapsed="false">
      <c r="A165" s="0" t="s">
        <v>547</v>
      </c>
      <c r="B165" s="0" t="s">
        <v>930</v>
      </c>
      <c r="C165" s="0" t="s">
        <v>931</v>
      </c>
      <c r="D165" s="4" t="str">
        <f aca="false">HYPERLINK("http://rna.bgsu.edu/rna3dhub/display3D/unitid/6TH6|1|BA|A|1089,6TH6|1|BA|G|2560","view")</f>
        <v>view</v>
      </c>
      <c r="E165" s="0" t="s">
        <v>932</v>
      </c>
      <c r="G165" s="0" t="s">
        <v>933</v>
      </c>
      <c r="H165" s="0" t="s">
        <v>927</v>
      </c>
      <c r="I165" s="0" t="s">
        <v>932</v>
      </c>
      <c r="J165" s="0" t="s">
        <v>339</v>
      </c>
      <c r="K165" s="0" t="s">
        <v>221</v>
      </c>
      <c r="L165" s="0" t="s">
        <v>934</v>
      </c>
      <c r="M165" s="0" t="s">
        <v>934</v>
      </c>
    </row>
    <row r="166" customFormat="false" ht="12.8" hidden="false" customHeight="false" outlineLevel="0" collapsed="false">
      <c r="A166" s="0" t="s">
        <v>547</v>
      </c>
      <c r="B166" s="0" t="s">
        <v>935</v>
      </c>
      <c r="C166" s="0" t="s">
        <v>936</v>
      </c>
      <c r="D166" s="4" t="str">
        <f aca="false">HYPERLINK("http://rna.bgsu.edu/rna3dhub/display3D/unitid/6TH6|1|BA|G|1093,6TH6|1|BA|U|2375","view")</f>
        <v>view</v>
      </c>
      <c r="F166" s="0" t="s">
        <v>937</v>
      </c>
      <c r="H166" s="0" t="s">
        <v>938</v>
      </c>
      <c r="K166" s="0" t="s">
        <v>137</v>
      </c>
    </row>
    <row r="167" customFormat="false" ht="12.8" hidden="false" customHeight="false" outlineLevel="0" collapsed="false">
      <c r="A167" s="0" t="s">
        <v>547</v>
      </c>
      <c r="B167" s="0" t="s">
        <v>939</v>
      </c>
      <c r="C167" s="0" t="s">
        <v>940</v>
      </c>
      <c r="D167" s="4" t="str">
        <f aca="false">HYPERLINK("http://rna.bgsu.edu/rna3dhub/display3D/unitid/6TH6|1|BA|C|1098,6TH6|1|BA|A|1112","view")</f>
        <v>view</v>
      </c>
      <c r="F167" s="0" t="s">
        <v>941</v>
      </c>
      <c r="G167" s="0" t="s">
        <v>942</v>
      </c>
      <c r="H167" s="0" t="s">
        <v>943</v>
      </c>
      <c r="I167" s="0" t="s">
        <v>944</v>
      </c>
      <c r="K167" s="0" t="s">
        <v>60</v>
      </c>
    </row>
    <row r="168" customFormat="false" ht="12.8" hidden="false" customHeight="false" outlineLevel="0" collapsed="false">
      <c r="A168" s="0" t="s">
        <v>547</v>
      </c>
      <c r="B168" s="0" t="s">
        <v>945</v>
      </c>
      <c r="C168" s="0" t="s">
        <v>946</v>
      </c>
      <c r="D168" s="4" t="str">
        <f aca="false">HYPERLINK("http://rna.bgsu.edu/rna3dhub/display3D/unitid/6TH6|1|BA|C|1099,6TH6|1|BA|A|1111","view")</f>
        <v>view</v>
      </c>
      <c r="E168" s="0" t="s">
        <v>947</v>
      </c>
      <c r="G168" s="0" t="s">
        <v>948</v>
      </c>
      <c r="H168" s="0" t="s">
        <v>943</v>
      </c>
      <c r="J168" s="0" t="s">
        <v>88</v>
      </c>
      <c r="K168" s="0" t="s">
        <v>155</v>
      </c>
      <c r="M168" s="0" t="s">
        <v>949</v>
      </c>
    </row>
    <row r="169" customFormat="false" ht="12.8" hidden="false" customHeight="false" outlineLevel="0" collapsed="false">
      <c r="A169" s="0" t="s">
        <v>547</v>
      </c>
      <c r="B169" s="0" t="s">
        <v>950</v>
      </c>
      <c r="C169" s="0" t="s">
        <v>951</v>
      </c>
      <c r="D169" s="4" t="str">
        <f aca="false">HYPERLINK("http://rna.bgsu.edu/rna3dhub/display3D/unitid/6TH6|1|BA|A|1108,6TH6|1|BA|C|2149","view")</f>
        <v>view</v>
      </c>
      <c r="E169" s="0" t="s">
        <v>952</v>
      </c>
      <c r="G169" s="0" t="s">
        <v>953</v>
      </c>
      <c r="H169" s="0" t="s">
        <v>954</v>
      </c>
      <c r="J169" s="0" t="s">
        <v>73</v>
      </c>
      <c r="K169" s="0" t="s">
        <v>60</v>
      </c>
      <c r="M169" s="0" t="s">
        <v>955</v>
      </c>
    </row>
    <row r="170" customFormat="false" ht="12.8" hidden="false" customHeight="false" outlineLevel="0" collapsed="false">
      <c r="A170" s="0" t="s">
        <v>547</v>
      </c>
      <c r="B170" s="0" t="s">
        <v>956</v>
      </c>
      <c r="C170" s="0" t="s">
        <v>957</v>
      </c>
      <c r="D170" s="4" t="str">
        <f aca="false">HYPERLINK("http://rna.bgsu.edu/rna3dhub/display3D/unitid/6TH6|1|BA|A2M|1109,6TH6|1|BA|C|2148","view")</f>
        <v>view</v>
      </c>
      <c r="F170" s="0" t="s">
        <v>958</v>
      </c>
      <c r="G170" s="0" t="s">
        <v>959</v>
      </c>
      <c r="H170" s="0" t="s">
        <v>954</v>
      </c>
    </row>
    <row r="171" customFormat="false" ht="12.8" hidden="false" customHeight="false" outlineLevel="0" collapsed="false">
      <c r="A171" s="0" t="s">
        <v>547</v>
      </c>
      <c r="B171" s="0" t="s">
        <v>960</v>
      </c>
      <c r="C171" s="0" t="s">
        <v>961</v>
      </c>
      <c r="D171" s="4" t="str">
        <f aca="false">HYPERLINK("http://rna.bgsu.edu/rna3dhub/display3D/unitid/6TH6|1|BA|C|1114,6TH6|1|BA|A|1128","view")</f>
        <v>view</v>
      </c>
      <c r="F171" s="0" t="s">
        <v>962</v>
      </c>
      <c r="G171" s="0" t="s">
        <v>963</v>
      </c>
      <c r="H171" s="0" t="s">
        <v>964</v>
      </c>
      <c r="I171" s="0" t="s">
        <v>965</v>
      </c>
      <c r="K171" s="0" t="s">
        <v>60</v>
      </c>
    </row>
    <row r="172" customFormat="false" ht="12.8" hidden="false" customHeight="false" outlineLevel="0" collapsed="false">
      <c r="A172" s="0" t="s">
        <v>547</v>
      </c>
      <c r="B172" s="0" t="s">
        <v>966</v>
      </c>
      <c r="C172" s="0" t="s">
        <v>967</v>
      </c>
      <c r="D172" s="4" t="str">
        <f aca="false">HYPERLINK("http://rna.bgsu.edu/rna3dhub/display3D/unitid/6TH6|1|BA|C|1115,6TH6|1|BA|A|1127","view")</f>
        <v>view</v>
      </c>
      <c r="F172" s="0" t="s">
        <v>968</v>
      </c>
      <c r="G172" s="0" t="s">
        <v>969</v>
      </c>
      <c r="H172" s="0" t="s">
        <v>964</v>
      </c>
      <c r="I172" s="0" t="s">
        <v>970</v>
      </c>
      <c r="J172" s="0" t="s">
        <v>88</v>
      </c>
      <c r="K172" s="0" t="s">
        <v>155</v>
      </c>
      <c r="M172" s="0" t="s">
        <v>971</v>
      </c>
    </row>
    <row r="173" customFormat="false" ht="12.8" hidden="false" customHeight="false" outlineLevel="0" collapsed="false">
      <c r="A173" s="0" t="s">
        <v>547</v>
      </c>
      <c r="B173" s="0" t="s">
        <v>972</v>
      </c>
      <c r="C173" s="0" t="s">
        <v>973</v>
      </c>
      <c r="D173" s="4" t="str">
        <f aca="false">HYPERLINK("http://rna.bgsu.edu/rna3dhub/display3D/unitid/6TH6|1|BA|A|1136,6TH6|1|BA|C|1285","view")</f>
        <v>view</v>
      </c>
      <c r="F173" s="0" t="s">
        <v>207</v>
      </c>
      <c r="G173" s="0" t="s">
        <v>974</v>
      </c>
      <c r="H173" s="0" t="s">
        <v>975</v>
      </c>
      <c r="I173" s="0" t="s">
        <v>976</v>
      </c>
      <c r="J173" s="0" t="s">
        <v>73</v>
      </c>
      <c r="K173" s="0" t="s">
        <v>33</v>
      </c>
      <c r="M173" s="0" t="s">
        <v>977</v>
      </c>
    </row>
    <row r="174" customFormat="false" ht="12.8" hidden="false" customHeight="false" outlineLevel="0" collapsed="false">
      <c r="A174" s="0" t="s">
        <v>547</v>
      </c>
      <c r="B174" s="0" t="s">
        <v>978</v>
      </c>
      <c r="C174" s="0" t="s">
        <v>979</v>
      </c>
      <c r="D174" s="4" t="str">
        <f aca="false">HYPERLINK("http://rna.bgsu.edu/rna3dhub/display3D/unitid/6TH6|1|BA|A|1137,6TH6|1|BA|C|1284","view")</f>
        <v>view</v>
      </c>
      <c r="F174" s="0" t="s">
        <v>980</v>
      </c>
      <c r="G174" s="0" t="s">
        <v>981</v>
      </c>
      <c r="H174" s="0" t="s">
        <v>975</v>
      </c>
      <c r="I174" s="0" t="s">
        <v>982</v>
      </c>
      <c r="K174" s="0" t="s">
        <v>155</v>
      </c>
    </row>
    <row r="175" customFormat="false" ht="12.8" hidden="false" customHeight="false" outlineLevel="0" collapsed="false">
      <c r="A175" s="0" t="s">
        <v>547</v>
      </c>
      <c r="B175" s="0" t="s">
        <v>983</v>
      </c>
      <c r="C175" s="0" t="s">
        <v>984</v>
      </c>
      <c r="D175" s="4" t="str">
        <f aca="false">HYPERLINK("http://rna.bgsu.edu/rna3dhub/display3D/unitid/6TH6|1|BA|A|1160,6TH6|1|BA|C|2590","view")</f>
        <v>view</v>
      </c>
      <c r="E175" s="0" t="s">
        <v>985</v>
      </c>
      <c r="G175" s="0" t="s">
        <v>986</v>
      </c>
      <c r="I175" s="0" t="s">
        <v>985</v>
      </c>
      <c r="J175" s="0" t="s">
        <v>73</v>
      </c>
      <c r="K175" s="0" t="s">
        <v>33</v>
      </c>
      <c r="M175" s="0" t="s">
        <v>987</v>
      </c>
    </row>
    <row r="176" customFormat="false" ht="12.8" hidden="false" customHeight="false" outlineLevel="0" collapsed="false">
      <c r="A176" s="0" t="s">
        <v>547</v>
      </c>
      <c r="B176" s="0" t="s">
        <v>988</v>
      </c>
      <c r="C176" s="0" t="s">
        <v>989</v>
      </c>
      <c r="D176" s="4" t="str">
        <f aca="false">HYPERLINK("http://rna.bgsu.edu/rna3dhub/display3D/unitid/6TH6|1|BA|A|1161,6TH6|1|BA|C|2589","view")</f>
        <v>view</v>
      </c>
      <c r="G176" s="0" t="s">
        <v>990</v>
      </c>
    </row>
    <row r="177" customFormat="false" ht="12.8" hidden="false" customHeight="false" outlineLevel="0" collapsed="false">
      <c r="A177" s="0" t="s">
        <v>547</v>
      </c>
      <c r="B177" s="0" t="s">
        <v>991</v>
      </c>
      <c r="C177" s="0" t="s">
        <v>992</v>
      </c>
      <c r="D177" s="4" t="str">
        <f aca="false">HYPERLINK("http://rna.bgsu.edu/rna3dhub/display3D/unitid/6TH6|1|BA|A|1261,6TH6|1|BA|C|2619","view")</f>
        <v>view</v>
      </c>
      <c r="F177" s="0" t="s">
        <v>993</v>
      </c>
      <c r="G177" s="0" t="s">
        <v>994</v>
      </c>
    </row>
    <row r="178" customFormat="false" ht="12.8" hidden="false" customHeight="false" outlineLevel="0" collapsed="false">
      <c r="A178" s="0" t="s">
        <v>547</v>
      </c>
      <c r="B178" s="0" t="s">
        <v>995</v>
      </c>
      <c r="C178" s="0" t="s">
        <v>996</v>
      </c>
      <c r="D178" s="4" t="str">
        <f aca="false">HYPERLINK("http://rna.bgsu.edu/rna3dhub/display3D/unitid/6TH6|1|BA|C|1451,6TH6|1|BA|U|1530","view")</f>
        <v>view</v>
      </c>
      <c r="E178" s="0" t="s">
        <v>997</v>
      </c>
      <c r="G178" s="0" t="s">
        <v>998</v>
      </c>
      <c r="K178" s="0" t="s">
        <v>155</v>
      </c>
    </row>
    <row r="179" customFormat="false" ht="12.8" hidden="false" customHeight="false" outlineLevel="0" collapsed="false">
      <c r="A179" s="0" t="s">
        <v>547</v>
      </c>
      <c r="B179" s="0" t="s">
        <v>999</v>
      </c>
      <c r="C179" s="0" t="s">
        <v>1000</v>
      </c>
      <c r="D179" s="4" t="str">
        <f aca="false">HYPERLINK("http://rna.bgsu.edu/rna3dhub/display3D/unitid/6TH6|1|BA|U|1461,6TH6|1|BA|C|2124","view")</f>
        <v>view</v>
      </c>
      <c r="G179" s="0" t="s">
        <v>1001</v>
      </c>
    </row>
    <row r="180" customFormat="false" ht="12.8" hidden="false" customHeight="false" outlineLevel="0" collapsed="false">
      <c r="A180" s="0" t="s">
        <v>547</v>
      </c>
      <c r="B180" s="0" t="s">
        <v>1002</v>
      </c>
      <c r="C180" s="0" t="s">
        <v>1003</v>
      </c>
      <c r="D180" s="4" t="str">
        <f aca="false">HYPERLINK("http://rna.bgsu.edu/rna3dhub/display3D/unitid/6TH6|1|BA|G|1482,6TH6|1|BA|A|1516","view")</f>
        <v>view</v>
      </c>
      <c r="E180" s="0" t="s">
        <v>1004</v>
      </c>
      <c r="G180" s="0" t="s">
        <v>1005</v>
      </c>
      <c r="I180" s="0" t="s">
        <v>1006</v>
      </c>
      <c r="J180" s="0" t="s">
        <v>586</v>
      </c>
      <c r="K180" s="0" t="s">
        <v>221</v>
      </c>
      <c r="L180" s="0" t="s">
        <v>1007</v>
      </c>
      <c r="M180" s="0" t="s">
        <v>1007</v>
      </c>
    </row>
    <row r="181" customFormat="false" ht="12.8" hidden="false" customHeight="false" outlineLevel="0" collapsed="false">
      <c r="A181" s="0" t="s">
        <v>547</v>
      </c>
      <c r="B181" s="0" t="s">
        <v>1008</v>
      </c>
      <c r="C181" s="0" t="s">
        <v>1009</v>
      </c>
      <c r="D181" s="4" t="str">
        <f aca="false">HYPERLINK("http://rna.bgsu.edu/rna3dhub/display3D/unitid/6TH6|1|BA|C|1486,6TH6|1|BA|A|1717","view")</f>
        <v>view</v>
      </c>
      <c r="F181" s="0" t="s">
        <v>1010</v>
      </c>
      <c r="G181" s="0" t="s">
        <v>1011</v>
      </c>
      <c r="H181" s="0" t="s">
        <v>1012</v>
      </c>
      <c r="I181" s="0" t="s">
        <v>1013</v>
      </c>
      <c r="J181" s="0" t="s">
        <v>88</v>
      </c>
      <c r="M181" s="0" t="s">
        <v>1014</v>
      </c>
    </row>
    <row r="182" customFormat="false" ht="12.8" hidden="false" customHeight="false" outlineLevel="0" collapsed="false">
      <c r="A182" s="0" t="s">
        <v>547</v>
      </c>
      <c r="B182" s="0" t="s">
        <v>1015</v>
      </c>
      <c r="C182" s="0" t="s">
        <v>1016</v>
      </c>
      <c r="D182" s="4" t="str">
        <f aca="false">HYPERLINK("http://rna.bgsu.edu/rna3dhub/display3D/unitid/6TH6|1|BA|U|1487,6TH6|1|BA|A|1716","view")</f>
        <v>view</v>
      </c>
      <c r="F182" s="0" t="s">
        <v>1017</v>
      </c>
      <c r="H182" s="0" t="s">
        <v>1012</v>
      </c>
      <c r="I182" s="0" t="s">
        <v>1018</v>
      </c>
      <c r="J182" s="0" t="s">
        <v>49</v>
      </c>
      <c r="M182" s="0" t="s">
        <v>1019</v>
      </c>
    </row>
    <row r="183" customFormat="false" ht="12.8" hidden="false" customHeight="false" outlineLevel="0" collapsed="false">
      <c r="A183" s="0" t="s">
        <v>547</v>
      </c>
      <c r="B183" s="0" t="s">
        <v>1020</v>
      </c>
      <c r="C183" s="0" t="s">
        <v>1021</v>
      </c>
      <c r="D183" s="4" t="str">
        <f aca="false">HYPERLINK("http://rna.bgsu.edu/rna3dhub/display3D/unitid/6TH6|1|BA|C|1497,6TH6|1|BA|A|1938","view")</f>
        <v>view</v>
      </c>
      <c r="F183" s="0" t="s">
        <v>1022</v>
      </c>
      <c r="G183" s="0" t="s">
        <v>1023</v>
      </c>
      <c r="H183" s="0" t="s">
        <v>1024</v>
      </c>
      <c r="I183" s="0" t="s">
        <v>1025</v>
      </c>
      <c r="K183" s="0" t="s">
        <v>60</v>
      </c>
    </row>
    <row r="184" customFormat="false" ht="12.8" hidden="false" customHeight="false" outlineLevel="0" collapsed="false">
      <c r="A184" s="0" t="s">
        <v>547</v>
      </c>
      <c r="B184" s="0" t="s">
        <v>1026</v>
      </c>
      <c r="C184" s="0" t="s">
        <v>1027</v>
      </c>
      <c r="D184" s="4" t="str">
        <f aca="false">HYPERLINK("http://rna.bgsu.edu/rna3dhub/display3D/unitid/6TH6|1|BA|G|1498,6TH6|1|BA|A|1937","view")</f>
        <v>view</v>
      </c>
      <c r="F184" s="0" t="s">
        <v>1028</v>
      </c>
      <c r="G184" s="0" t="s">
        <v>1029</v>
      </c>
      <c r="H184" s="0" t="s">
        <v>1024</v>
      </c>
      <c r="I184" s="0" t="s">
        <v>1030</v>
      </c>
      <c r="J184" s="0" t="s">
        <v>586</v>
      </c>
      <c r="K184" s="0" t="s">
        <v>281</v>
      </c>
      <c r="L184" s="0" t="s">
        <v>1031</v>
      </c>
      <c r="M184" s="0" t="s">
        <v>1031</v>
      </c>
    </row>
    <row r="185" customFormat="false" ht="12.8" hidden="false" customHeight="false" outlineLevel="0" collapsed="false">
      <c r="A185" s="0" t="s">
        <v>547</v>
      </c>
      <c r="B185" s="0" t="s">
        <v>1032</v>
      </c>
      <c r="C185" s="0" t="s">
        <v>1033</v>
      </c>
      <c r="D185" s="4" t="str">
        <f aca="false">HYPERLINK("http://rna.bgsu.edu/rna3dhub/display3D/unitid/6TH6|1|BA|C|1524,6TH6|1|BA|A|1618","view")</f>
        <v>view</v>
      </c>
      <c r="F185" s="0" t="s">
        <v>1034</v>
      </c>
      <c r="G185" s="0" t="s">
        <v>1035</v>
      </c>
      <c r="I185" s="0" t="s">
        <v>1036</v>
      </c>
      <c r="J185" s="0" t="s">
        <v>1037</v>
      </c>
      <c r="K185" s="0" t="s">
        <v>155</v>
      </c>
      <c r="M185" s="0" t="s">
        <v>1038</v>
      </c>
    </row>
    <row r="186" customFormat="false" ht="12.8" hidden="false" customHeight="false" outlineLevel="0" collapsed="false">
      <c r="A186" s="0" t="s">
        <v>547</v>
      </c>
      <c r="B186" s="0" t="s">
        <v>1039</v>
      </c>
      <c r="C186" s="0" t="s">
        <v>1040</v>
      </c>
      <c r="D186" s="4" t="str">
        <f aca="false">HYPERLINK("http://rna.bgsu.edu/rna3dhub/display3D/unitid/6TH6|1|BA|A|1561,6TH6|1|BA|C|1631","view")</f>
        <v>view</v>
      </c>
      <c r="E186" s="0" t="s">
        <v>1041</v>
      </c>
      <c r="G186" s="0" t="s">
        <v>1042</v>
      </c>
      <c r="H186" s="0" t="s">
        <v>1043</v>
      </c>
      <c r="I186" s="0" t="s">
        <v>1041</v>
      </c>
      <c r="J186" s="0" t="s">
        <v>73</v>
      </c>
      <c r="K186" s="0" t="s">
        <v>60</v>
      </c>
      <c r="M186" s="0" t="s">
        <v>1044</v>
      </c>
    </row>
    <row r="187" customFormat="false" ht="12.8" hidden="false" customHeight="false" outlineLevel="0" collapsed="false">
      <c r="A187" s="0" t="s">
        <v>547</v>
      </c>
      <c r="B187" s="0" t="s">
        <v>1045</v>
      </c>
      <c r="C187" s="0" t="s">
        <v>1046</v>
      </c>
      <c r="D187" s="4" t="str">
        <f aca="false">HYPERLINK("http://rna.bgsu.edu/rna3dhub/display3D/unitid/6TH6|1|BA|A|1562,6TH6|1|BA|C|1630","view")</f>
        <v>view</v>
      </c>
      <c r="F187" s="0" t="s">
        <v>136</v>
      </c>
      <c r="G187" s="0" t="s">
        <v>1047</v>
      </c>
      <c r="H187" s="0" t="s">
        <v>1043</v>
      </c>
      <c r="K187" s="0" t="s">
        <v>137</v>
      </c>
    </row>
    <row r="188" customFormat="false" ht="12.8" hidden="false" customHeight="false" outlineLevel="0" collapsed="false">
      <c r="A188" s="0" t="s">
        <v>547</v>
      </c>
      <c r="B188" s="0" t="s">
        <v>1048</v>
      </c>
      <c r="C188" s="0" t="s">
        <v>1049</v>
      </c>
      <c r="D188" s="4" t="str">
        <f aca="false">HYPERLINK("http://rna.bgsu.edu/rna3dhub/display3D/unitid/6TH6|1|BA|A|1662,6TH6|1|BA|C|1703","view")</f>
        <v>view</v>
      </c>
      <c r="E188" s="0" t="s">
        <v>1050</v>
      </c>
      <c r="G188" s="0" t="s">
        <v>1051</v>
      </c>
      <c r="H188" s="0" t="s">
        <v>1052</v>
      </c>
      <c r="I188" s="0" t="s">
        <v>1050</v>
      </c>
      <c r="J188" s="0" t="s">
        <v>73</v>
      </c>
      <c r="K188" s="0" t="s">
        <v>60</v>
      </c>
      <c r="M188" s="0" t="s">
        <v>1053</v>
      </c>
    </row>
    <row r="189" customFormat="false" ht="12.8" hidden="false" customHeight="false" outlineLevel="0" collapsed="false">
      <c r="A189" s="0" t="s">
        <v>547</v>
      </c>
      <c r="B189" s="0" t="s">
        <v>1054</v>
      </c>
      <c r="C189" s="0" t="s">
        <v>1055</v>
      </c>
      <c r="D189" s="4" t="str">
        <f aca="false">HYPERLINK("http://rna.bgsu.edu/rna3dhub/display3D/unitid/6TH6|1|BA|A|1663,6TH6|1|BA|C|1702","view")</f>
        <v>view</v>
      </c>
      <c r="F189" s="0" t="s">
        <v>1056</v>
      </c>
      <c r="G189" s="0" t="s">
        <v>1057</v>
      </c>
      <c r="H189" s="0" t="s">
        <v>1052</v>
      </c>
      <c r="I189" s="0" t="s">
        <v>1058</v>
      </c>
      <c r="K189" s="0" t="s">
        <v>155</v>
      </c>
    </row>
    <row r="190" customFormat="false" ht="12.8" hidden="false" customHeight="false" outlineLevel="0" collapsed="false">
      <c r="A190" s="0" t="s">
        <v>547</v>
      </c>
      <c r="B190" s="0" t="s">
        <v>1059</v>
      </c>
      <c r="C190" s="0" t="s">
        <v>1060</v>
      </c>
      <c r="D190" s="4" t="str">
        <f aca="false">HYPERLINK("http://rna.bgsu.edu/rna3dhub/display3D/unitid/6TH6|1|BA|G|1782,6TH6|1|BA|C|1888","view")</f>
        <v>view</v>
      </c>
      <c r="F190" s="0" t="s">
        <v>1061</v>
      </c>
      <c r="I190" s="0" t="s">
        <v>1062</v>
      </c>
      <c r="L190" s="0" t="s">
        <v>1063</v>
      </c>
      <c r="M190" s="0" t="s">
        <v>1064</v>
      </c>
    </row>
    <row r="191" customFormat="false" ht="12.8" hidden="false" customHeight="false" outlineLevel="0" collapsed="false">
      <c r="A191" s="0" t="s">
        <v>547</v>
      </c>
      <c r="B191" s="0" t="s">
        <v>1065</v>
      </c>
      <c r="C191" s="0" t="s">
        <v>1066</v>
      </c>
      <c r="D191" s="4" t="str">
        <f aca="false">HYPERLINK("http://rna.bgsu.edu/rna3dhub/display3D/unitid/6TH6|1|BA|C|1856,6TH6|1|BA|A|2994","view")</f>
        <v>view</v>
      </c>
      <c r="F191" s="0" t="s">
        <v>1067</v>
      </c>
      <c r="G191" s="0" t="s">
        <v>1068</v>
      </c>
      <c r="H191" s="0" t="s">
        <v>1069</v>
      </c>
      <c r="K191" s="0" t="s">
        <v>137</v>
      </c>
    </row>
    <row r="192" customFormat="false" ht="12.8" hidden="false" customHeight="false" outlineLevel="0" collapsed="false">
      <c r="A192" s="0" t="s">
        <v>547</v>
      </c>
      <c r="B192" s="0" t="s">
        <v>1070</v>
      </c>
      <c r="C192" s="0" t="s">
        <v>1071</v>
      </c>
      <c r="D192" s="4" t="str">
        <f aca="false">HYPERLINK("http://rna.bgsu.edu/rna3dhub/display3D/unitid/6TH6|1|BA|G|1877,6TH6|1|BA|A|2984","view")</f>
        <v>view</v>
      </c>
      <c r="E192" s="0" t="s">
        <v>1072</v>
      </c>
      <c r="G192" s="0" t="s">
        <v>1073</v>
      </c>
      <c r="I192" s="0" t="s">
        <v>1072</v>
      </c>
      <c r="L192" s="0" t="s">
        <v>1074</v>
      </c>
      <c r="M192" s="0" t="s">
        <v>1074</v>
      </c>
    </row>
    <row r="193" customFormat="false" ht="12.8" hidden="false" customHeight="false" outlineLevel="0" collapsed="false">
      <c r="A193" s="0" t="s">
        <v>547</v>
      </c>
      <c r="B193" s="0" t="s">
        <v>1075</v>
      </c>
      <c r="C193" s="0" t="s">
        <v>1076</v>
      </c>
      <c r="D193" s="4" t="str">
        <f aca="false">HYPERLINK("http://rna.bgsu.edu/rna3dhub/display3D/unitid/6TH6|1|BA|A|1911,6TH6|1|BA|G|2711","view")</f>
        <v>view</v>
      </c>
      <c r="E193" s="0" t="s">
        <v>1077</v>
      </c>
      <c r="I193" s="0" t="s">
        <v>1077</v>
      </c>
      <c r="J193" s="0" t="s">
        <v>339</v>
      </c>
      <c r="K193" s="0" t="s">
        <v>221</v>
      </c>
      <c r="L193" s="0" t="s">
        <v>1078</v>
      </c>
      <c r="M193" s="0" t="s">
        <v>1078</v>
      </c>
    </row>
    <row r="194" customFormat="false" ht="12.8" hidden="false" customHeight="false" outlineLevel="0" collapsed="false">
      <c r="A194" s="0" t="s">
        <v>547</v>
      </c>
      <c r="B194" s="0" t="s">
        <v>1079</v>
      </c>
      <c r="C194" s="0" t="s">
        <v>1080</v>
      </c>
      <c r="D194" s="4" t="str">
        <f aca="false">HYPERLINK("http://rna.bgsu.edu/rna3dhub/display3D/unitid/6TH6|1|BA|C|1955,6TH6|1|BA|A|2083","view")</f>
        <v>view</v>
      </c>
      <c r="E194" s="0" t="s">
        <v>1081</v>
      </c>
      <c r="G194" s="0" t="s">
        <v>1082</v>
      </c>
      <c r="I194" s="0" t="s">
        <v>1081</v>
      </c>
      <c r="J194" s="0" t="s">
        <v>88</v>
      </c>
      <c r="K194" s="0" t="s">
        <v>201</v>
      </c>
      <c r="M194" s="0" t="s">
        <v>1083</v>
      </c>
    </row>
    <row r="195" customFormat="false" ht="12.8" hidden="false" customHeight="false" outlineLevel="0" collapsed="false">
      <c r="A195" s="0" t="s">
        <v>547</v>
      </c>
      <c r="B195" s="0" t="s">
        <v>1084</v>
      </c>
      <c r="C195" s="0" t="s">
        <v>1085</v>
      </c>
      <c r="D195" s="4" t="str">
        <f aca="false">HYPERLINK("http://rna.bgsu.edu/rna3dhub/display3D/unitid/6TH6|1|BA|A|1981,6TH6|1|BA|A|2335","view")</f>
        <v>view</v>
      </c>
      <c r="F195" s="0" t="s">
        <v>1086</v>
      </c>
      <c r="G195" s="0" t="s">
        <v>1087</v>
      </c>
      <c r="I195" s="0" t="s">
        <v>1088</v>
      </c>
      <c r="J195" s="0" t="s">
        <v>438</v>
      </c>
      <c r="M195" s="0" t="s">
        <v>1089</v>
      </c>
    </row>
    <row r="196" customFormat="false" ht="12.8" hidden="false" customHeight="false" outlineLevel="0" collapsed="false">
      <c r="A196" s="0" t="s">
        <v>547</v>
      </c>
      <c r="B196" s="0" t="s">
        <v>1090</v>
      </c>
      <c r="C196" s="0" t="s">
        <v>1091</v>
      </c>
      <c r="D196" s="4" t="str">
        <f aca="false">HYPERLINK("http://rna.bgsu.edu/rna3dhub/display3D/unitid/6TH6|1|BA|A|2002,6TH6|1|BA|U|2198","view")</f>
        <v>view</v>
      </c>
      <c r="F196" s="0" t="s">
        <v>1092</v>
      </c>
      <c r="G196" s="0" t="s">
        <v>1093</v>
      </c>
      <c r="H196" s="0" t="s">
        <v>1094</v>
      </c>
      <c r="I196" s="0" t="s">
        <v>1095</v>
      </c>
      <c r="J196" s="0" t="s">
        <v>214</v>
      </c>
      <c r="K196" s="0" t="s">
        <v>60</v>
      </c>
      <c r="L196" s="0" t="s">
        <v>1096</v>
      </c>
      <c r="M196" s="0" t="s">
        <v>1096</v>
      </c>
    </row>
    <row r="197" customFormat="false" ht="12.8" hidden="false" customHeight="false" outlineLevel="0" collapsed="false">
      <c r="A197" s="0" t="s">
        <v>547</v>
      </c>
      <c r="B197" s="0" t="s">
        <v>1097</v>
      </c>
      <c r="C197" s="0" t="s">
        <v>1098</v>
      </c>
      <c r="D197" s="4" t="str">
        <f aca="false">HYPERLINK("http://rna.bgsu.edu/rna3dhub/display3D/unitid/6TH6|1|BA|A|2003,6TH6|1|BA|C|2197","view")</f>
        <v>view</v>
      </c>
      <c r="F197" s="0" t="s">
        <v>1099</v>
      </c>
      <c r="G197" s="0" t="s">
        <v>1100</v>
      </c>
      <c r="H197" s="0" t="s">
        <v>1094</v>
      </c>
      <c r="I197" s="0" t="s">
        <v>1101</v>
      </c>
      <c r="K197" s="0" t="s">
        <v>281</v>
      </c>
    </row>
    <row r="198" customFormat="false" ht="12.8" hidden="false" customHeight="false" outlineLevel="0" collapsed="false">
      <c r="A198" s="0" t="s">
        <v>547</v>
      </c>
      <c r="B198" s="0" t="s">
        <v>1102</v>
      </c>
      <c r="C198" s="0" t="s">
        <v>1103</v>
      </c>
      <c r="D198" s="4" t="str">
        <f aca="false">HYPERLINK("http://rna.bgsu.edu/rna3dhub/display3D/unitid/6TH6|1|BA|A|2065,6TH6|1|BA|C|2664","view")</f>
        <v>view</v>
      </c>
      <c r="E198" s="0" t="s">
        <v>1104</v>
      </c>
      <c r="G198" s="0" t="s">
        <v>1105</v>
      </c>
      <c r="H198" s="0" t="s">
        <v>1106</v>
      </c>
      <c r="I198" s="0" t="s">
        <v>1107</v>
      </c>
      <c r="J198" s="0" t="s">
        <v>73</v>
      </c>
      <c r="K198" s="0" t="s">
        <v>33</v>
      </c>
      <c r="M198" s="0" t="s">
        <v>1108</v>
      </c>
    </row>
    <row r="199" customFormat="false" ht="12.8" hidden="false" customHeight="false" outlineLevel="0" collapsed="false">
      <c r="A199" s="0" t="s">
        <v>547</v>
      </c>
      <c r="B199" s="0" t="s">
        <v>1109</v>
      </c>
      <c r="C199" s="0" t="s">
        <v>1110</v>
      </c>
      <c r="D199" s="4" t="str">
        <f aca="false">HYPERLINK("http://rna.bgsu.edu/rna3dhub/display3D/unitid/6TH6|1|BA|A|2066,6TH6|1|BA|C|2663","view")</f>
        <v>view</v>
      </c>
      <c r="F199" s="0" t="s">
        <v>1111</v>
      </c>
      <c r="G199" s="0" t="s">
        <v>1112</v>
      </c>
      <c r="H199" s="0" t="s">
        <v>1106</v>
      </c>
      <c r="I199" s="0" t="s">
        <v>1113</v>
      </c>
      <c r="K199" s="0" t="s">
        <v>155</v>
      </c>
    </row>
    <row r="200" customFormat="false" ht="12.8" hidden="false" customHeight="false" outlineLevel="0" collapsed="false">
      <c r="A200" s="0" t="s">
        <v>547</v>
      </c>
      <c r="B200" s="0" t="s">
        <v>1114</v>
      </c>
      <c r="C200" s="0" t="s">
        <v>1115</v>
      </c>
      <c r="D200" s="4" t="str">
        <f aca="false">HYPERLINK("http://rna.bgsu.edu/rna3dhub/display3D/unitid/6TH6|1|BA|C|2185,6TH6|1|BA|A|2702","view")</f>
        <v>view</v>
      </c>
      <c r="F200" s="0" t="s">
        <v>1116</v>
      </c>
      <c r="G200" s="0" t="s">
        <v>1117</v>
      </c>
      <c r="H200" s="0" t="s">
        <v>1118</v>
      </c>
      <c r="K200" s="0" t="s">
        <v>137</v>
      </c>
    </row>
    <row r="201" customFormat="false" ht="12.8" hidden="false" customHeight="false" outlineLevel="0" collapsed="false">
      <c r="A201" s="0" t="s">
        <v>547</v>
      </c>
      <c r="B201" s="0" t="s">
        <v>1119</v>
      </c>
      <c r="C201" s="0" t="s">
        <v>1120</v>
      </c>
      <c r="D201" s="4" t="str">
        <f aca="false">HYPERLINK("http://rna.bgsu.edu/rna3dhub/display3D/unitid/6TH6|1|BA|U|2186,6TH6|1|BA|G|2701","view")</f>
        <v>view</v>
      </c>
      <c r="E201" s="0" t="s">
        <v>1121</v>
      </c>
      <c r="G201" s="0" t="s">
        <v>1122</v>
      </c>
      <c r="H201" s="0" t="s">
        <v>1118</v>
      </c>
      <c r="I201" s="0" t="s">
        <v>1121</v>
      </c>
      <c r="K201" s="0" t="s">
        <v>102</v>
      </c>
      <c r="L201" s="0" t="s">
        <v>1123</v>
      </c>
      <c r="M201" s="0" t="s">
        <v>1123</v>
      </c>
    </row>
    <row r="202" customFormat="false" ht="12.8" hidden="false" customHeight="false" outlineLevel="0" collapsed="false">
      <c r="A202" s="0" t="s">
        <v>547</v>
      </c>
      <c r="B202" s="0" t="s">
        <v>1124</v>
      </c>
      <c r="C202" s="0" t="s">
        <v>1125</v>
      </c>
      <c r="D202" s="4" t="str">
        <f aca="false">HYPERLINK("http://rna.bgsu.edu/rna3dhub/display3D/unitid/6TH6|1|BA|G|2382,6TH6|1|BA|A|2430","view")</f>
        <v>view</v>
      </c>
      <c r="E202" s="0" t="s">
        <v>1126</v>
      </c>
      <c r="G202" s="0" t="s">
        <v>1127</v>
      </c>
      <c r="I202" s="0" t="s">
        <v>1126</v>
      </c>
      <c r="L202" s="0" t="s">
        <v>1128</v>
      </c>
      <c r="M202" s="0" t="s">
        <v>1128</v>
      </c>
    </row>
    <row r="203" customFormat="false" ht="12.8" hidden="false" customHeight="false" outlineLevel="0" collapsed="false">
      <c r="A203" s="0" t="s">
        <v>547</v>
      </c>
      <c r="B203" s="0" t="s">
        <v>1129</v>
      </c>
      <c r="C203" s="0" t="s">
        <v>1130</v>
      </c>
      <c r="D203" s="4" t="str">
        <f aca="false">HYPERLINK("http://rna.bgsu.edu/rna3dhub/display3D/unitid/6TH6|1|BA|A|2557,6TH6|1|BA|A|2676","view")</f>
        <v>view</v>
      </c>
    </row>
    <row r="204" customFormat="false" ht="12.8" hidden="false" customHeight="false" outlineLevel="0" collapsed="false">
      <c r="A204" s="0" t="s">
        <v>547</v>
      </c>
      <c r="B204" s="0" t="s">
        <v>1131</v>
      </c>
      <c r="C204" s="0" t="s">
        <v>1132</v>
      </c>
      <c r="D204" s="4" t="str">
        <f aca="false">HYPERLINK("http://rna.bgsu.edu/rna3dhub/display3D/unitid/6TH6|1|BA|G|2627,6TH6|1|BA|A|2866","view")</f>
        <v>view</v>
      </c>
      <c r="F204" s="0" t="s">
        <v>1133</v>
      </c>
      <c r="I204" s="0" t="s">
        <v>1134</v>
      </c>
      <c r="L204" s="0" t="s">
        <v>1135</v>
      </c>
      <c r="M204" s="0" t="s">
        <v>1135</v>
      </c>
    </row>
    <row r="205" customFormat="false" ht="12.8" hidden="false" customHeight="false" outlineLevel="0" collapsed="false">
      <c r="A205" s="0" t="s">
        <v>547</v>
      </c>
      <c r="B205" s="0" t="s">
        <v>1136</v>
      </c>
      <c r="C205" s="0" t="s">
        <v>1137</v>
      </c>
      <c r="D205" s="4" t="str">
        <f aca="false">HYPERLINK("http://rna.bgsu.edu/rna3dhub/display3D/unitid/6TH6|1|BA|A|2635,6TH6|1|BA|C|2763","view")</f>
        <v>view</v>
      </c>
      <c r="E205" s="0" t="s">
        <v>1138</v>
      </c>
      <c r="I205" s="0" t="s">
        <v>1139</v>
      </c>
      <c r="J205" s="0" t="s">
        <v>73</v>
      </c>
      <c r="K205" s="0" t="s">
        <v>60</v>
      </c>
      <c r="L205" s="0" t="s">
        <v>1140</v>
      </c>
      <c r="M205" s="0" t="s">
        <v>1141</v>
      </c>
    </row>
    <row r="206" customFormat="false" ht="12.8" hidden="false" customHeight="false" outlineLevel="0" collapsed="false">
      <c r="A206" s="0" t="s">
        <v>547</v>
      </c>
      <c r="B206" s="0" t="s">
        <v>1142</v>
      </c>
      <c r="C206" s="0" t="s">
        <v>1143</v>
      </c>
      <c r="D206" s="4" t="str">
        <f aca="false">HYPERLINK("http://rna.bgsu.edu/rna3dhub/display3D/unitid/6TH6|1|BA|C|2643,6TH6|1|BA|A|2843","view")</f>
        <v>view</v>
      </c>
      <c r="F206" s="0" t="s">
        <v>1144</v>
      </c>
      <c r="G206" s="0" t="s">
        <v>1145</v>
      </c>
      <c r="H206" s="0" t="s">
        <v>1146</v>
      </c>
      <c r="I206" s="0" t="s">
        <v>1147</v>
      </c>
      <c r="K206" s="0" t="s">
        <v>60</v>
      </c>
    </row>
    <row r="207" customFormat="false" ht="12.8" hidden="false" customHeight="false" outlineLevel="0" collapsed="false">
      <c r="A207" s="0" t="s">
        <v>547</v>
      </c>
      <c r="B207" s="0" t="s">
        <v>1148</v>
      </c>
      <c r="C207" s="0" t="s">
        <v>1149</v>
      </c>
      <c r="D207" s="4" t="str">
        <f aca="false">HYPERLINK("http://rna.bgsu.edu/rna3dhub/display3D/unitid/6TH6|1|BA|C|2644,6TH6|1|BA|A|2842","view")</f>
        <v>view</v>
      </c>
      <c r="F207" s="0" t="s">
        <v>1150</v>
      </c>
      <c r="G207" s="0" t="s">
        <v>1151</v>
      </c>
      <c r="H207" s="0" t="s">
        <v>1146</v>
      </c>
      <c r="I207" s="0" t="s">
        <v>1152</v>
      </c>
      <c r="J207" s="0" t="s">
        <v>88</v>
      </c>
      <c r="K207" s="0" t="s">
        <v>155</v>
      </c>
      <c r="M207" s="0" t="s">
        <v>1153</v>
      </c>
    </row>
    <row r="208" customFormat="false" ht="12.8" hidden="false" customHeight="false" outlineLevel="0" collapsed="false">
      <c r="A208" s="0" t="s">
        <v>1154</v>
      </c>
      <c r="B208" s="0" t="s">
        <v>1155</v>
      </c>
      <c r="C208" s="0" t="s">
        <v>1156</v>
      </c>
      <c r="D208" s="4" t="str">
        <f aca="false">HYPERLINK("http://rna.bgsu.edu/rna3dhub/display3D/unitid/6UES|1|A|A|8,6UES|1|A|C|41","view")</f>
        <v>view</v>
      </c>
      <c r="F208" s="0" t="s">
        <v>1157</v>
      </c>
      <c r="G208" s="0" t="s">
        <v>1158</v>
      </c>
      <c r="I208" s="0" t="s">
        <v>1159</v>
      </c>
      <c r="J208" s="0" t="s">
        <v>1160</v>
      </c>
      <c r="K208" s="0" t="s">
        <v>137</v>
      </c>
      <c r="M208" s="0" t="s">
        <v>1161</v>
      </c>
    </row>
    <row r="209" customFormat="false" ht="12.8" hidden="false" customHeight="false" outlineLevel="0" collapsed="false">
      <c r="A209" s="0" t="s">
        <v>1162</v>
      </c>
      <c r="B209" s="0" t="s">
        <v>1163</v>
      </c>
      <c r="C209" s="0" t="s">
        <v>1164</v>
      </c>
      <c r="D209" s="4" t="str">
        <f aca="false">HYPERLINK("http://rna.bgsu.edu/rna3dhub/display3D/unitid/6ZU5|1|L50|A|1724,6ZU5|1|S60|G|1357","view")</f>
        <v>view</v>
      </c>
      <c r="E209" s="0" t="s">
        <v>1165</v>
      </c>
      <c r="G209" s="0" t="s">
        <v>1166</v>
      </c>
      <c r="J209" s="0" t="s">
        <v>1167</v>
      </c>
      <c r="K209" s="0" t="s">
        <v>102</v>
      </c>
      <c r="L209" s="0" t="s">
        <v>1168</v>
      </c>
      <c r="M209" s="0" t="s">
        <v>1168</v>
      </c>
    </row>
    <row r="210" customFormat="false" ht="12.8" hidden="false" customHeight="false" outlineLevel="0" collapsed="false">
      <c r="A210" s="0" t="s">
        <v>1162</v>
      </c>
      <c r="B210" s="0" t="s">
        <v>1169</v>
      </c>
      <c r="C210" s="0" t="s">
        <v>1170</v>
      </c>
      <c r="D210" s="4" t="str">
        <f aca="false">HYPERLINK("http://rna.bgsu.edu/rna3dhub/display3D/unitid/6ZU5|1|L50|A|1731,6ZU5|1|S60|U|1283","view")</f>
        <v>view</v>
      </c>
      <c r="I210" s="0" t="s">
        <v>1171</v>
      </c>
    </row>
    <row r="211" customFormat="false" ht="12.8" hidden="false" customHeight="false" outlineLevel="0" collapsed="false">
      <c r="A211" s="0" t="s">
        <v>1162</v>
      </c>
      <c r="B211" s="0" t="s">
        <v>1172</v>
      </c>
      <c r="C211" s="0" t="s">
        <v>1173</v>
      </c>
      <c r="D211" s="4" t="str">
        <f aca="false">HYPERLINK("http://rna.bgsu.edu/rna3dhub/display3D/unitid/6ZU5|1|L50|C|1759,6ZU5|1|S60|A|1346","view")</f>
        <v>view</v>
      </c>
      <c r="F211" s="0" t="s">
        <v>1174</v>
      </c>
      <c r="G211" s="0" t="s">
        <v>1175</v>
      </c>
      <c r="I211" s="0" t="s">
        <v>1176</v>
      </c>
      <c r="K211" s="0" t="s">
        <v>60</v>
      </c>
    </row>
    <row r="212" customFormat="false" ht="12.8" hidden="false" customHeight="false" outlineLevel="0" collapsed="false">
      <c r="A212" s="0" t="s">
        <v>1162</v>
      </c>
      <c r="B212" s="0" t="s">
        <v>1177</v>
      </c>
      <c r="C212" s="0" t="s">
        <v>1178</v>
      </c>
      <c r="D212" s="4" t="str">
        <f aca="false">HYPERLINK("http://rna.bgsu.edu/rna3dhub/display3D/unitid/6ZU5|1|L50|U|1770,6ZU5|1|S60|A|1295","view")</f>
        <v>view</v>
      </c>
      <c r="F212" s="0" t="s">
        <v>1179</v>
      </c>
      <c r="G212" s="0" t="s">
        <v>1180</v>
      </c>
    </row>
    <row r="213" customFormat="false" ht="12.8" hidden="false" customHeight="false" outlineLevel="0" collapsed="false">
      <c r="A213" s="0" t="s">
        <v>1162</v>
      </c>
      <c r="B213" s="0" t="s">
        <v>1181</v>
      </c>
      <c r="C213" s="0" t="s">
        <v>1182</v>
      </c>
      <c r="D213" s="4" t="str">
        <f aca="false">HYPERLINK("http://rna.bgsu.edu/rna3dhub/display3D/unitid/6ZU5|1|S60|A|5,6ZU5|1|S60|G|429","view")</f>
        <v>view</v>
      </c>
      <c r="F213" s="0" t="s">
        <v>1183</v>
      </c>
      <c r="K213" s="0" t="s">
        <v>60</v>
      </c>
    </row>
    <row r="214" customFormat="false" ht="12.8" hidden="false" customHeight="false" outlineLevel="0" collapsed="false">
      <c r="A214" s="0" t="s">
        <v>1162</v>
      </c>
      <c r="B214" s="0" t="s">
        <v>1184</v>
      </c>
      <c r="C214" s="0" t="s">
        <v>1185</v>
      </c>
      <c r="D214" s="4" t="str">
        <f aca="false">HYPERLINK("http://rna.bgsu.edu/rna3dhub/display3D/unitid/6ZU5|1|S60|A|11,6ZU5|1|S60|A|990","view")</f>
        <v>view</v>
      </c>
      <c r="E214" s="0" t="s">
        <v>1186</v>
      </c>
      <c r="G214" s="0" t="s">
        <v>1187</v>
      </c>
      <c r="H214" s="0" t="s">
        <v>1188</v>
      </c>
      <c r="I214" s="0" t="s">
        <v>1189</v>
      </c>
      <c r="J214" s="0" t="s">
        <v>438</v>
      </c>
      <c r="K214" s="0" t="s">
        <v>60</v>
      </c>
      <c r="L214" s="0" t="s">
        <v>1190</v>
      </c>
      <c r="M214" s="0" t="s">
        <v>1190</v>
      </c>
    </row>
    <row r="215" customFormat="false" ht="12.8" hidden="false" customHeight="false" outlineLevel="0" collapsed="false">
      <c r="A215" s="0" t="s">
        <v>1162</v>
      </c>
      <c r="B215" s="0" t="s">
        <v>1191</v>
      </c>
      <c r="C215" s="0" t="s">
        <v>1192</v>
      </c>
      <c r="D215" s="4" t="str">
        <f aca="false">HYPERLINK("http://rna.bgsu.edu/rna3dhub/display3D/unitid/6ZU5|1|S60|U|12,6ZU5|1|S60|G|989","view")</f>
        <v>view</v>
      </c>
      <c r="E215" s="0" t="s">
        <v>1193</v>
      </c>
      <c r="G215" s="0" t="s">
        <v>1194</v>
      </c>
      <c r="H215" s="0" t="s">
        <v>1188</v>
      </c>
      <c r="I215" s="0" t="s">
        <v>1193</v>
      </c>
      <c r="J215" s="0" t="s">
        <v>101</v>
      </c>
      <c r="K215" s="0" t="s">
        <v>102</v>
      </c>
      <c r="L215" s="0" t="s">
        <v>1195</v>
      </c>
      <c r="M215" s="0" t="s">
        <v>1195</v>
      </c>
    </row>
    <row r="216" customFormat="false" ht="12.8" hidden="false" customHeight="false" outlineLevel="0" collapsed="false">
      <c r="A216" s="0" t="s">
        <v>1162</v>
      </c>
      <c r="B216" s="0" t="s">
        <v>1196</v>
      </c>
      <c r="C216" s="0" t="s">
        <v>1197</v>
      </c>
      <c r="D216" s="4" t="str">
        <f aca="false">HYPERLINK("http://rna.bgsu.edu/rna3dhub/display3D/unitid/6ZU5|1|S60|C|61,6ZU5|1|S60|A|149","view")</f>
        <v>view</v>
      </c>
      <c r="F216" s="0" t="s">
        <v>1198</v>
      </c>
      <c r="G216" s="0" t="s">
        <v>1199</v>
      </c>
      <c r="I216" s="0" t="s">
        <v>1200</v>
      </c>
      <c r="M216" s="0" t="s">
        <v>1201</v>
      </c>
    </row>
    <row r="217" customFormat="false" ht="12.8" hidden="false" customHeight="false" outlineLevel="0" collapsed="false">
      <c r="A217" s="0" t="s">
        <v>1162</v>
      </c>
      <c r="B217" s="0" t="s">
        <v>1202</v>
      </c>
      <c r="C217" s="0" t="s">
        <v>1203</v>
      </c>
      <c r="D217" s="4" t="str">
        <f aca="false">HYPERLINK("http://rna.bgsu.edu/rna3dhub/display3D/unitid/6ZU5|1|S60|A|74,6ZU5|1|S60|A|130","view")</f>
        <v>view</v>
      </c>
      <c r="F217" s="0" t="s">
        <v>1204</v>
      </c>
      <c r="H217" s="0" t="s">
        <v>1205</v>
      </c>
      <c r="I217" s="0" t="s">
        <v>1206</v>
      </c>
      <c r="J217" s="0" t="s">
        <v>438</v>
      </c>
      <c r="K217" s="0" t="s">
        <v>60</v>
      </c>
      <c r="M217" s="0" t="s">
        <v>1207</v>
      </c>
    </row>
    <row r="218" customFormat="false" ht="12.8" hidden="false" customHeight="false" outlineLevel="0" collapsed="false">
      <c r="A218" s="0" t="s">
        <v>1162</v>
      </c>
      <c r="B218" s="0" t="s">
        <v>1208</v>
      </c>
      <c r="C218" s="0" t="s">
        <v>1209</v>
      </c>
      <c r="D218" s="4" t="str">
        <f aca="false">HYPERLINK("http://rna.bgsu.edu/rna3dhub/display3D/unitid/6ZU5|1|S60|G|75,6ZU5|1|S60|A|129","view")</f>
        <v>view</v>
      </c>
      <c r="E218" s="0" t="s">
        <v>1210</v>
      </c>
      <c r="G218" s="0" t="s">
        <v>1211</v>
      </c>
      <c r="H218" s="0" t="s">
        <v>1205</v>
      </c>
      <c r="I218" s="0" t="s">
        <v>1212</v>
      </c>
      <c r="J218" s="0" t="s">
        <v>1213</v>
      </c>
      <c r="K218" s="0" t="s">
        <v>155</v>
      </c>
      <c r="L218" s="0" t="s">
        <v>1214</v>
      </c>
      <c r="M218" s="0" t="s">
        <v>1214</v>
      </c>
    </row>
    <row r="219" customFormat="false" ht="12.8" hidden="false" customHeight="false" outlineLevel="0" collapsed="false">
      <c r="A219" s="0" t="s">
        <v>1162</v>
      </c>
      <c r="B219" s="0" t="s">
        <v>1215</v>
      </c>
      <c r="C219" s="0" t="s">
        <v>1216</v>
      </c>
      <c r="D219" s="4" t="str">
        <f aca="false">HYPERLINK("http://rna.bgsu.edu/rna3dhub/display3D/unitid/6ZU5|1|S60|A|104,6ZU5|1|S60|A|243","view")</f>
        <v>view</v>
      </c>
      <c r="F219" s="0" t="s">
        <v>207</v>
      </c>
      <c r="I219" s="0" t="s">
        <v>1217</v>
      </c>
      <c r="J219" s="0" t="s">
        <v>438</v>
      </c>
      <c r="K219" s="0" t="s">
        <v>33</v>
      </c>
      <c r="L219" s="0" t="s">
        <v>1218</v>
      </c>
      <c r="M219" s="0" t="s">
        <v>1219</v>
      </c>
    </row>
    <row r="220" customFormat="false" ht="12.8" hidden="false" customHeight="false" outlineLevel="0" collapsed="false">
      <c r="A220" s="0" t="s">
        <v>1162</v>
      </c>
      <c r="B220" s="0" t="s">
        <v>1220</v>
      </c>
      <c r="C220" s="0" t="s">
        <v>1221</v>
      </c>
      <c r="D220" s="4" t="str">
        <f aca="false">HYPERLINK("http://rna.bgsu.edu/rna3dhub/display3D/unitid/6ZU5|1|S60|U|105,6ZU5|1|S60|A|242","view")</f>
        <v>view</v>
      </c>
      <c r="F220" s="0" t="s">
        <v>1222</v>
      </c>
      <c r="G220" s="0" t="s">
        <v>1223</v>
      </c>
      <c r="I220" s="0" t="s">
        <v>1224</v>
      </c>
      <c r="J220" s="0" t="s">
        <v>49</v>
      </c>
      <c r="K220" s="0" t="s">
        <v>155</v>
      </c>
      <c r="L220" s="0" t="s">
        <v>1225</v>
      </c>
      <c r="M220" s="0" t="s">
        <v>1225</v>
      </c>
    </row>
    <row r="221" customFormat="false" ht="12.8" hidden="false" customHeight="false" outlineLevel="0" collapsed="false">
      <c r="A221" s="0" t="s">
        <v>1162</v>
      </c>
      <c r="B221" s="0" t="s">
        <v>1226</v>
      </c>
      <c r="C221" s="0" t="s">
        <v>1227</v>
      </c>
      <c r="D221" s="4" t="str">
        <f aca="false">HYPERLINK("http://rna.bgsu.edu/rna3dhub/display3D/unitid/6ZU5|1|S60|U|315,6ZU5|1|S60|G|1311","view")</f>
        <v>view</v>
      </c>
      <c r="F221" s="0" t="s">
        <v>1228</v>
      </c>
      <c r="H221" s="0" t="s">
        <v>1229</v>
      </c>
      <c r="I221" s="0" t="s">
        <v>1230</v>
      </c>
      <c r="K221" s="0" t="s">
        <v>137</v>
      </c>
    </row>
    <row r="222" customFormat="false" ht="12.8" hidden="false" customHeight="false" outlineLevel="0" collapsed="false">
      <c r="A222" s="0" t="s">
        <v>1162</v>
      </c>
      <c r="B222" s="0" t="s">
        <v>1231</v>
      </c>
      <c r="C222" s="0" t="s">
        <v>1232</v>
      </c>
      <c r="D222" s="4" t="str">
        <f aca="false">HYPERLINK("http://rna.bgsu.edu/rna3dhub/display3D/unitid/6ZU5|1|S60|C|316,6ZU5|1|S60|A|1310","view")</f>
        <v>view</v>
      </c>
      <c r="F222" s="0" t="s">
        <v>1233</v>
      </c>
      <c r="G222" s="0" t="s">
        <v>1234</v>
      </c>
      <c r="H222" s="0" t="s">
        <v>1229</v>
      </c>
      <c r="I222" s="0" t="s">
        <v>1235</v>
      </c>
      <c r="J222" s="0" t="s">
        <v>88</v>
      </c>
      <c r="K222" s="0" t="s">
        <v>281</v>
      </c>
      <c r="M222" s="0" t="s">
        <v>1236</v>
      </c>
    </row>
    <row r="223" customFormat="false" ht="12.8" hidden="false" customHeight="false" outlineLevel="0" collapsed="false">
      <c r="A223" s="0" t="s">
        <v>1162</v>
      </c>
      <c r="B223" s="0" t="s">
        <v>1237</v>
      </c>
      <c r="C223" s="0" t="s">
        <v>1238</v>
      </c>
      <c r="D223" s="4" t="str">
        <f aca="false">HYPERLINK("http://rna.bgsu.edu/rna3dhub/display3D/unitid/6ZU5|1|S60|A|337,6ZU5|1|S60|U|349","view")</f>
        <v>view</v>
      </c>
      <c r="F223" s="0" t="s">
        <v>1239</v>
      </c>
      <c r="I223" s="0" t="s">
        <v>1240</v>
      </c>
      <c r="J223" s="0" t="s">
        <v>214</v>
      </c>
      <c r="L223" s="0" t="s">
        <v>1241</v>
      </c>
      <c r="M223" s="0" t="s">
        <v>1241</v>
      </c>
    </row>
    <row r="224" customFormat="false" ht="12.8" hidden="false" customHeight="false" outlineLevel="0" collapsed="false">
      <c r="A224" s="0" t="s">
        <v>1162</v>
      </c>
      <c r="B224" s="0" t="s">
        <v>1242</v>
      </c>
      <c r="C224" s="0" t="s">
        <v>1243</v>
      </c>
      <c r="D224" s="4" t="str">
        <f aca="false">HYPERLINK("http://rna.bgsu.edu/rna3dhub/display3D/unitid/6ZU5|1|S60|A|379,6ZU5|1|S60|A|545","view")</f>
        <v>view</v>
      </c>
      <c r="F224" s="0" t="s">
        <v>1067</v>
      </c>
      <c r="G224" s="0" t="s">
        <v>1244</v>
      </c>
      <c r="H224" s="0" t="s">
        <v>1245</v>
      </c>
      <c r="I224" s="0" t="s">
        <v>1246</v>
      </c>
      <c r="K224" s="0" t="s">
        <v>137</v>
      </c>
      <c r="M224" s="0" t="s">
        <v>1247</v>
      </c>
    </row>
    <row r="225" customFormat="false" ht="12.8" hidden="false" customHeight="false" outlineLevel="0" collapsed="false">
      <c r="A225" s="0" t="s">
        <v>1162</v>
      </c>
      <c r="B225" s="0" t="s">
        <v>1248</v>
      </c>
      <c r="C225" s="0" t="s">
        <v>1249</v>
      </c>
      <c r="D225" s="4" t="str">
        <f aca="false">HYPERLINK("http://rna.bgsu.edu/rna3dhub/display3D/unitid/6ZU5|1|S60|G|380,6ZU5|1|S60|A|544","view")</f>
        <v>view</v>
      </c>
      <c r="F225" s="0" t="s">
        <v>1250</v>
      </c>
      <c r="G225" s="0" t="s">
        <v>1251</v>
      </c>
      <c r="H225" s="0" t="s">
        <v>1245</v>
      </c>
      <c r="I225" s="0" t="s">
        <v>1252</v>
      </c>
      <c r="J225" s="0" t="s">
        <v>586</v>
      </c>
      <c r="K225" s="0" t="s">
        <v>281</v>
      </c>
      <c r="M225" s="0" t="s">
        <v>1253</v>
      </c>
    </row>
    <row r="226" customFormat="false" ht="12.8" hidden="false" customHeight="false" outlineLevel="0" collapsed="false">
      <c r="A226" s="0" t="s">
        <v>1162</v>
      </c>
      <c r="B226" s="0" t="s">
        <v>1254</v>
      </c>
      <c r="C226" s="0" t="s">
        <v>1255</v>
      </c>
      <c r="D226" s="4" t="str">
        <f aca="false">HYPERLINK("http://rna.bgsu.edu/rna3dhub/display3D/unitid/6ZU5|1|S60|A|431,6ZU5|1|S60|C|466","view")</f>
        <v>view</v>
      </c>
      <c r="E226" s="0" t="s">
        <v>1256</v>
      </c>
      <c r="G226" s="0" t="s">
        <v>1257</v>
      </c>
      <c r="H226" s="0" t="s">
        <v>1258</v>
      </c>
      <c r="I226" s="0" t="s">
        <v>1259</v>
      </c>
      <c r="J226" s="0" t="s">
        <v>73</v>
      </c>
      <c r="K226" s="0" t="s">
        <v>33</v>
      </c>
      <c r="M226" s="0" t="s">
        <v>1260</v>
      </c>
    </row>
    <row r="227" customFormat="false" ht="12.8" hidden="false" customHeight="false" outlineLevel="0" collapsed="false">
      <c r="A227" s="0" t="s">
        <v>1162</v>
      </c>
      <c r="B227" s="0" t="s">
        <v>1261</v>
      </c>
      <c r="C227" s="0" t="s">
        <v>1262</v>
      </c>
      <c r="D227" s="4" t="str">
        <f aca="false">HYPERLINK("http://rna.bgsu.edu/rna3dhub/display3D/unitid/6ZU5|1|S60|A|432,6ZU5|1|S60|C|465","view")</f>
        <v>view</v>
      </c>
      <c r="F227" s="0" t="s">
        <v>1263</v>
      </c>
      <c r="G227" s="0" t="s">
        <v>1264</v>
      </c>
      <c r="H227" s="0" t="s">
        <v>1258</v>
      </c>
      <c r="I227" s="0" t="s">
        <v>1265</v>
      </c>
      <c r="K227" s="0" t="s">
        <v>155</v>
      </c>
    </row>
    <row r="228" customFormat="false" ht="12.8" hidden="false" customHeight="false" outlineLevel="0" collapsed="false">
      <c r="A228" s="0" t="s">
        <v>1162</v>
      </c>
      <c r="B228" s="0" t="s">
        <v>1266</v>
      </c>
      <c r="C228" s="0" t="s">
        <v>1267</v>
      </c>
      <c r="D228" s="4" t="str">
        <f aca="false">HYPERLINK("http://rna.bgsu.edu/rna3dhub/display3D/unitid/6ZU5|1|S60|A|496,6ZU5|1|S60|G|800","view")</f>
        <v>view</v>
      </c>
      <c r="F228" s="0" t="s">
        <v>1268</v>
      </c>
      <c r="G228" s="0" t="s">
        <v>1269</v>
      </c>
      <c r="H228" s="0" t="s">
        <v>1270</v>
      </c>
      <c r="I228" s="0" t="s">
        <v>1271</v>
      </c>
      <c r="J228" s="0" t="s">
        <v>261</v>
      </c>
      <c r="K228" s="0" t="s">
        <v>60</v>
      </c>
      <c r="L228" s="0" t="s">
        <v>1272</v>
      </c>
      <c r="M228" s="0" t="s">
        <v>1272</v>
      </c>
    </row>
    <row r="229" customFormat="false" ht="12.8" hidden="false" customHeight="false" outlineLevel="0" collapsed="false">
      <c r="A229" s="0" t="s">
        <v>1162</v>
      </c>
      <c r="B229" s="0" t="s">
        <v>1273</v>
      </c>
      <c r="C229" s="0" t="s">
        <v>1274</v>
      </c>
      <c r="D229" s="4" t="str">
        <f aca="false">HYPERLINK("http://rna.bgsu.edu/rna3dhub/display3D/unitid/6ZU5|1|S60|A|497,6ZU5|1|S60|U|799","view")</f>
        <v>view</v>
      </c>
      <c r="F229" s="0" t="s">
        <v>1275</v>
      </c>
      <c r="G229" s="0" t="s">
        <v>1276</v>
      </c>
      <c r="H229" s="0" t="s">
        <v>1270</v>
      </c>
    </row>
    <row r="230" customFormat="false" ht="12.8" hidden="false" customHeight="false" outlineLevel="0" collapsed="false">
      <c r="A230" s="0" t="s">
        <v>1162</v>
      </c>
      <c r="B230" s="0" t="s">
        <v>1277</v>
      </c>
      <c r="C230" s="0" t="s">
        <v>1278</v>
      </c>
      <c r="D230" s="4" t="str">
        <f aca="false">HYPERLINK("http://rna.bgsu.edu/rna3dhub/display3D/unitid/6ZU5|1|S60|G|500,6ZU5|1|S60|A|651","view")</f>
        <v>view</v>
      </c>
      <c r="E230" s="0" t="s">
        <v>1279</v>
      </c>
      <c r="G230" s="0" t="s">
        <v>1280</v>
      </c>
      <c r="H230" s="0" t="s">
        <v>1281</v>
      </c>
      <c r="I230" s="0" t="s">
        <v>1279</v>
      </c>
      <c r="L230" s="0" t="s">
        <v>1282</v>
      </c>
      <c r="M230" s="0" t="s">
        <v>1282</v>
      </c>
    </row>
    <row r="231" customFormat="false" ht="12.8" hidden="false" customHeight="false" outlineLevel="0" collapsed="false">
      <c r="A231" s="0" t="s">
        <v>1162</v>
      </c>
      <c r="B231" s="0" t="s">
        <v>1283</v>
      </c>
      <c r="C231" s="0" t="s">
        <v>1284</v>
      </c>
      <c r="D231" s="4" t="str">
        <f aca="false">HYPERLINK("http://rna.bgsu.edu/rna3dhub/display3D/unitid/6ZU5|1|S60|U|501,6ZU5|1|S60|A|650","view")</f>
        <v>view</v>
      </c>
      <c r="E231" s="0" t="s">
        <v>1285</v>
      </c>
      <c r="G231" s="0" t="s">
        <v>1286</v>
      </c>
      <c r="H231" s="0" t="s">
        <v>1281</v>
      </c>
      <c r="I231" s="0" t="s">
        <v>1285</v>
      </c>
      <c r="J231" s="0" t="s">
        <v>49</v>
      </c>
      <c r="K231" s="0" t="s">
        <v>155</v>
      </c>
      <c r="L231" s="0" t="s">
        <v>1287</v>
      </c>
      <c r="M231" s="0" t="s">
        <v>1287</v>
      </c>
    </row>
    <row r="232" customFormat="false" ht="12.8" hidden="false" customHeight="false" outlineLevel="0" collapsed="false">
      <c r="A232" s="0" t="s">
        <v>1162</v>
      </c>
      <c r="B232" s="0" t="s">
        <v>1288</v>
      </c>
      <c r="C232" s="0" t="s">
        <v>1289</v>
      </c>
      <c r="D232" s="4" t="str">
        <f aca="false">HYPERLINK("http://rna.bgsu.edu/rna3dhub/display3D/unitid/6ZU5|1|S60|A|618,6ZU5|1|S60|G|708","view")</f>
        <v>view</v>
      </c>
      <c r="F232" s="0" t="s">
        <v>1290</v>
      </c>
      <c r="I232" s="0" t="s">
        <v>1291</v>
      </c>
      <c r="J232" s="0" t="s">
        <v>261</v>
      </c>
      <c r="M232" s="0" t="s">
        <v>1292</v>
      </c>
    </row>
    <row r="233" customFormat="false" ht="12.8" hidden="false" customHeight="false" outlineLevel="0" collapsed="false">
      <c r="A233" s="0" t="s">
        <v>1162</v>
      </c>
      <c r="B233" s="0" t="s">
        <v>1293</v>
      </c>
      <c r="C233" s="0" t="s">
        <v>1294</v>
      </c>
      <c r="D233" s="4" t="str">
        <f aca="false">HYPERLINK("http://rna.bgsu.edu/rna3dhub/display3D/unitid/6ZU5|1|S60|A|688,6ZU5|1|S60|G|1388","view")</f>
        <v>view</v>
      </c>
      <c r="E233" s="0" t="s">
        <v>1295</v>
      </c>
      <c r="G233" s="0" t="s">
        <v>1296</v>
      </c>
      <c r="I233" s="0" t="s">
        <v>1297</v>
      </c>
      <c r="J233" s="0" t="s">
        <v>1298</v>
      </c>
      <c r="K233" s="0" t="s">
        <v>126</v>
      </c>
      <c r="L233" s="0" t="s">
        <v>1299</v>
      </c>
      <c r="M233" s="0" t="s">
        <v>1300</v>
      </c>
    </row>
    <row r="234" customFormat="false" ht="12.8" hidden="false" customHeight="false" outlineLevel="0" collapsed="false">
      <c r="A234" s="0" t="s">
        <v>1162</v>
      </c>
      <c r="B234" s="0" t="s">
        <v>1301</v>
      </c>
      <c r="C234" s="0" t="s">
        <v>1302</v>
      </c>
      <c r="D234" s="4" t="str">
        <f aca="false">HYPERLINK("http://rna.bgsu.edu/rna3dhub/display3D/unitid/6ZU5|1|S60|A|689,6ZU5|1|S60|C|1387","view")</f>
        <v>view</v>
      </c>
      <c r="F234" s="0" t="s">
        <v>1303</v>
      </c>
      <c r="G234" s="0" t="s">
        <v>1304</v>
      </c>
      <c r="I234" s="0" t="s">
        <v>1305</v>
      </c>
      <c r="K234" s="0" t="s">
        <v>155</v>
      </c>
    </row>
    <row r="235" customFormat="false" ht="12.8" hidden="false" customHeight="false" outlineLevel="0" collapsed="false">
      <c r="A235" s="0" t="s">
        <v>1162</v>
      </c>
      <c r="B235" s="0" t="s">
        <v>1306</v>
      </c>
      <c r="C235" s="0" t="s">
        <v>1307</v>
      </c>
      <c r="D235" s="4" t="str">
        <f aca="false">HYPERLINK("http://rna.bgsu.edu/rna3dhub/display3D/unitid/6ZU5|1|S60|G|691,6ZU5|1|S60|A|818","view")</f>
        <v>view</v>
      </c>
      <c r="M235" s="0" t="s">
        <v>1308</v>
      </c>
    </row>
    <row r="236" customFormat="false" ht="12.8" hidden="false" customHeight="false" outlineLevel="0" collapsed="false">
      <c r="A236" s="0" t="s">
        <v>1162</v>
      </c>
      <c r="B236" s="0" t="s">
        <v>1309</v>
      </c>
      <c r="C236" s="0" t="s">
        <v>1310</v>
      </c>
      <c r="D236" s="4" t="str">
        <f aca="false">HYPERLINK("http://rna.bgsu.edu/rna3dhub/display3D/unitid/6ZU5|1|S60|U|735,6ZU5|1|S60|G|1374","view")</f>
        <v>view</v>
      </c>
      <c r="F236" s="0" t="s">
        <v>1311</v>
      </c>
      <c r="I236" s="0" t="s">
        <v>1312</v>
      </c>
      <c r="K236" s="0" t="s">
        <v>60</v>
      </c>
    </row>
    <row r="237" customFormat="false" ht="12.8" hidden="false" customHeight="false" outlineLevel="0" collapsed="false">
      <c r="A237" s="0" t="s">
        <v>1162</v>
      </c>
      <c r="B237" s="0" t="s">
        <v>1313</v>
      </c>
      <c r="C237" s="0" t="s">
        <v>1314</v>
      </c>
      <c r="D237" s="4" t="str">
        <f aca="false">HYPERLINK("http://rna.bgsu.edu/rna3dhub/display3D/unitid/6ZU5|1|S60|A|826,6ZU5|1|S60|C|1290","view")</f>
        <v>view</v>
      </c>
      <c r="E237" s="0" t="s">
        <v>1315</v>
      </c>
      <c r="G237" s="0" t="s">
        <v>1316</v>
      </c>
      <c r="I237" s="0" t="s">
        <v>1315</v>
      </c>
      <c r="J237" s="0" t="s">
        <v>73</v>
      </c>
      <c r="K237" s="0" t="s">
        <v>60</v>
      </c>
      <c r="M237" s="0" t="s">
        <v>1317</v>
      </c>
    </row>
    <row r="238" customFormat="false" ht="12.8" hidden="false" customHeight="false" outlineLevel="0" collapsed="false">
      <c r="A238" s="0" t="s">
        <v>1162</v>
      </c>
      <c r="B238" s="0" t="s">
        <v>1318</v>
      </c>
      <c r="C238" s="0" t="s">
        <v>1319</v>
      </c>
      <c r="D238" s="4" t="str">
        <f aca="false">HYPERLINK("http://rna.bgsu.edu/rna3dhub/display3D/unitid/6ZU5|1|S60|C|827,6ZU5|1|S60|C|1289","view")</f>
        <v>view</v>
      </c>
    </row>
    <row r="239" customFormat="false" ht="12.8" hidden="false" customHeight="false" outlineLevel="0" collapsed="false">
      <c r="A239" s="0" t="s">
        <v>1162</v>
      </c>
      <c r="B239" s="0" t="s">
        <v>1320</v>
      </c>
      <c r="C239" s="0" t="s">
        <v>1321</v>
      </c>
      <c r="D239" s="4" t="str">
        <f aca="false">HYPERLINK("http://rna.bgsu.edu/rna3dhub/display3D/unitid/6ZU5|1|S60|G|869,6ZU5|1|S60|C|888","view")</f>
        <v>view</v>
      </c>
      <c r="E239" s="0" t="s">
        <v>1322</v>
      </c>
      <c r="G239" s="0" t="s">
        <v>1323</v>
      </c>
      <c r="I239" s="0" t="s">
        <v>1324</v>
      </c>
      <c r="J239" s="0" t="s">
        <v>125</v>
      </c>
      <c r="K239" s="0" t="s">
        <v>126</v>
      </c>
      <c r="L239" s="0" t="s">
        <v>1325</v>
      </c>
      <c r="M239" s="0" t="s">
        <v>1325</v>
      </c>
    </row>
    <row r="240" customFormat="false" ht="12.8" hidden="false" customHeight="false" outlineLevel="0" collapsed="false">
      <c r="A240" s="0" t="s">
        <v>1162</v>
      </c>
      <c r="B240" s="0" t="s">
        <v>1326</v>
      </c>
      <c r="C240" s="0" t="s">
        <v>1327</v>
      </c>
      <c r="D240" s="4" t="str">
        <f aca="false">HYPERLINK("http://rna.bgsu.edu/rna3dhub/display3D/unitid/6ZU5|1|S60|C|1006,6ZU5|1|S60|A|1060","view")</f>
        <v>view</v>
      </c>
      <c r="F240" s="0" t="s">
        <v>1328</v>
      </c>
      <c r="G240" s="0" t="s">
        <v>1329</v>
      </c>
      <c r="H240" s="0" t="s">
        <v>1330</v>
      </c>
      <c r="I240" s="0" t="s">
        <v>1331</v>
      </c>
      <c r="K240" s="0" t="s">
        <v>60</v>
      </c>
    </row>
    <row r="241" customFormat="false" ht="12.8" hidden="false" customHeight="false" outlineLevel="0" collapsed="false">
      <c r="A241" s="0" t="s">
        <v>1162</v>
      </c>
      <c r="B241" s="0" t="s">
        <v>1332</v>
      </c>
      <c r="C241" s="0" t="s">
        <v>1333</v>
      </c>
      <c r="D241" s="4" t="str">
        <f aca="false">HYPERLINK("http://rna.bgsu.edu/rna3dhub/display3D/unitid/6ZU5|1|S60|C|1007,6ZU5|1|S60|A|1059","view")</f>
        <v>view</v>
      </c>
      <c r="F241" s="0" t="s">
        <v>1334</v>
      </c>
      <c r="G241" s="0" t="s">
        <v>1335</v>
      </c>
      <c r="H241" s="0" t="s">
        <v>1330</v>
      </c>
      <c r="J241" s="0" t="s">
        <v>88</v>
      </c>
      <c r="K241" s="0" t="s">
        <v>155</v>
      </c>
      <c r="M241" s="0" t="s">
        <v>1336</v>
      </c>
    </row>
    <row r="242" customFormat="false" ht="12.8" hidden="false" customHeight="false" outlineLevel="0" collapsed="false">
      <c r="A242" s="0" t="s">
        <v>1162</v>
      </c>
      <c r="B242" s="0" t="s">
        <v>1337</v>
      </c>
      <c r="C242" s="0" t="s">
        <v>1338</v>
      </c>
      <c r="D242" s="4" t="str">
        <f aca="false">HYPERLINK("http://rna.bgsu.edu/rna3dhub/display3D/unitid/6ZU5|1|S60|A|1123,6ZU5|1|S60|A|1241","view")</f>
        <v>view</v>
      </c>
      <c r="F242" s="0" t="s">
        <v>1339</v>
      </c>
      <c r="G242" s="0" t="s">
        <v>1340</v>
      </c>
    </row>
    <row r="243" customFormat="false" ht="12.8" hidden="false" customHeight="false" outlineLevel="0" collapsed="false">
      <c r="A243" s="0" t="s">
        <v>1162</v>
      </c>
      <c r="B243" s="0" t="s">
        <v>1341</v>
      </c>
      <c r="C243" s="0" t="s">
        <v>1342</v>
      </c>
      <c r="D243" s="4" t="str">
        <f aca="false">HYPERLINK("http://rna.bgsu.edu/rna3dhub/display3D/unitid/6ZU5|1|S60|G|1141,6ZU5|1|S60|C|1246","view")</f>
        <v>view</v>
      </c>
      <c r="E243" s="0" t="s">
        <v>1343</v>
      </c>
      <c r="G243" s="0" t="s">
        <v>1344</v>
      </c>
      <c r="H243" s="0" t="s">
        <v>1345</v>
      </c>
      <c r="I243" s="0" t="s">
        <v>1346</v>
      </c>
      <c r="J243" s="0" t="s">
        <v>1347</v>
      </c>
      <c r="M243" s="0" t="s">
        <v>1348</v>
      </c>
    </row>
    <row r="244" customFormat="false" ht="12.8" hidden="false" customHeight="false" outlineLevel="0" collapsed="false">
      <c r="A244" s="0" t="s">
        <v>1162</v>
      </c>
      <c r="B244" s="0" t="s">
        <v>1349</v>
      </c>
      <c r="C244" s="0" t="s">
        <v>1350</v>
      </c>
      <c r="D244" s="4" t="str">
        <f aca="false">HYPERLINK("http://rna.bgsu.edu/rna3dhub/display3D/unitid/6ZU5|1|S60|C|1142,6ZU5|1|S60|G|1245","view")</f>
        <v>view</v>
      </c>
      <c r="F244" s="0" t="s">
        <v>1351</v>
      </c>
      <c r="G244" s="0" t="s">
        <v>1352</v>
      </c>
      <c r="I244" s="0" t="s">
        <v>1353</v>
      </c>
      <c r="M244" s="0" t="s">
        <v>1354</v>
      </c>
    </row>
    <row r="245" customFormat="false" ht="12.8" hidden="false" customHeight="false" outlineLevel="0" collapsed="false">
      <c r="A245" s="0" t="s">
        <v>1162</v>
      </c>
      <c r="B245" s="0" t="s">
        <v>1355</v>
      </c>
      <c r="C245" s="0" t="s">
        <v>1356</v>
      </c>
      <c r="D245" s="4" t="str">
        <f aca="false">HYPERLINK("http://rna.bgsu.edu/rna3dhub/display3D/unitid/6ZU5|1|S60|G|1154,6ZU5|1|S60|G|1203","view")</f>
        <v>view</v>
      </c>
      <c r="E245" s="0" t="s">
        <v>1357</v>
      </c>
      <c r="H245" s="0" t="s">
        <v>1358</v>
      </c>
      <c r="I245" s="0" t="s">
        <v>1359</v>
      </c>
      <c r="J245" s="0" t="s">
        <v>1360</v>
      </c>
      <c r="K245" s="0" t="s">
        <v>126</v>
      </c>
      <c r="L245" s="0" t="s">
        <v>1361</v>
      </c>
      <c r="M245" s="0" t="s">
        <v>1362</v>
      </c>
    </row>
    <row r="246" customFormat="false" ht="12.8" hidden="false" customHeight="false" outlineLevel="0" collapsed="false">
      <c r="A246" s="0" t="s">
        <v>1162</v>
      </c>
      <c r="B246" s="0" t="s">
        <v>1363</v>
      </c>
      <c r="C246" s="0" t="s">
        <v>1364</v>
      </c>
      <c r="D246" s="4" t="str">
        <f aca="false">HYPERLINK("http://rna.bgsu.edu/rna3dhub/display3D/unitid/6ZU5|1|S60|A|1155,6ZU5|1|S60|U|1202","view")</f>
        <v>view</v>
      </c>
      <c r="F246" s="0" t="s">
        <v>1365</v>
      </c>
      <c r="G246" s="0" t="s">
        <v>1366</v>
      </c>
      <c r="H246" s="0" t="s">
        <v>1358</v>
      </c>
      <c r="K246" s="0" t="s">
        <v>155</v>
      </c>
    </row>
    <row r="247" customFormat="false" ht="12.8" hidden="false" customHeight="false" outlineLevel="0" collapsed="false">
      <c r="A247" s="0" t="s">
        <v>1162</v>
      </c>
      <c r="B247" s="0" t="s">
        <v>1367</v>
      </c>
      <c r="C247" s="0" t="s">
        <v>1368</v>
      </c>
      <c r="D247" s="4" t="str">
        <f aca="false">HYPERLINK("http://rna.bgsu.edu/rna3dhub/display3D/unitid/6ZU5|1|S60|G|1167,6ZU5|1|S60|C|1229","view")</f>
        <v>view</v>
      </c>
      <c r="E247" s="0" t="s">
        <v>1369</v>
      </c>
      <c r="G247" s="0" t="s">
        <v>1370</v>
      </c>
      <c r="H247" s="0" t="s">
        <v>1371</v>
      </c>
      <c r="I247" s="0" t="s">
        <v>1372</v>
      </c>
      <c r="J247" s="0" t="s">
        <v>1373</v>
      </c>
      <c r="K247" s="0" t="s">
        <v>126</v>
      </c>
      <c r="M247" s="0" t="s">
        <v>1374</v>
      </c>
    </row>
    <row r="248" customFormat="false" ht="12.8" hidden="false" customHeight="false" outlineLevel="0" collapsed="false">
      <c r="A248" s="0" t="s">
        <v>1162</v>
      </c>
      <c r="B248" s="0" t="s">
        <v>1375</v>
      </c>
      <c r="C248" s="0" t="s">
        <v>1376</v>
      </c>
      <c r="D248" s="4" t="str">
        <f aca="false">HYPERLINK("http://rna.bgsu.edu/rna3dhub/display3D/unitid/6ZU5|1|S60|U|1194,6ZU5|1|S60|A|1237","view")</f>
        <v>view</v>
      </c>
      <c r="F248" s="0" t="s">
        <v>1377</v>
      </c>
      <c r="I248" s="0" t="s">
        <v>1378</v>
      </c>
      <c r="J248" s="0" t="s">
        <v>49</v>
      </c>
      <c r="K248" s="0" t="s">
        <v>155</v>
      </c>
      <c r="L248" s="0" t="s">
        <v>1379</v>
      </c>
      <c r="M248" s="0" t="s">
        <v>1379</v>
      </c>
    </row>
    <row r="249" customFormat="false" ht="12.8" hidden="false" customHeight="false" outlineLevel="0" collapsed="false">
      <c r="A249" s="0" t="s">
        <v>1162</v>
      </c>
      <c r="B249" s="0" t="s">
        <v>1380</v>
      </c>
      <c r="C249" s="0" t="s">
        <v>1381</v>
      </c>
      <c r="D249" s="4" t="str">
        <f aca="false">HYPERLINK("http://rna.bgsu.edu/rna3dhub/display3D/unitid/6ZU5|1|S60|C|1281,6ZU5|1|S60|A|1382","view")</f>
        <v>view</v>
      </c>
      <c r="F249" s="0" t="s">
        <v>1382</v>
      </c>
      <c r="H249" s="0" t="s">
        <v>1383</v>
      </c>
      <c r="I249" s="0" t="s">
        <v>1384</v>
      </c>
    </row>
    <row r="250" customFormat="false" ht="12.8" hidden="false" customHeight="false" outlineLevel="0" collapsed="false">
      <c r="A250" s="0" t="s">
        <v>1162</v>
      </c>
      <c r="B250" s="0" t="s">
        <v>1385</v>
      </c>
      <c r="C250" s="0" t="s">
        <v>1386</v>
      </c>
      <c r="D250" s="4" t="str">
        <f aca="false">HYPERLINK("http://rna.bgsu.edu/rna3dhub/display3D/unitid/6ZU5|1|S60|G|1282,6ZU5|1|S60|A|1381","view")</f>
        <v>view</v>
      </c>
      <c r="F250" s="0" t="s">
        <v>1387</v>
      </c>
      <c r="H250" s="0" t="s">
        <v>1383</v>
      </c>
      <c r="I250" s="0" t="s">
        <v>1388</v>
      </c>
      <c r="J250" s="0" t="s">
        <v>1389</v>
      </c>
      <c r="M250" s="0" t="s">
        <v>1390</v>
      </c>
    </row>
    <row r="251" customFormat="false" ht="12.8" hidden="false" customHeight="false" outlineLevel="0" collapsed="false">
      <c r="A251" s="0" t="s">
        <v>1391</v>
      </c>
      <c r="B251" s="0" t="s">
        <v>1392</v>
      </c>
      <c r="C251" s="0" t="s">
        <v>1393</v>
      </c>
      <c r="D251" s="4" t="str">
        <f aca="false">HYPERLINK("http://rna.bgsu.edu/rna3dhub/display3D/unitid/7AIH|1|1|A|219,7AIH|1|1|A|987","view")</f>
        <v>view</v>
      </c>
      <c r="F251" s="0" t="s">
        <v>1394</v>
      </c>
      <c r="G251" s="0" t="s">
        <v>1395</v>
      </c>
      <c r="H251" s="0" t="s">
        <v>1396</v>
      </c>
      <c r="I251" s="0" t="s">
        <v>1397</v>
      </c>
      <c r="J251" s="0" t="s">
        <v>438</v>
      </c>
      <c r="K251" s="0" t="s">
        <v>60</v>
      </c>
      <c r="L251" s="0" t="s">
        <v>1398</v>
      </c>
      <c r="M251" s="0" t="s">
        <v>1398</v>
      </c>
    </row>
    <row r="252" customFormat="false" ht="12.8" hidden="false" customHeight="false" outlineLevel="0" collapsed="false">
      <c r="A252" s="0" t="s">
        <v>1391</v>
      </c>
      <c r="B252" s="0" t="s">
        <v>1399</v>
      </c>
      <c r="C252" s="0" t="s">
        <v>1400</v>
      </c>
      <c r="D252" s="4" t="str">
        <f aca="false">HYPERLINK("http://rna.bgsu.edu/rna3dhub/display3D/unitid/7AIH|1|1|G|220,7AIH|1|1|U|986","view")</f>
        <v>view</v>
      </c>
      <c r="F252" s="0" t="s">
        <v>1401</v>
      </c>
      <c r="H252" s="0" t="s">
        <v>1396</v>
      </c>
      <c r="I252" s="0" t="s">
        <v>1402</v>
      </c>
      <c r="K252" s="0" t="s">
        <v>137</v>
      </c>
    </row>
    <row r="253" customFormat="false" ht="12.8" hidden="false" customHeight="false" outlineLevel="0" collapsed="false">
      <c r="A253" s="0" t="s">
        <v>1391</v>
      </c>
      <c r="B253" s="0" t="s">
        <v>1403</v>
      </c>
      <c r="C253" s="0" t="s">
        <v>1404</v>
      </c>
      <c r="D253" s="4" t="str">
        <f aca="false">HYPERLINK("http://rna.bgsu.edu/rna3dhub/display3D/unitid/7AIH|1|1|A|276,7AIH|1|1|A|624","view")</f>
        <v>view</v>
      </c>
      <c r="F253" s="0" t="s">
        <v>1405</v>
      </c>
      <c r="I253" s="0" t="s">
        <v>1406</v>
      </c>
      <c r="J253" s="0" t="s">
        <v>38</v>
      </c>
      <c r="K253" s="0" t="s">
        <v>281</v>
      </c>
      <c r="M253" s="0" t="s">
        <v>1407</v>
      </c>
    </row>
    <row r="254" customFormat="false" ht="12.8" hidden="false" customHeight="false" outlineLevel="0" collapsed="false">
      <c r="A254" s="0" t="s">
        <v>1391</v>
      </c>
      <c r="B254" s="0" t="s">
        <v>1408</v>
      </c>
      <c r="C254" s="0" t="s">
        <v>1409</v>
      </c>
      <c r="D254" s="4" t="str">
        <f aca="false">HYPERLINK("http://rna.bgsu.edu/rna3dhub/display3D/unitid/7AIH|1|1|C|298,7AIH|1|1|A|654","view")</f>
        <v>view</v>
      </c>
      <c r="F254" s="0" t="s">
        <v>1410</v>
      </c>
      <c r="G254" s="0" t="s">
        <v>1411</v>
      </c>
      <c r="J254" s="0" t="s">
        <v>88</v>
      </c>
    </row>
    <row r="255" customFormat="false" ht="12.8" hidden="false" customHeight="false" outlineLevel="0" collapsed="false">
      <c r="A255" s="0" t="s">
        <v>1391</v>
      </c>
      <c r="B255" s="0" t="s">
        <v>1412</v>
      </c>
      <c r="C255" s="0" t="s">
        <v>1413</v>
      </c>
      <c r="D255" s="4" t="str">
        <f aca="false">HYPERLINK("http://rna.bgsu.edu/rna3dhub/display3D/unitid/7AIH|1|1|G|758,7AIH|1|1|U|1090","view")</f>
        <v>view</v>
      </c>
      <c r="F255" s="0" t="s">
        <v>1414</v>
      </c>
    </row>
    <row r="256" customFormat="false" ht="12.8" hidden="false" customHeight="false" outlineLevel="0" collapsed="false">
      <c r="A256" s="0" t="s">
        <v>1391</v>
      </c>
      <c r="B256" s="0" t="s">
        <v>1415</v>
      </c>
      <c r="C256" s="0" t="s">
        <v>1416</v>
      </c>
      <c r="D256" s="4" t="str">
        <f aca="false">HYPERLINK("http://rna.bgsu.edu/rna3dhub/display3D/unitid/7AIH|1|1|U|771,7AIH|1|1|U|1041","view")</f>
        <v>view</v>
      </c>
    </row>
    <row r="257" customFormat="false" ht="12.8" hidden="false" customHeight="false" outlineLevel="0" collapsed="false">
      <c r="A257" s="0" t="s">
        <v>1391</v>
      </c>
      <c r="B257" s="0" t="s">
        <v>1417</v>
      </c>
      <c r="C257" s="0" t="s">
        <v>1418</v>
      </c>
      <c r="D257" s="4" t="str">
        <f aca="false">HYPERLINK("http://rna.bgsu.edu/rna3dhub/display3D/unitid/7AIH|1|1|A|773,7AIH|1|1|A|1050","view")</f>
        <v>view</v>
      </c>
      <c r="F257" s="0" t="s">
        <v>1419</v>
      </c>
      <c r="G257" s="0" t="s">
        <v>1420</v>
      </c>
    </row>
    <row r="258" customFormat="false" ht="12.8" hidden="false" customHeight="false" outlineLevel="0" collapsed="false">
      <c r="A258" s="0" t="s">
        <v>1421</v>
      </c>
      <c r="B258" s="0" t="s">
        <v>1422</v>
      </c>
      <c r="C258" s="0" t="s">
        <v>1423</v>
      </c>
      <c r="D258" s="4" t="str">
        <f aca="false">HYPERLINK("http://rna.bgsu.edu/rna3dhub/display3D/unitid/7C79|1|A|C|89,7C79|1|A|A|137","view")</f>
        <v>view</v>
      </c>
      <c r="F258" s="0" t="s">
        <v>1424</v>
      </c>
    </row>
    <row r="259" customFormat="false" ht="12.8" hidden="false" customHeight="false" outlineLevel="0" collapsed="false">
      <c r="A259" s="0" t="s">
        <v>1421</v>
      </c>
      <c r="B259" s="0" t="s">
        <v>1425</v>
      </c>
      <c r="C259" s="0" t="s">
        <v>1426</v>
      </c>
      <c r="D259" s="4" t="str">
        <f aca="false">HYPERLINK("http://rna.bgsu.edu/rna3dhub/display3D/unitid/7C79|1|A|U|90,7C79|1|A|A|112","view")</f>
        <v>view</v>
      </c>
      <c r="F259" s="0" t="s">
        <v>1427</v>
      </c>
    </row>
    <row r="260" customFormat="false" ht="12.8" hidden="false" customHeight="false" outlineLevel="0" collapsed="false">
      <c r="A260" s="0" t="s">
        <v>1421</v>
      </c>
      <c r="B260" s="0" t="s">
        <v>1428</v>
      </c>
      <c r="C260" s="0" t="s">
        <v>1429</v>
      </c>
      <c r="D260" s="4" t="str">
        <f aca="false">HYPERLINK("http://rna.bgsu.edu/rna3dhub/display3D/unitid/7C79|1|A|C|91,7C79|1|A|A|111","view")</f>
        <v>view</v>
      </c>
      <c r="F260" s="0" t="s">
        <v>1430</v>
      </c>
      <c r="G260" s="0" t="s">
        <v>1431</v>
      </c>
      <c r="I260" s="0" t="s">
        <v>1432</v>
      </c>
      <c r="M260" s="0" t="s">
        <v>1433</v>
      </c>
    </row>
    <row r="261" customFormat="false" ht="12.8" hidden="false" customHeight="false" outlineLevel="0" collapsed="false">
      <c r="A261" s="0" t="s">
        <v>1434</v>
      </c>
      <c r="B261" s="0" t="s">
        <v>1435</v>
      </c>
      <c r="C261" s="0" t="s">
        <v>1436</v>
      </c>
      <c r="D261" s="4" t="str">
        <f aca="false">HYPERLINK("http://rna.bgsu.edu/rna3dhub/display3D/unitid/7D1A|1|A|A|90,7D1A|1|A|C|397","view")</f>
        <v>view</v>
      </c>
      <c r="F261" s="0" t="s">
        <v>1437</v>
      </c>
      <c r="G261" s="0" t="s">
        <v>1438</v>
      </c>
      <c r="I261" s="0" t="s">
        <v>1439</v>
      </c>
    </row>
    <row r="262" customFormat="false" ht="12.8" hidden="false" customHeight="false" outlineLevel="0" collapsed="false">
      <c r="A262" s="0" t="s">
        <v>1434</v>
      </c>
      <c r="B262" s="0" t="s">
        <v>1440</v>
      </c>
      <c r="C262" s="0" t="s">
        <v>1441</v>
      </c>
      <c r="D262" s="4" t="str">
        <f aca="false">HYPERLINK("http://rna.bgsu.edu/rna3dhub/display3D/unitid/7D1A|1|A|A|185,7D1A|1|A|C|2400","view")</f>
        <v>view</v>
      </c>
      <c r="F262" s="0" t="s">
        <v>1442</v>
      </c>
      <c r="G262" s="0" t="s">
        <v>1443</v>
      </c>
      <c r="H262" s="0" t="s">
        <v>1444</v>
      </c>
      <c r="I262" s="0" t="s">
        <v>1445</v>
      </c>
      <c r="J262" s="0" t="s">
        <v>73</v>
      </c>
    </row>
    <row r="263" customFormat="false" ht="12.8" hidden="false" customHeight="false" outlineLevel="0" collapsed="false">
      <c r="A263" s="0" t="s">
        <v>1434</v>
      </c>
      <c r="B263" s="0" t="s">
        <v>1446</v>
      </c>
      <c r="C263" s="0" t="s">
        <v>1447</v>
      </c>
      <c r="D263" s="4" t="str">
        <f aca="false">HYPERLINK("http://rna.bgsu.edu/rna3dhub/display3D/unitid/7D1A|1|A|C|353,7D1A|1|A|A|2414","view")</f>
        <v>view</v>
      </c>
      <c r="F263" s="0" t="s">
        <v>543</v>
      </c>
    </row>
    <row r="264" customFormat="false" ht="12.8" hidden="false" customHeight="false" outlineLevel="0" collapsed="false">
      <c r="A264" s="0" t="s">
        <v>1434</v>
      </c>
      <c r="B264" s="0" t="s">
        <v>1448</v>
      </c>
      <c r="C264" s="0" t="s">
        <v>1449</v>
      </c>
      <c r="D264" s="4" t="str">
        <f aca="false">HYPERLINK("http://rna.bgsu.edu/rna3dhub/display3D/unitid/7D1A|1|A|C|354,7D1A|1|A|G|2413","view")</f>
        <v>view</v>
      </c>
      <c r="F264" s="0" t="s">
        <v>1450</v>
      </c>
      <c r="J264" s="0" t="s">
        <v>907</v>
      </c>
    </row>
    <row r="265" customFormat="false" ht="12.8" hidden="false" customHeight="false" outlineLevel="0" collapsed="false">
      <c r="A265" s="0" t="s">
        <v>1434</v>
      </c>
      <c r="B265" s="0" t="s">
        <v>1451</v>
      </c>
      <c r="C265" s="0" t="s">
        <v>1452</v>
      </c>
      <c r="D265" s="4" t="str">
        <f aca="false">HYPERLINK("http://rna.bgsu.edu/rna3dhub/display3D/unitid/7D1A|1|A|A|441,7D1A|1|A|C|2474","view")</f>
        <v>view</v>
      </c>
      <c r="F265" s="0" t="s">
        <v>1453</v>
      </c>
      <c r="G265" s="0" t="s">
        <v>1454</v>
      </c>
      <c r="I265" s="0" t="s">
        <v>1455</v>
      </c>
      <c r="J265" s="0" t="s">
        <v>73</v>
      </c>
      <c r="K265" s="0" t="s">
        <v>33</v>
      </c>
      <c r="M265" s="0" t="s">
        <v>1456</v>
      </c>
    </row>
    <row r="266" customFormat="false" ht="12.8" hidden="false" customHeight="false" outlineLevel="0" collapsed="false">
      <c r="A266" s="0" t="s">
        <v>1457</v>
      </c>
      <c r="B266" s="0" t="s">
        <v>1458</v>
      </c>
      <c r="C266" s="0" t="s">
        <v>1459</v>
      </c>
      <c r="D266" s="4" t="str">
        <f aca="false">HYPERLINK("http://rna.bgsu.edu/rna3dhub/display3D/unitid/7DCO|1|B|U|98,7DCO|1|F|A|75","view")</f>
        <v>view</v>
      </c>
      <c r="F266" s="0" t="s">
        <v>1460</v>
      </c>
      <c r="G266" s="0" t="s">
        <v>1461</v>
      </c>
      <c r="I266" s="0" t="s">
        <v>1462</v>
      </c>
      <c r="J266" s="0" t="s">
        <v>49</v>
      </c>
      <c r="K266" s="0" t="s">
        <v>155</v>
      </c>
    </row>
    <row r="267" customFormat="false" ht="12.8" hidden="false" customHeight="false" outlineLevel="0" collapsed="false">
      <c r="A267" s="0" t="s">
        <v>1463</v>
      </c>
      <c r="B267" s="0" t="s">
        <v>1464</v>
      </c>
      <c r="C267" s="0" t="s">
        <v>1465</v>
      </c>
      <c r="D267" s="4" t="str">
        <f aca="false">HYPERLINK("http://rna.bgsu.edu/rna3dhub/display3D/unitid/7EZ2|1|N|U|21,7EZ2|1|N|A|115","view")</f>
        <v>view</v>
      </c>
    </row>
    <row r="268" customFormat="false" ht="12.8" hidden="false" customHeight="false" outlineLevel="0" collapsed="false">
      <c r="A268" s="0" t="s">
        <v>1463</v>
      </c>
      <c r="B268" s="0" t="s">
        <v>1466</v>
      </c>
      <c r="C268" s="0" t="s">
        <v>1467</v>
      </c>
      <c r="D268" s="4" t="str">
        <f aca="false">HYPERLINK("http://rna.bgsu.edu/rna3dhub/display3D/unitid/7EZ2|1|N|G|22,7EZ2|1|N|A|114","view")</f>
        <v>view</v>
      </c>
      <c r="F268" s="0" t="s">
        <v>1468</v>
      </c>
      <c r="J268" s="0" t="s">
        <v>586</v>
      </c>
      <c r="M268" s="0" t="s">
        <v>1469</v>
      </c>
    </row>
    <row r="269" customFormat="false" ht="12.8" hidden="false" customHeight="false" outlineLevel="0" collapsed="false">
      <c r="A269" s="0" t="s">
        <v>1463</v>
      </c>
      <c r="B269" s="0" t="s">
        <v>1470</v>
      </c>
      <c r="C269" s="0" t="s">
        <v>1471</v>
      </c>
      <c r="D269" s="4" t="str">
        <f aca="false">HYPERLINK("http://rna.bgsu.edu/rna3dhub/display3D/unitid/7EZ2|1|N|A|24,7EZ2|1|N|A|302","view")</f>
        <v>view</v>
      </c>
      <c r="G269" s="0" t="s">
        <v>1472</v>
      </c>
    </row>
    <row r="270" customFormat="false" ht="12.8" hidden="false" customHeight="false" outlineLevel="0" collapsed="false">
      <c r="A270" s="0" t="s">
        <v>1463</v>
      </c>
      <c r="B270" s="0" t="s">
        <v>1473</v>
      </c>
      <c r="C270" s="0" t="s">
        <v>1474</v>
      </c>
      <c r="D270" s="4" t="str">
        <f aca="false">HYPERLINK("http://rna.bgsu.edu/rna3dhub/display3D/unitid/7EZ2|1|N|G|25,7EZ2|1|N|A|301","view")</f>
        <v>view</v>
      </c>
      <c r="E270" s="0" t="s">
        <v>1475</v>
      </c>
      <c r="G270" s="0" t="s">
        <v>1476</v>
      </c>
      <c r="I270" s="0" t="s">
        <v>1477</v>
      </c>
      <c r="J270" s="0" t="s">
        <v>586</v>
      </c>
      <c r="K270" s="0" t="s">
        <v>281</v>
      </c>
      <c r="M270" s="0" t="s">
        <v>1478</v>
      </c>
    </row>
    <row r="271" customFormat="false" ht="12.8" hidden="false" customHeight="false" outlineLevel="0" collapsed="false">
      <c r="A271" s="0" t="s">
        <v>1463</v>
      </c>
      <c r="B271" s="0" t="s">
        <v>1479</v>
      </c>
      <c r="C271" s="0" t="s">
        <v>1480</v>
      </c>
      <c r="D271" s="4" t="str">
        <f aca="false">HYPERLINK("http://rna.bgsu.edu/rna3dhub/display3D/unitid/7EZ2|1|N|C|109,7EZ2|1|N|A|184","view")</f>
        <v>view</v>
      </c>
      <c r="F271" s="0" t="s">
        <v>1481</v>
      </c>
      <c r="G271" s="0" t="s">
        <v>1482</v>
      </c>
      <c r="I271" s="0" t="s">
        <v>1483</v>
      </c>
      <c r="K271" s="0" t="s">
        <v>60</v>
      </c>
    </row>
    <row r="272" customFormat="false" ht="12.8" hidden="false" customHeight="false" outlineLevel="0" collapsed="false">
      <c r="A272" s="0" t="s">
        <v>1463</v>
      </c>
      <c r="B272" s="0" t="s">
        <v>1484</v>
      </c>
      <c r="C272" s="0" t="s">
        <v>1485</v>
      </c>
      <c r="D272" s="4" t="str">
        <f aca="false">HYPERLINK("http://rna.bgsu.edu/rna3dhub/display3D/unitid/7EZ2|1|N|G|110,7EZ2|1|N|A|183","view")</f>
        <v>view</v>
      </c>
      <c r="F272" s="0" t="s">
        <v>1486</v>
      </c>
      <c r="G272" s="0" t="s">
        <v>1487</v>
      </c>
      <c r="I272" s="0" t="s">
        <v>1488</v>
      </c>
      <c r="J272" s="0" t="s">
        <v>586</v>
      </c>
      <c r="K272" s="0" t="s">
        <v>281</v>
      </c>
      <c r="M272" s="0" t="s">
        <v>1489</v>
      </c>
    </row>
    <row r="273" customFormat="false" ht="12.8" hidden="false" customHeight="false" outlineLevel="0" collapsed="false">
      <c r="A273" s="0" t="s">
        <v>1463</v>
      </c>
      <c r="B273" s="0" t="s">
        <v>1490</v>
      </c>
      <c r="C273" s="0" t="s">
        <v>1491</v>
      </c>
      <c r="D273" s="4" t="str">
        <f aca="false">HYPERLINK("http://rna.bgsu.edu/rna3dhub/display3D/unitid/7EZ2|1|N|G|119,7EZ2|1|N|A|325","view")</f>
        <v>view</v>
      </c>
      <c r="F273" s="0" t="s">
        <v>1450</v>
      </c>
      <c r="G273" s="0" t="s">
        <v>1492</v>
      </c>
      <c r="I273" s="0" t="s">
        <v>1493</v>
      </c>
      <c r="J273" s="0" t="s">
        <v>586</v>
      </c>
      <c r="K273" s="0" t="s">
        <v>281</v>
      </c>
      <c r="L273" s="0" t="s">
        <v>1494</v>
      </c>
      <c r="M273" s="0" t="s">
        <v>1494</v>
      </c>
    </row>
    <row r="274" customFormat="false" ht="12.8" hidden="false" customHeight="false" outlineLevel="0" collapsed="false">
      <c r="A274" s="0" t="s">
        <v>1463</v>
      </c>
      <c r="B274" s="0" t="s">
        <v>1495</v>
      </c>
      <c r="C274" s="0" t="s">
        <v>1496</v>
      </c>
      <c r="D274" s="4" t="str">
        <f aca="false">HYPERLINK("http://rna.bgsu.edu/rna3dhub/display3D/unitid/7EZ2|1|N|A|152,7EZ2|1|N|U|224","view")</f>
        <v>view</v>
      </c>
      <c r="E274" s="0" t="s">
        <v>1497</v>
      </c>
      <c r="I274" s="0" t="s">
        <v>1497</v>
      </c>
      <c r="J274" s="0" t="s">
        <v>214</v>
      </c>
      <c r="K274" s="0" t="s">
        <v>33</v>
      </c>
      <c r="L274" s="0" t="s">
        <v>1498</v>
      </c>
      <c r="M274" s="0" t="s">
        <v>1498</v>
      </c>
    </row>
    <row r="275" customFormat="false" ht="12.8" hidden="false" customHeight="false" outlineLevel="0" collapsed="false">
      <c r="A275" s="0" t="s">
        <v>1463</v>
      </c>
      <c r="B275" s="0" t="s">
        <v>1499</v>
      </c>
      <c r="C275" s="0" t="s">
        <v>1500</v>
      </c>
      <c r="D275" s="4" t="str">
        <f aca="false">HYPERLINK("http://rna.bgsu.edu/rna3dhub/display3D/unitid/7EZ2|1|N|A|153,7EZ2|1|N|C|223","view")</f>
        <v>view</v>
      </c>
      <c r="F275" s="0" t="s">
        <v>1501</v>
      </c>
      <c r="G275" s="0" t="s">
        <v>1502</v>
      </c>
      <c r="I275" s="0" t="s">
        <v>1503</v>
      </c>
      <c r="K275" s="0" t="s">
        <v>281</v>
      </c>
    </row>
    <row r="276" customFormat="false" ht="12.8" hidden="false" customHeight="false" outlineLevel="0" collapsed="false">
      <c r="A276" s="0" t="s">
        <v>1463</v>
      </c>
      <c r="B276" s="0" t="s">
        <v>1504</v>
      </c>
      <c r="C276" s="0" t="s">
        <v>1505</v>
      </c>
      <c r="D276" s="4" t="str">
        <f aca="false">HYPERLINK("http://rna.bgsu.edu/rna3dhub/display3D/unitid/7EZ2|1|N|A|265,7EZ2|1|N|A|359","view")</f>
        <v>view</v>
      </c>
      <c r="F276" s="0" t="s">
        <v>1506</v>
      </c>
      <c r="H276" s="0" t="s">
        <v>1507</v>
      </c>
    </row>
    <row r="277" customFormat="false" ht="12.8" hidden="false" customHeight="false" outlineLevel="0" collapsed="false">
      <c r="A277" s="0" t="s">
        <v>1463</v>
      </c>
      <c r="B277" s="0" t="s">
        <v>1508</v>
      </c>
      <c r="C277" s="0" t="s">
        <v>1509</v>
      </c>
      <c r="D277" s="4" t="str">
        <f aca="false">HYPERLINK("http://rna.bgsu.edu/rna3dhub/display3D/unitid/7EZ2|1|N|C|266,7EZ2|1|N|G|358","view")</f>
        <v>view</v>
      </c>
      <c r="F277" s="0" t="s">
        <v>1510</v>
      </c>
      <c r="H277" s="0" t="s">
        <v>1507</v>
      </c>
      <c r="I277" s="0" t="s">
        <v>1511</v>
      </c>
      <c r="L277" s="0" t="s">
        <v>1512</v>
      </c>
      <c r="M277" s="0" t="s">
        <v>1512</v>
      </c>
    </row>
    <row r="278" customFormat="false" ht="12.8" hidden="false" customHeight="false" outlineLevel="0" collapsed="false">
      <c r="A278" s="0" t="s">
        <v>1513</v>
      </c>
      <c r="B278" s="0" t="s">
        <v>1514</v>
      </c>
      <c r="C278" s="0" t="s">
        <v>1515</v>
      </c>
      <c r="D278" s="4" t="str">
        <f aca="false">HYPERLINK("http://rna.bgsu.edu/rna3dhub/display3D/unitid/7M4Y|1|A|U|36,7M4Y|1|A|G|1210","view")</f>
        <v>view</v>
      </c>
      <c r="F278" s="0" t="s">
        <v>1516</v>
      </c>
      <c r="K278" s="0" t="s">
        <v>33</v>
      </c>
    </row>
    <row r="279" customFormat="false" ht="12.8" hidden="false" customHeight="false" outlineLevel="0" collapsed="false">
      <c r="A279" s="0" t="s">
        <v>1513</v>
      </c>
      <c r="B279" s="0" t="s">
        <v>1517</v>
      </c>
      <c r="C279" s="0" t="s">
        <v>1518</v>
      </c>
      <c r="D279" s="4" t="str">
        <f aca="false">HYPERLINK("http://rna.bgsu.edu/rna3dhub/display3D/unitid/7M4Y|1|A|G|37,7M4Y|1|A|A|1209","view")</f>
        <v>view</v>
      </c>
      <c r="F279" s="0" t="s">
        <v>1519</v>
      </c>
      <c r="G279" s="0" t="s">
        <v>1520</v>
      </c>
      <c r="I279" s="0" t="s">
        <v>1521</v>
      </c>
      <c r="J279" s="0" t="s">
        <v>586</v>
      </c>
      <c r="M279" s="0" t="s">
        <v>1522</v>
      </c>
    </row>
    <row r="280" customFormat="false" ht="12.8" hidden="false" customHeight="false" outlineLevel="0" collapsed="false">
      <c r="A280" s="0" t="s">
        <v>1513</v>
      </c>
      <c r="B280" s="0" t="s">
        <v>1523</v>
      </c>
      <c r="C280" s="0" t="s">
        <v>192</v>
      </c>
      <c r="D280" s="4" t="str">
        <f aca="false">HYPERLINK("http://rna.bgsu.edu/rna3dhub/display3D/unitid/7M4Y|1|A|C|122,7M4Y|1|A|A|134","view")</f>
        <v>view</v>
      </c>
      <c r="F280" s="0" t="s">
        <v>1524</v>
      </c>
      <c r="G280" s="0" t="s">
        <v>1525</v>
      </c>
      <c r="H280" s="0" t="s">
        <v>1526</v>
      </c>
      <c r="K280" s="0" t="s">
        <v>60</v>
      </c>
    </row>
    <row r="281" customFormat="false" ht="12.8" hidden="false" customHeight="false" outlineLevel="0" collapsed="false">
      <c r="A281" s="0" t="s">
        <v>1513</v>
      </c>
      <c r="B281" s="0" t="s">
        <v>1527</v>
      </c>
      <c r="C281" s="0" t="s">
        <v>1528</v>
      </c>
      <c r="D281" s="4" t="str">
        <f aca="false">HYPERLINK("http://rna.bgsu.edu/rna3dhub/display3D/unitid/7M4Y|1|A|U|123,7M4Y|1|A|A|133","view")</f>
        <v>view</v>
      </c>
      <c r="F281" s="0" t="s">
        <v>1529</v>
      </c>
      <c r="G281" s="0" t="s">
        <v>1530</v>
      </c>
      <c r="H281" s="0" t="s">
        <v>1526</v>
      </c>
      <c r="J281" s="0" t="s">
        <v>49</v>
      </c>
    </row>
    <row r="282" customFormat="false" ht="12.8" hidden="false" customHeight="false" outlineLevel="0" collapsed="false">
      <c r="A282" s="0" t="s">
        <v>1513</v>
      </c>
      <c r="B282" s="0" t="s">
        <v>1531</v>
      </c>
      <c r="C282" s="0" t="s">
        <v>1532</v>
      </c>
      <c r="D282" s="4" t="str">
        <f aca="false">HYPERLINK("http://rna.bgsu.edu/rna3dhub/display3D/unitid/7M4Y|1|A|A|167,7M4Y|1|A|C|2204","view")</f>
        <v>view</v>
      </c>
      <c r="E282" s="0" t="s">
        <v>1533</v>
      </c>
      <c r="G282" s="0" t="s">
        <v>1534</v>
      </c>
      <c r="H282" s="0" t="s">
        <v>1535</v>
      </c>
      <c r="I282" s="0" t="s">
        <v>1533</v>
      </c>
      <c r="J282" s="0" t="s">
        <v>73</v>
      </c>
      <c r="K282" s="0" t="s">
        <v>60</v>
      </c>
      <c r="M282" s="0" t="s">
        <v>1536</v>
      </c>
    </row>
    <row r="283" customFormat="false" ht="12.8" hidden="false" customHeight="false" outlineLevel="0" collapsed="false">
      <c r="A283" s="0" t="s">
        <v>1513</v>
      </c>
      <c r="B283" s="0" t="s">
        <v>1537</v>
      </c>
      <c r="C283" s="0" t="s">
        <v>1538</v>
      </c>
      <c r="D283" s="4" t="str">
        <f aca="false">HYPERLINK("http://rna.bgsu.edu/rna3dhub/display3D/unitid/7M4Y|1|A|A|168,7M4Y|1|A|C|2203","view")</f>
        <v>view</v>
      </c>
      <c r="F283" s="0" t="s">
        <v>1539</v>
      </c>
      <c r="G283" s="0" t="s">
        <v>1540</v>
      </c>
      <c r="H283" s="0" t="s">
        <v>1535</v>
      </c>
      <c r="I283" s="0" t="s">
        <v>1541</v>
      </c>
      <c r="K283" s="0" t="s">
        <v>155</v>
      </c>
    </row>
    <row r="284" customFormat="false" ht="12.8" hidden="false" customHeight="false" outlineLevel="0" collapsed="false">
      <c r="A284" s="0" t="s">
        <v>1513</v>
      </c>
      <c r="B284" s="0" t="s">
        <v>1542</v>
      </c>
      <c r="C284" s="0" t="s">
        <v>1543</v>
      </c>
      <c r="D284" s="4" t="str">
        <f aca="false">HYPERLINK("http://rna.bgsu.edu/rna3dhub/display3D/unitid/7M4Y|1|A|A|197,7M4Y|1|A|C|677","view")</f>
        <v>view</v>
      </c>
      <c r="F284" s="0" t="s">
        <v>1544</v>
      </c>
      <c r="H284" s="0" t="s">
        <v>1545</v>
      </c>
      <c r="I284" s="0" t="s">
        <v>1546</v>
      </c>
      <c r="J284" s="0" t="s">
        <v>73</v>
      </c>
      <c r="K284" s="0" t="s">
        <v>33</v>
      </c>
      <c r="M284" s="0" t="s">
        <v>1547</v>
      </c>
    </row>
    <row r="285" customFormat="false" ht="12.8" hidden="false" customHeight="false" outlineLevel="0" collapsed="false">
      <c r="A285" s="0" t="s">
        <v>1513</v>
      </c>
      <c r="B285" s="0" t="s">
        <v>1548</v>
      </c>
      <c r="C285" s="0" t="s">
        <v>1549</v>
      </c>
      <c r="D285" s="4" t="str">
        <f aca="false">HYPERLINK("http://rna.bgsu.edu/rna3dhub/display3D/unitid/7M4Y|1|A|A|198,7M4Y|1|A|C|676","view")</f>
        <v>view</v>
      </c>
      <c r="F285" s="0" t="s">
        <v>1550</v>
      </c>
      <c r="G285" s="0" t="s">
        <v>1551</v>
      </c>
      <c r="H285" s="0" t="s">
        <v>1545</v>
      </c>
      <c r="I285" s="0" t="s">
        <v>1552</v>
      </c>
      <c r="K285" s="0" t="s">
        <v>155</v>
      </c>
    </row>
    <row r="286" customFormat="false" ht="12.8" hidden="false" customHeight="false" outlineLevel="0" collapsed="false">
      <c r="A286" s="0" t="s">
        <v>1513</v>
      </c>
      <c r="B286" s="0" t="s">
        <v>1553</v>
      </c>
      <c r="C286" s="0" t="s">
        <v>1554</v>
      </c>
      <c r="D286" s="4" t="str">
        <f aca="false">HYPERLINK("http://rna.bgsu.edu/rna3dhub/display3D/unitid/7M4Y|1|A|G|201,7M4Y|1|A|A|258","view")</f>
        <v>view</v>
      </c>
      <c r="E286" s="0" t="s">
        <v>1555</v>
      </c>
      <c r="G286" s="0" t="s">
        <v>1556</v>
      </c>
      <c r="I286" s="0" t="s">
        <v>1555</v>
      </c>
      <c r="K286" s="0" t="s">
        <v>386</v>
      </c>
      <c r="L286" s="0" t="s">
        <v>1557</v>
      </c>
      <c r="M286" s="0" t="s">
        <v>1557</v>
      </c>
    </row>
    <row r="287" customFormat="false" ht="12.8" hidden="false" customHeight="false" outlineLevel="0" collapsed="false">
      <c r="A287" s="0" t="s">
        <v>1513</v>
      </c>
      <c r="B287" s="0" t="s">
        <v>1558</v>
      </c>
      <c r="C287" s="0" t="s">
        <v>1559</v>
      </c>
      <c r="D287" s="4" t="str">
        <f aca="false">HYPERLINK("http://rna.bgsu.edu/rna3dhub/display3D/unitid/7M4Y|1|A|A|202,7M4Y|1|A|G|257","view")</f>
        <v>view</v>
      </c>
      <c r="E287" s="0" t="s">
        <v>1560</v>
      </c>
      <c r="I287" s="0" t="s">
        <v>1561</v>
      </c>
      <c r="J287" s="0" t="s">
        <v>1562</v>
      </c>
      <c r="K287" s="0" t="s">
        <v>201</v>
      </c>
      <c r="M287" s="0" t="s">
        <v>1563</v>
      </c>
    </row>
    <row r="288" customFormat="false" ht="12.8" hidden="false" customHeight="false" outlineLevel="0" collapsed="false">
      <c r="A288" s="0" t="s">
        <v>1513</v>
      </c>
      <c r="B288" s="0" t="s">
        <v>1564</v>
      </c>
      <c r="C288" s="0" t="s">
        <v>1565</v>
      </c>
      <c r="D288" s="4" t="str">
        <f aca="false">HYPERLINK("http://rna.bgsu.edu/rna3dhub/display3D/unitid/7M4Y|1|A|A|214,7M4Y|1|A|G|796","view")</f>
        <v>view</v>
      </c>
    </row>
    <row r="289" customFormat="false" ht="12.8" hidden="false" customHeight="false" outlineLevel="0" collapsed="false">
      <c r="A289" s="0" t="s">
        <v>1513</v>
      </c>
      <c r="B289" s="0" t="s">
        <v>1566</v>
      </c>
      <c r="C289" s="0" t="s">
        <v>1567</v>
      </c>
      <c r="D289" s="4" t="str">
        <f aca="false">HYPERLINK("http://rna.bgsu.edu/rna3dhub/display3D/unitid/7M4Y|1|A|C|244,7M4Y|1|A|A|607","view")</f>
        <v>view</v>
      </c>
      <c r="F289" s="0" t="s">
        <v>147</v>
      </c>
      <c r="H289" s="0" t="s">
        <v>1568</v>
      </c>
      <c r="I289" s="0" t="s">
        <v>1569</v>
      </c>
    </row>
    <row r="290" customFormat="false" ht="12.8" hidden="false" customHeight="false" outlineLevel="0" collapsed="false">
      <c r="A290" s="0" t="s">
        <v>1513</v>
      </c>
      <c r="B290" s="0" t="s">
        <v>68</v>
      </c>
      <c r="C290" s="0" t="s">
        <v>541</v>
      </c>
      <c r="D290" s="4" t="str">
        <f aca="false">HYPERLINK("http://rna.bgsu.edu/rna3dhub/display3D/unitid/7M4Y|1|A|C|245,7M4Y|1|A|A|606","view")</f>
        <v>view</v>
      </c>
      <c r="F290" s="0" t="s">
        <v>1570</v>
      </c>
      <c r="H290" s="0" t="s">
        <v>1568</v>
      </c>
      <c r="I290" s="0" t="s">
        <v>1571</v>
      </c>
      <c r="J290" s="0" t="s">
        <v>88</v>
      </c>
      <c r="M290" s="0" t="s">
        <v>1572</v>
      </c>
    </row>
    <row r="291" customFormat="false" ht="12.8" hidden="false" customHeight="false" outlineLevel="0" collapsed="false">
      <c r="A291" s="0" t="s">
        <v>1513</v>
      </c>
      <c r="B291" s="0" t="s">
        <v>1573</v>
      </c>
      <c r="C291" s="0" t="s">
        <v>1574</v>
      </c>
      <c r="D291" s="4" t="str">
        <f aca="false">HYPERLINK("http://rna.bgsu.edu/rna3dhub/display3D/unitid/7M4Y|1|A|C|260,7M4Y|1|A|A|383","view")</f>
        <v>view</v>
      </c>
    </row>
    <row r="292" customFormat="false" ht="12.8" hidden="false" customHeight="false" outlineLevel="0" collapsed="false">
      <c r="A292" s="0" t="s">
        <v>1513</v>
      </c>
      <c r="B292" s="0" t="s">
        <v>1575</v>
      </c>
      <c r="C292" s="0" t="s">
        <v>1576</v>
      </c>
      <c r="D292" s="4" t="str">
        <f aca="false">HYPERLINK("http://rna.bgsu.edu/rna3dhub/display3D/unitid/7M4Y|1|A|G|266,7M4Y|1|A|A|619","view")</f>
        <v>view</v>
      </c>
      <c r="E292" s="0" t="s">
        <v>1577</v>
      </c>
      <c r="G292" s="0" t="s">
        <v>1578</v>
      </c>
      <c r="I292" s="0" t="s">
        <v>1577</v>
      </c>
      <c r="J292" s="0" t="s">
        <v>701</v>
      </c>
      <c r="K292" s="0" t="s">
        <v>126</v>
      </c>
      <c r="L292" s="0" t="s">
        <v>1579</v>
      </c>
      <c r="M292" s="0" t="s">
        <v>1579</v>
      </c>
    </row>
    <row r="293" customFormat="false" ht="12.8" hidden="false" customHeight="false" outlineLevel="0" collapsed="false">
      <c r="A293" s="0" t="s">
        <v>1513</v>
      </c>
      <c r="B293" s="0" t="s">
        <v>1580</v>
      </c>
      <c r="C293" s="0" t="s">
        <v>1581</v>
      </c>
      <c r="D293" s="4" t="str">
        <f aca="false">HYPERLINK("http://rna.bgsu.edu/rna3dhub/display3D/unitid/7M4Y|1|A|A|388,7M4Y|1|A|A|2408","view")</f>
        <v>view</v>
      </c>
    </row>
    <row r="294" customFormat="false" ht="12.8" hidden="false" customHeight="false" outlineLevel="0" collapsed="false">
      <c r="A294" s="0" t="s">
        <v>1513</v>
      </c>
      <c r="B294" s="0" t="s">
        <v>1582</v>
      </c>
      <c r="C294" s="0" t="s">
        <v>1583</v>
      </c>
      <c r="D294" s="4" t="str">
        <f aca="false">HYPERLINK("http://rna.bgsu.edu/rna3dhub/display3D/unitid/7M4Y|1|A|A|442,7M4Y|1|A|C|1195","view")</f>
        <v>view</v>
      </c>
      <c r="F294" s="0" t="s">
        <v>307</v>
      </c>
      <c r="G294" s="0" t="s">
        <v>1584</v>
      </c>
      <c r="K294" s="0" t="s">
        <v>137</v>
      </c>
    </row>
    <row r="295" customFormat="false" ht="12.8" hidden="false" customHeight="false" outlineLevel="0" collapsed="false">
      <c r="A295" s="0" t="s">
        <v>1513</v>
      </c>
      <c r="B295" s="0" t="s">
        <v>1585</v>
      </c>
      <c r="C295" s="0" t="s">
        <v>1586</v>
      </c>
      <c r="D295" s="4" t="str">
        <f aca="false">HYPERLINK("http://rna.bgsu.edu/rna3dhub/display3D/unitid/7M4Y|1|A|G|464,7M4Y|1|A|C|681","view")</f>
        <v>view</v>
      </c>
      <c r="E295" s="0" t="s">
        <v>1587</v>
      </c>
      <c r="G295" s="0" t="s">
        <v>1588</v>
      </c>
      <c r="I295" s="0" t="s">
        <v>1589</v>
      </c>
      <c r="J295" s="0" t="s">
        <v>1347</v>
      </c>
      <c r="K295" s="0" t="s">
        <v>126</v>
      </c>
      <c r="L295" s="0" t="s">
        <v>1590</v>
      </c>
      <c r="M295" s="0" t="s">
        <v>1590</v>
      </c>
    </row>
    <row r="296" customFormat="false" ht="12.8" hidden="false" customHeight="false" outlineLevel="0" collapsed="false">
      <c r="A296" s="0" t="s">
        <v>1513</v>
      </c>
      <c r="B296" s="0" t="s">
        <v>1591</v>
      </c>
      <c r="C296" s="0" t="s">
        <v>1592</v>
      </c>
      <c r="D296" s="4" t="str">
        <f aca="false">HYPERLINK("http://rna.bgsu.edu/rna3dhub/display3D/unitid/7M4Y|1|A|A|465,7M4Y|1|A|G|680","view")</f>
        <v>view</v>
      </c>
      <c r="E296" s="0" t="s">
        <v>1593</v>
      </c>
      <c r="G296" s="0" t="s">
        <v>1594</v>
      </c>
      <c r="I296" s="0" t="s">
        <v>1593</v>
      </c>
      <c r="L296" s="0" t="s">
        <v>1595</v>
      </c>
      <c r="M296" s="0" t="s">
        <v>1595</v>
      </c>
    </row>
    <row r="297" customFormat="false" ht="12.8" hidden="false" customHeight="false" outlineLevel="0" collapsed="false">
      <c r="A297" s="0" t="s">
        <v>1513</v>
      </c>
      <c r="B297" s="0" t="s">
        <v>1596</v>
      </c>
      <c r="C297" s="0" t="s">
        <v>1597</v>
      </c>
      <c r="D297" s="4" t="str">
        <f aca="false">HYPERLINK("http://rna.bgsu.edu/rna3dhub/display3D/unitid/7M4Y|1|A|A|644,7M4Y|1|A|C|2364","view")</f>
        <v>view</v>
      </c>
      <c r="I297" s="0" t="s">
        <v>1598</v>
      </c>
    </row>
    <row r="298" customFormat="false" ht="12.8" hidden="false" customHeight="false" outlineLevel="0" collapsed="false">
      <c r="A298" s="0" t="s">
        <v>1513</v>
      </c>
      <c r="B298" s="0" t="s">
        <v>1599</v>
      </c>
      <c r="C298" s="0" t="s">
        <v>1600</v>
      </c>
      <c r="D298" s="4" t="str">
        <f aca="false">HYPERLINK("http://rna.bgsu.edu/rna3dhub/display3D/unitid/7M4Y|1|A|A|673,7M4Y|1|A|U|2439","view")</f>
        <v>view</v>
      </c>
      <c r="E298" s="0" t="s">
        <v>1601</v>
      </c>
      <c r="G298" s="0" t="s">
        <v>1602</v>
      </c>
      <c r="H298" s="0" t="s">
        <v>1603</v>
      </c>
      <c r="I298" s="0" t="s">
        <v>1604</v>
      </c>
      <c r="J298" s="0" t="s">
        <v>214</v>
      </c>
      <c r="K298" s="0" t="s">
        <v>33</v>
      </c>
      <c r="L298" s="0" t="s">
        <v>1605</v>
      </c>
      <c r="M298" s="0" t="s">
        <v>1605</v>
      </c>
    </row>
    <row r="299" customFormat="false" ht="12.8" hidden="false" customHeight="false" outlineLevel="0" collapsed="false">
      <c r="A299" s="0" t="s">
        <v>1513</v>
      </c>
      <c r="B299" s="0" t="s">
        <v>1606</v>
      </c>
      <c r="C299" s="0" t="s">
        <v>1607</v>
      </c>
      <c r="D299" s="4" t="str">
        <f aca="false">HYPERLINK("http://rna.bgsu.edu/rna3dhub/display3D/unitid/7M4Y|1|A|A|674,7M4Y|1|A|C|2438","view")</f>
        <v>view</v>
      </c>
      <c r="F299" s="0" t="s">
        <v>1608</v>
      </c>
      <c r="G299" s="0" t="s">
        <v>1609</v>
      </c>
      <c r="H299" s="0" t="s">
        <v>1603</v>
      </c>
      <c r="I299" s="0" t="s">
        <v>1610</v>
      </c>
      <c r="K299" s="0" t="s">
        <v>155</v>
      </c>
    </row>
    <row r="300" customFormat="false" ht="12.8" hidden="false" customHeight="false" outlineLevel="0" collapsed="false">
      <c r="A300" s="0" t="s">
        <v>1513</v>
      </c>
      <c r="B300" s="0" t="s">
        <v>1611</v>
      </c>
      <c r="C300" s="0" t="s">
        <v>1612</v>
      </c>
      <c r="D300" s="4" t="str">
        <f aca="false">HYPERLINK("http://rna.bgsu.edu/rna3dhub/display3D/unitid/7M4Y|1|A|C|690,7M4Y|1|A|A|1349","view")</f>
        <v>view</v>
      </c>
      <c r="F300" s="0" t="s">
        <v>1613</v>
      </c>
      <c r="G300" s="0" t="s">
        <v>1614</v>
      </c>
      <c r="H300" s="0" t="s">
        <v>1615</v>
      </c>
      <c r="I300" s="0" t="s">
        <v>1616</v>
      </c>
      <c r="K300" s="0" t="s">
        <v>60</v>
      </c>
    </row>
    <row r="301" customFormat="false" ht="12.8" hidden="false" customHeight="false" outlineLevel="0" collapsed="false">
      <c r="A301" s="0" t="s">
        <v>1513</v>
      </c>
      <c r="B301" s="0" t="s">
        <v>1617</v>
      </c>
      <c r="C301" s="0" t="s">
        <v>1618</v>
      </c>
      <c r="D301" s="4" t="str">
        <f aca="false">HYPERLINK("http://rna.bgsu.edu/rna3dhub/display3D/unitid/7M4Y|1|A|A|691,7M4Y|1|A|A|1348","view")</f>
        <v>view</v>
      </c>
      <c r="E301" s="0" t="s">
        <v>1619</v>
      </c>
      <c r="G301" s="0" t="s">
        <v>1620</v>
      </c>
      <c r="H301" s="0" t="s">
        <v>1615</v>
      </c>
      <c r="I301" s="0" t="s">
        <v>1621</v>
      </c>
      <c r="J301" s="0" t="s">
        <v>38</v>
      </c>
      <c r="K301" s="0" t="s">
        <v>281</v>
      </c>
      <c r="M301" s="0" t="s">
        <v>1622</v>
      </c>
    </row>
    <row r="302" customFormat="false" ht="12.8" hidden="false" customHeight="false" outlineLevel="0" collapsed="false">
      <c r="A302" s="0" t="s">
        <v>1513</v>
      </c>
      <c r="B302" s="0" t="s">
        <v>1623</v>
      </c>
      <c r="C302" s="0" t="s">
        <v>1624</v>
      </c>
      <c r="D302" s="4" t="str">
        <f aca="false">HYPERLINK("http://rna.bgsu.edu/rna3dhub/display3D/unitid/7M4Y|1|A|G|698,7M4Y|1|A|A|1630","view")</f>
        <v>view</v>
      </c>
      <c r="F302" s="0" t="s">
        <v>1625</v>
      </c>
      <c r="G302" s="0" t="s">
        <v>1626</v>
      </c>
      <c r="H302" s="0" t="s">
        <v>1627</v>
      </c>
      <c r="I302" s="0" t="s">
        <v>1628</v>
      </c>
      <c r="J302" s="0" t="s">
        <v>586</v>
      </c>
      <c r="K302" s="0" t="s">
        <v>155</v>
      </c>
      <c r="M302" s="0" t="s">
        <v>1629</v>
      </c>
    </row>
    <row r="303" customFormat="false" ht="12.8" hidden="false" customHeight="false" outlineLevel="0" collapsed="false">
      <c r="A303" s="0" t="s">
        <v>1513</v>
      </c>
      <c r="B303" s="0" t="s">
        <v>1630</v>
      </c>
      <c r="C303" s="0" t="s">
        <v>1631</v>
      </c>
      <c r="D303" s="4" t="str">
        <f aca="false">HYPERLINK("http://rna.bgsu.edu/rna3dhub/display3D/unitid/7M4Y|1|A|G|751,7M4Y|1|A|A|1616","view")</f>
        <v>view</v>
      </c>
    </row>
    <row r="304" customFormat="false" ht="12.8" hidden="false" customHeight="false" outlineLevel="0" collapsed="false">
      <c r="A304" s="0" t="s">
        <v>1513</v>
      </c>
      <c r="B304" s="0" t="s">
        <v>1632</v>
      </c>
      <c r="C304" s="0" t="s">
        <v>1633</v>
      </c>
      <c r="D304" s="4" t="str">
        <f aca="false">HYPERLINK("http://rna.bgsu.edu/rna3dhub/display3D/unitid/7M4Y|1|A|A|779,7M4Y|1|A|C|1784","view")</f>
        <v>view</v>
      </c>
      <c r="F304" s="0" t="s">
        <v>1634</v>
      </c>
      <c r="G304" s="0" t="s">
        <v>1635</v>
      </c>
      <c r="I304" s="0" t="s">
        <v>1636</v>
      </c>
      <c r="K304" s="0" t="s">
        <v>155</v>
      </c>
    </row>
    <row r="305" customFormat="false" ht="12.8" hidden="false" customHeight="false" outlineLevel="0" collapsed="false">
      <c r="A305" s="0" t="s">
        <v>1513</v>
      </c>
      <c r="B305" s="0" t="s">
        <v>1637</v>
      </c>
      <c r="C305" s="0" t="s">
        <v>1638</v>
      </c>
      <c r="D305" s="4" t="str">
        <f aca="false">HYPERLINK("http://rna.bgsu.edu/rna3dhub/display3D/unitid/7M4Y|1|A|A|790,7M4Y|1|A|C|2068","view")</f>
        <v>view</v>
      </c>
      <c r="E305" s="0" t="s">
        <v>1639</v>
      </c>
      <c r="G305" s="0" t="s">
        <v>1640</v>
      </c>
      <c r="I305" s="0" t="s">
        <v>1641</v>
      </c>
      <c r="J305" s="0" t="s">
        <v>73</v>
      </c>
      <c r="K305" s="0" t="s">
        <v>201</v>
      </c>
      <c r="M305" s="0" t="s">
        <v>1642</v>
      </c>
    </row>
    <row r="306" customFormat="false" ht="12.8" hidden="false" customHeight="false" outlineLevel="0" collapsed="false">
      <c r="A306" s="0" t="s">
        <v>1513</v>
      </c>
      <c r="B306" s="0" t="s">
        <v>1643</v>
      </c>
      <c r="C306" s="0" t="s">
        <v>1644</v>
      </c>
      <c r="D306" s="4" t="str">
        <f aca="false">HYPERLINK("http://rna.bgsu.edu/rna3dhub/display3D/unitid/7M4Y|1|A|C|810,7M4Y|1|A|A|1221","view")</f>
        <v>view</v>
      </c>
      <c r="F306" s="0" t="s">
        <v>1645</v>
      </c>
      <c r="G306" s="0" t="s">
        <v>1646</v>
      </c>
      <c r="H306" s="0" t="s">
        <v>1647</v>
      </c>
      <c r="K306" s="0" t="s">
        <v>60</v>
      </c>
    </row>
    <row r="307" customFormat="false" ht="12.8" hidden="false" customHeight="false" outlineLevel="0" collapsed="false">
      <c r="A307" s="0" t="s">
        <v>1513</v>
      </c>
      <c r="B307" s="0" t="s">
        <v>1648</v>
      </c>
      <c r="C307" s="0" t="s">
        <v>1649</v>
      </c>
      <c r="D307" s="4" t="str">
        <f aca="false">HYPERLINK("http://rna.bgsu.edu/rna3dhub/display3D/unitid/7M4Y|1|A|U|811,7M4Y|1|A|G|1220","view")</f>
        <v>view</v>
      </c>
      <c r="E307" s="0" t="s">
        <v>1650</v>
      </c>
      <c r="G307" s="0" t="s">
        <v>1651</v>
      </c>
      <c r="H307" s="0" t="s">
        <v>1647</v>
      </c>
      <c r="K307" s="0" t="s">
        <v>155</v>
      </c>
      <c r="M307" s="0" t="s">
        <v>1652</v>
      </c>
    </row>
    <row r="308" customFormat="false" ht="12.8" hidden="false" customHeight="false" outlineLevel="0" collapsed="false">
      <c r="A308" s="0" t="s">
        <v>1513</v>
      </c>
      <c r="B308" s="0" t="s">
        <v>1653</v>
      </c>
      <c r="C308" s="0" t="s">
        <v>1654</v>
      </c>
      <c r="D308" s="4" t="str">
        <f aca="false">HYPERLINK("http://rna.bgsu.edu/rna3dhub/display3D/unitid/7M4Y|1|A|A|859,7M4Y|1|B|G|77","view")</f>
        <v>view</v>
      </c>
      <c r="F308" s="0" t="s">
        <v>1655</v>
      </c>
      <c r="H308" s="0" t="s">
        <v>1656</v>
      </c>
      <c r="I308" s="0" t="s">
        <v>1657</v>
      </c>
      <c r="J308" s="0" t="s">
        <v>261</v>
      </c>
    </row>
    <row r="309" customFormat="false" ht="12.8" hidden="false" customHeight="false" outlineLevel="0" collapsed="false">
      <c r="A309" s="0" t="s">
        <v>1513</v>
      </c>
      <c r="B309" s="0" t="s">
        <v>1658</v>
      </c>
      <c r="C309" s="0" t="s">
        <v>1659</v>
      </c>
      <c r="D309" s="4" t="str">
        <f aca="false">HYPERLINK("http://rna.bgsu.edu/rna3dhub/display3D/unitid/7M4Y|1|A|G|860,7M4Y|1|B|A|76","view")</f>
        <v>view</v>
      </c>
      <c r="F309" s="0" t="s">
        <v>1660</v>
      </c>
      <c r="H309" s="0" t="s">
        <v>1656</v>
      </c>
      <c r="J309" s="0" t="s">
        <v>586</v>
      </c>
    </row>
    <row r="310" customFormat="false" ht="12.8" hidden="false" customHeight="false" outlineLevel="0" collapsed="false">
      <c r="A310" s="0" t="s">
        <v>1513</v>
      </c>
      <c r="B310" s="0" t="s">
        <v>1661</v>
      </c>
      <c r="C310" s="0" t="s">
        <v>1662</v>
      </c>
      <c r="D310" s="4" t="str">
        <f aca="false">HYPERLINK("http://rna.bgsu.edu/rna3dhub/display3D/unitid/7M4Y|1|A|A|908,7M4Y|1|A|C|2260","view")</f>
        <v>view</v>
      </c>
      <c r="F310" s="0" t="s">
        <v>1663</v>
      </c>
      <c r="G310" s="0" t="s">
        <v>1664</v>
      </c>
      <c r="H310" s="0" t="s">
        <v>1665</v>
      </c>
      <c r="I310" s="0" t="s">
        <v>1666</v>
      </c>
      <c r="J310" s="0" t="s">
        <v>1160</v>
      </c>
      <c r="K310" s="0" t="s">
        <v>60</v>
      </c>
      <c r="M310" s="0" t="s">
        <v>1667</v>
      </c>
    </row>
    <row r="311" customFormat="false" ht="12.8" hidden="false" customHeight="false" outlineLevel="0" collapsed="false">
      <c r="A311" s="0" t="s">
        <v>1513</v>
      </c>
      <c r="B311" s="0" t="s">
        <v>1668</v>
      </c>
      <c r="C311" s="0" t="s">
        <v>1669</v>
      </c>
      <c r="D311" s="4" t="str">
        <f aca="false">HYPERLINK("http://rna.bgsu.edu/rna3dhub/display3D/unitid/7M4Y|1|A|A|909,7M4Y|1|A|C|2259","view")</f>
        <v>view</v>
      </c>
      <c r="F311" s="0" t="s">
        <v>565</v>
      </c>
      <c r="G311" s="0" t="s">
        <v>1670</v>
      </c>
      <c r="H311" s="0" t="s">
        <v>1665</v>
      </c>
      <c r="I311" s="0" t="s">
        <v>1671</v>
      </c>
    </row>
    <row r="312" customFormat="false" ht="12.8" hidden="false" customHeight="false" outlineLevel="0" collapsed="false">
      <c r="A312" s="0" t="s">
        <v>1513</v>
      </c>
      <c r="B312" s="0" t="s">
        <v>1672</v>
      </c>
      <c r="C312" s="0" t="s">
        <v>1673</v>
      </c>
      <c r="D312" s="4" t="str">
        <f aca="false">HYPERLINK("http://rna.bgsu.edu/rna3dhub/display3D/unitid/7M4Y|1|A|A|957,7M4Y|1|A|C|2452","view")</f>
        <v>view</v>
      </c>
      <c r="F312" s="0" t="s">
        <v>1674</v>
      </c>
      <c r="G312" s="0" t="s">
        <v>1675</v>
      </c>
      <c r="H312" s="0" t="s">
        <v>1676</v>
      </c>
      <c r="I312" s="0" t="s">
        <v>1677</v>
      </c>
      <c r="K312" s="0" t="s">
        <v>155</v>
      </c>
    </row>
    <row r="313" customFormat="false" ht="12.8" hidden="false" customHeight="false" outlineLevel="0" collapsed="false">
      <c r="A313" s="0" t="s">
        <v>1513</v>
      </c>
      <c r="B313" s="0" t="s">
        <v>1678</v>
      </c>
      <c r="C313" s="0" t="s">
        <v>1679</v>
      </c>
      <c r="D313" s="4" t="str">
        <f aca="false">HYPERLINK("http://rna.bgsu.edu/rna3dhub/display3D/unitid/7M4Y|1|A|C|962,7M4Y|1|A|U|2268","view")</f>
        <v>view</v>
      </c>
      <c r="F313" s="0" t="s">
        <v>1680</v>
      </c>
      <c r="H313" s="0" t="s">
        <v>1681</v>
      </c>
    </row>
    <row r="314" customFormat="false" ht="12.8" hidden="false" customHeight="false" outlineLevel="0" collapsed="false">
      <c r="A314" s="0" t="s">
        <v>1513</v>
      </c>
      <c r="B314" s="0" t="s">
        <v>1682</v>
      </c>
      <c r="C314" s="0" t="s">
        <v>1683</v>
      </c>
      <c r="D314" s="4" t="str">
        <f aca="false">HYPERLINK("http://rna.bgsu.edu/rna3dhub/display3D/unitid/7M4Y|1|A|C|968,7M4Y|1|A|A|980","view")</f>
        <v>view</v>
      </c>
      <c r="E314" s="0" t="s">
        <v>1684</v>
      </c>
      <c r="G314" s="0" t="s">
        <v>1685</v>
      </c>
      <c r="I314" s="0" t="s">
        <v>1686</v>
      </c>
      <c r="J314" s="0" t="s">
        <v>88</v>
      </c>
      <c r="K314" s="0" t="s">
        <v>281</v>
      </c>
      <c r="M314" s="0" t="s">
        <v>1687</v>
      </c>
    </row>
    <row r="315" customFormat="false" ht="12.8" hidden="false" customHeight="false" outlineLevel="0" collapsed="false">
      <c r="A315" s="0" t="s">
        <v>1513</v>
      </c>
      <c r="B315" s="0" t="s">
        <v>1688</v>
      </c>
      <c r="C315" s="0" t="s">
        <v>1689</v>
      </c>
      <c r="D315" s="4" t="str">
        <f aca="false">HYPERLINK("http://rna.bgsu.edu/rna3dhub/display3D/unitid/7M4Y|1|A|G|973,7M4Y|1|A|A|1153","view")</f>
        <v>view</v>
      </c>
      <c r="F315" s="0" t="s">
        <v>1690</v>
      </c>
      <c r="I315" s="0" t="s">
        <v>1691</v>
      </c>
      <c r="L315" s="0" t="s">
        <v>1692</v>
      </c>
      <c r="M315" s="0" t="s">
        <v>1692</v>
      </c>
    </row>
    <row r="316" customFormat="false" ht="12.8" hidden="false" customHeight="false" outlineLevel="0" collapsed="false">
      <c r="A316" s="0" t="s">
        <v>1513</v>
      </c>
      <c r="B316" s="0" t="s">
        <v>1693</v>
      </c>
      <c r="C316" s="0" t="s">
        <v>1694</v>
      </c>
      <c r="D316" s="4" t="str">
        <f aca="false">HYPERLINK("http://rna.bgsu.edu/rna3dhub/display3D/unitid/7M4Y|1|A|A|977,7M4Y|1|A|A|2033","view")</f>
        <v>view</v>
      </c>
      <c r="F316" s="0" t="s">
        <v>1695</v>
      </c>
      <c r="G316" s="0" t="s">
        <v>1696</v>
      </c>
      <c r="H316" s="0" t="s">
        <v>1697</v>
      </c>
      <c r="I316" s="0" t="s">
        <v>1698</v>
      </c>
      <c r="J316" s="0" t="s">
        <v>438</v>
      </c>
      <c r="K316" s="0" t="s">
        <v>60</v>
      </c>
      <c r="L316" s="0" t="s">
        <v>1699</v>
      </c>
      <c r="M316" s="0" t="s">
        <v>1699</v>
      </c>
    </row>
    <row r="317" customFormat="false" ht="12.8" hidden="false" customHeight="false" outlineLevel="0" collapsed="false">
      <c r="A317" s="0" t="s">
        <v>1513</v>
      </c>
      <c r="B317" s="0" t="s">
        <v>1700</v>
      </c>
      <c r="C317" s="0" t="s">
        <v>1701</v>
      </c>
      <c r="D317" s="4" t="str">
        <f aca="false">HYPERLINK("http://rna.bgsu.edu/rna3dhub/display3D/unitid/7M4Y|1|A|A|978,7M4Y|1|A|C|2032","view")</f>
        <v>view</v>
      </c>
      <c r="F317" s="0" t="s">
        <v>1365</v>
      </c>
      <c r="G317" s="0" t="s">
        <v>1702</v>
      </c>
      <c r="H317" s="0" t="s">
        <v>1697</v>
      </c>
      <c r="I317" s="0" t="s">
        <v>1703</v>
      </c>
      <c r="K317" s="0" t="s">
        <v>155</v>
      </c>
    </row>
    <row r="318" customFormat="false" ht="12.8" hidden="false" customHeight="false" outlineLevel="0" collapsed="false">
      <c r="A318" s="0" t="s">
        <v>1513</v>
      </c>
      <c r="B318" s="0" t="s">
        <v>1704</v>
      </c>
      <c r="C318" s="0" t="s">
        <v>1705</v>
      </c>
      <c r="D318" s="4" t="str">
        <f aca="false">HYPERLINK("http://rna.bgsu.edu/rna3dhub/display3D/unitid/7M4Y|1|A|C|983,7M4Y|1|A|A|998","view")</f>
        <v>view</v>
      </c>
      <c r="F318" s="0" t="s">
        <v>1706</v>
      </c>
      <c r="G318" s="0" t="s">
        <v>1707</v>
      </c>
      <c r="H318" s="0" t="s">
        <v>1708</v>
      </c>
      <c r="I318" s="0" t="s">
        <v>1709</v>
      </c>
    </row>
    <row r="319" customFormat="false" ht="12.8" hidden="false" customHeight="false" outlineLevel="0" collapsed="false">
      <c r="A319" s="0" t="s">
        <v>1513</v>
      </c>
      <c r="B319" s="0" t="s">
        <v>1710</v>
      </c>
      <c r="C319" s="0" t="s">
        <v>1711</v>
      </c>
      <c r="D319" s="4" t="str">
        <f aca="false">HYPERLINK("http://rna.bgsu.edu/rna3dhub/display3D/unitid/7M4Y|1|A|C|984,7M4Y|1|A|A|997","view")</f>
        <v>view</v>
      </c>
      <c r="F319" s="0" t="s">
        <v>1712</v>
      </c>
      <c r="G319" s="0" t="s">
        <v>1713</v>
      </c>
      <c r="H319" s="0" t="s">
        <v>1708</v>
      </c>
      <c r="I319" s="0" t="s">
        <v>1714</v>
      </c>
      <c r="J319" s="0" t="s">
        <v>1037</v>
      </c>
      <c r="K319" s="0" t="s">
        <v>155</v>
      </c>
      <c r="L319" s="0" t="s">
        <v>1715</v>
      </c>
      <c r="M319" s="0" t="s">
        <v>1716</v>
      </c>
    </row>
    <row r="320" customFormat="false" ht="12.8" hidden="false" customHeight="false" outlineLevel="0" collapsed="false">
      <c r="A320" s="0" t="s">
        <v>1513</v>
      </c>
      <c r="B320" s="0" t="s">
        <v>1717</v>
      </c>
      <c r="C320" s="0" t="s">
        <v>1718</v>
      </c>
      <c r="D320" s="4" t="str">
        <f aca="false">HYPERLINK("http://rna.bgsu.edu/rna3dhub/display3D/unitid/7M4Y|1|A|A|1006,7M4Y|1|A|C|1151","view")</f>
        <v>view</v>
      </c>
      <c r="F320" s="0" t="s">
        <v>1719</v>
      </c>
      <c r="G320" s="0" t="s">
        <v>1720</v>
      </c>
      <c r="H320" s="0" t="s">
        <v>1721</v>
      </c>
      <c r="J320" s="0" t="s">
        <v>73</v>
      </c>
      <c r="K320" s="0" t="s">
        <v>33</v>
      </c>
    </row>
    <row r="321" customFormat="false" ht="12.8" hidden="false" customHeight="false" outlineLevel="0" collapsed="false">
      <c r="A321" s="0" t="s">
        <v>1513</v>
      </c>
      <c r="B321" s="0" t="s">
        <v>1722</v>
      </c>
      <c r="C321" s="0" t="s">
        <v>1723</v>
      </c>
      <c r="D321" s="4" t="str">
        <f aca="false">HYPERLINK("http://rna.bgsu.edu/rna3dhub/display3D/unitid/7M4Y|1|A|A|1007,7M4Y|1|A|C|1150","view")</f>
        <v>view</v>
      </c>
      <c r="F321" s="0" t="s">
        <v>1724</v>
      </c>
      <c r="G321" s="0" t="s">
        <v>1725</v>
      </c>
      <c r="H321" s="0" t="s">
        <v>1721</v>
      </c>
      <c r="I321" s="0" t="s">
        <v>1726</v>
      </c>
    </row>
    <row r="322" customFormat="false" ht="12.8" hidden="false" customHeight="false" outlineLevel="0" collapsed="false">
      <c r="A322" s="0" t="s">
        <v>1513</v>
      </c>
      <c r="B322" s="0" t="s">
        <v>1727</v>
      </c>
      <c r="C322" s="0" t="s">
        <v>1728</v>
      </c>
      <c r="D322" s="4" t="str">
        <f aca="false">HYPERLINK("http://rna.bgsu.edu/rna3dhub/display3D/unitid/7M4Y|1|A|A|1025,7M4Y|1|A|C|2482","view")</f>
        <v>view</v>
      </c>
      <c r="F322" s="0" t="s">
        <v>1729</v>
      </c>
      <c r="G322" s="0" t="s">
        <v>1730</v>
      </c>
      <c r="I322" s="0" t="s">
        <v>1731</v>
      </c>
      <c r="J322" s="0" t="s">
        <v>73</v>
      </c>
      <c r="K322" s="0" t="s">
        <v>33</v>
      </c>
      <c r="M322" s="0" t="s">
        <v>1732</v>
      </c>
    </row>
    <row r="323" customFormat="false" ht="12.8" hidden="false" customHeight="false" outlineLevel="0" collapsed="false">
      <c r="A323" s="0" t="s">
        <v>1513</v>
      </c>
      <c r="B323" s="0" t="s">
        <v>1733</v>
      </c>
      <c r="C323" s="0" t="s">
        <v>1734</v>
      </c>
      <c r="D323" s="4" t="str">
        <f aca="false">HYPERLINK("http://rna.bgsu.edu/rna3dhub/display3D/unitid/7M4Y|1|A|A|1026,7M4Y|1|A|G|2481","view")</f>
        <v>view</v>
      </c>
      <c r="E323" s="0" t="s">
        <v>1735</v>
      </c>
      <c r="G323" s="0" t="s">
        <v>1736</v>
      </c>
      <c r="I323" s="0" t="s">
        <v>1735</v>
      </c>
      <c r="M323" s="0" t="s">
        <v>1737</v>
      </c>
    </row>
    <row r="324" customFormat="false" ht="12.8" hidden="false" customHeight="false" outlineLevel="0" collapsed="false">
      <c r="A324" s="0" t="s">
        <v>1513</v>
      </c>
      <c r="B324" s="0" t="s">
        <v>1738</v>
      </c>
      <c r="C324" s="0" t="s">
        <v>1739</v>
      </c>
      <c r="D324" s="4" t="str">
        <f aca="false">HYPERLINK("http://rna.bgsu.edu/rna3dhub/display3D/unitid/7M4Y|1|A|A|1126,7M4Y|1|A|C|2511","view")</f>
        <v>view</v>
      </c>
      <c r="F324" s="0" t="s">
        <v>1740</v>
      </c>
      <c r="G324" s="0" t="s">
        <v>1741</v>
      </c>
    </row>
    <row r="325" customFormat="false" ht="12.8" hidden="false" customHeight="false" outlineLevel="0" collapsed="false">
      <c r="A325" s="0" t="s">
        <v>1513</v>
      </c>
      <c r="B325" s="0" t="s">
        <v>1742</v>
      </c>
      <c r="C325" s="0" t="s">
        <v>1743</v>
      </c>
      <c r="D325" s="4" t="str">
        <f aca="false">HYPERLINK("http://rna.bgsu.edu/rna3dhub/display3D/unitid/7M4Y|1|A|C|1310,7M4Y|1|A|A|1387","view")</f>
        <v>view</v>
      </c>
      <c r="E325" s="0" t="s">
        <v>1744</v>
      </c>
      <c r="G325" s="0" t="s">
        <v>1745</v>
      </c>
      <c r="I325" s="0" t="s">
        <v>1744</v>
      </c>
      <c r="J325" s="0" t="s">
        <v>88</v>
      </c>
      <c r="K325" s="0" t="s">
        <v>155</v>
      </c>
      <c r="M325" s="0" t="s">
        <v>1746</v>
      </c>
    </row>
    <row r="326" customFormat="false" ht="12.8" hidden="false" customHeight="false" outlineLevel="0" collapsed="false">
      <c r="A326" s="0" t="s">
        <v>1513</v>
      </c>
      <c r="B326" s="0" t="s">
        <v>1747</v>
      </c>
      <c r="C326" s="0" t="s">
        <v>1748</v>
      </c>
      <c r="D326" s="4" t="str">
        <f aca="false">HYPERLINK("http://rna.bgsu.edu/rna3dhub/display3D/unitid/7M4Y|1|A|C|1346,7M4Y|1|A|A|1569","view")</f>
        <v>view</v>
      </c>
      <c r="F326" s="0" t="s">
        <v>1749</v>
      </c>
      <c r="G326" s="0" t="s">
        <v>1750</v>
      </c>
      <c r="H326" s="0" t="s">
        <v>1751</v>
      </c>
      <c r="I326" s="0" t="s">
        <v>1752</v>
      </c>
      <c r="J326" s="0" t="s">
        <v>88</v>
      </c>
      <c r="M326" s="0" t="s">
        <v>1753</v>
      </c>
    </row>
    <row r="327" customFormat="false" ht="12.8" hidden="false" customHeight="false" outlineLevel="0" collapsed="false">
      <c r="A327" s="0" t="s">
        <v>1513</v>
      </c>
      <c r="B327" s="0" t="s">
        <v>1754</v>
      </c>
      <c r="C327" s="0" t="s">
        <v>1755</v>
      </c>
      <c r="D327" s="4" t="str">
        <f aca="false">HYPERLINK("http://rna.bgsu.edu/rna3dhub/display3D/unitid/7M4Y|1|A|U|1347,7M4Y|1|A|A|1568","view")</f>
        <v>view</v>
      </c>
      <c r="F327" s="0" t="s">
        <v>1756</v>
      </c>
      <c r="H327" s="0" t="s">
        <v>1751</v>
      </c>
      <c r="I327" s="0" t="s">
        <v>1757</v>
      </c>
      <c r="J327" s="0" t="s">
        <v>49</v>
      </c>
      <c r="M327" s="0" t="s">
        <v>1758</v>
      </c>
    </row>
    <row r="328" customFormat="false" ht="12.8" hidden="false" customHeight="false" outlineLevel="0" collapsed="false">
      <c r="A328" s="0" t="s">
        <v>1513</v>
      </c>
      <c r="B328" s="0" t="s">
        <v>1759</v>
      </c>
      <c r="C328" s="0" t="s">
        <v>1760</v>
      </c>
      <c r="D328" s="4" t="str">
        <f aca="false">HYPERLINK("http://rna.bgsu.edu/rna3dhub/display3D/unitid/7M4Y|1|A|C|1357,7M4Y|1|A|A|1806","view")</f>
        <v>view</v>
      </c>
      <c r="F328" s="0" t="s">
        <v>1761</v>
      </c>
      <c r="G328" s="0" t="s">
        <v>1762</v>
      </c>
      <c r="H328" s="0" t="s">
        <v>1763</v>
      </c>
      <c r="I328" s="0" t="s">
        <v>1764</v>
      </c>
      <c r="K328" s="0" t="s">
        <v>60</v>
      </c>
    </row>
    <row r="329" customFormat="false" ht="12.8" hidden="false" customHeight="false" outlineLevel="0" collapsed="false">
      <c r="A329" s="0" t="s">
        <v>1513</v>
      </c>
      <c r="B329" s="0" t="s">
        <v>1765</v>
      </c>
      <c r="C329" s="0" t="s">
        <v>1766</v>
      </c>
      <c r="D329" s="4" t="str">
        <f aca="false">HYPERLINK("http://rna.bgsu.edu/rna3dhub/display3D/unitid/7M4Y|1|A|C|1358,7M4Y|1|A|A|1805","view")</f>
        <v>view</v>
      </c>
      <c r="F329" s="0" t="s">
        <v>1767</v>
      </c>
      <c r="G329" s="0" t="s">
        <v>1768</v>
      </c>
      <c r="H329" s="0" t="s">
        <v>1763</v>
      </c>
      <c r="I329" s="0" t="s">
        <v>1769</v>
      </c>
      <c r="J329" s="0" t="s">
        <v>88</v>
      </c>
      <c r="K329" s="0" t="s">
        <v>155</v>
      </c>
      <c r="M329" s="0" t="s">
        <v>1770</v>
      </c>
    </row>
    <row r="330" customFormat="false" ht="12.8" hidden="false" customHeight="false" outlineLevel="0" collapsed="false">
      <c r="A330" s="0" t="s">
        <v>1513</v>
      </c>
      <c r="B330" s="0" t="s">
        <v>1771</v>
      </c>
      <c r="C330" s="0" t="s">
        <v>1772</v>
      </c>
      <c r="D330" s="4" t="str">
        <f aca="false">HYPERLINK("http://rna.bgsu.edu/rna3dhub/display3D/unitid/7M4Y|1|A|U|1382,7M4Y|1|A|A|1463","view")</f>
        <v>view</v>
      </c>
    </row>
    <row r="331" customFormat="false" ht="12.8" hidden="false" customHeight="false" outlineLevel="0" collapsed="false">
      <c r="A331" s="0" t="s">
        <v>1513</v>
      </c>
      <c r="B331" s="0" t="s">
        <v>1773</v>
      </c>
      <c r="C331" s="0" t="s">
        <v>1774</v>
      </c>
      <c r="D331" s="4" t="str">
        <f aca="false">HYPERLINK("http://rna.bgsu.edu/rna3dhub/display3D/unitid/7M4Y|1|A|A|1417,7M4Y|1|A|G|1487","view")</f>
        <v>view</v>
      </c>
      <c r="F331" s="0" t="s">
        <v>1775</v>
      </c>
    </row>
    <row r="332" customFormat="false" ht="12.8" hidden="false" customHeight="false" outlineLevel="0" collapsed="false">
      <c r="A332" s="0" t="s">
        <v>1513</v>
      </c>
      <c r="B332" s="0" t="s">
        <v>1776</v>
      </c>
      <c r="C332" s="0" t="s">
        <v>1777</v>
      </c>
      <c r="D332" s="4" t="str">
        <f aca="false">HYPERLINK("http://rna.bgsu.edu/rna3dhub/display3D/unitid/7M4Y|1|A|G|1431,7M4Y|1|A|A|1472","view")</f>
        <v>view</v>
      </c>
    </row>
    <row r="333" customFormat="false" ht="12.8" hidden="false" customHeight="false" outlineLevel="0" collapsed="false">
      <c r="A333" s="0" t="s">
        <v>1513</v>
      </c>
      <c r="B333" s="0" t="s">
        <v>1778</v>
      </c>
      <c r="C333" s="0" t="s">
        <v>1779</v>
      </c>
      <c r="D333" s="4" t="str">
        <f aca="false">HYPERLINK("http://rna.bgsu.edu/rna3dhub/display3D/unitid/7M4Y|1|A|A|1490,7M4Y|1|A|U|1576","view")</f>
        <v>view</v>
      </c>
      <c r="F333" s="0" t="s">
        <v>1780</v>
      </c>
      <c r="I333" s="0" t="s">
        <v>1781</v>
      </c>
      <c r="J333" s="0" t="s">
        <v>59</v>
      </c>
      <c r="M333" s="0" t="s">
        <v>1782</v>
      </c>
    </row>
    <row r="334" customFormat="false" ht="12.8" hidden="false" customHeight="false" outlineLevel="0" collapsed="false">
      <c r="A334" s="0" t="s">
        <v>1513</v>
      </c>
      <c r="B334" s="0" t="s">
        <v>1783</v>
      </c>
      <c r="C334" s="0" t="s">
        <v>1784</v>
      </c>
      <c r="D334" s="4" t="str">
        <f aca="false">HYPERLINK("http://rna.bgsu.edu/rna3dhub/display3D/unitid/7M4Y|1|A|A|1491,7M4Y|1|A|C|1575","view")</f>
        <v>view</v>
      </c>
      <c r="F334" s="0" t="s">
        <v>1785</v>
      </c>
      <c r="G334" s="0" t="s">
        <v>1786</v>
      </c>
      <c r="I334" s="0" t="s">
        <v>1787</v>
      </c>
      <c r="J334" s="0" t="s">
        <v>1160</v>
      </c>
      <c r="M334" s="0" t="s">
        <v>1788</v>
      </c>
    </row>
    <row r="335" customFormat="false" ht="12.8" hidden="false" customHeight="false" outlineLevel="0" collapsed="false">
      <c r="A335" s="0" t="s">
        <v>1513</v>
      </c>
      <c r="B335" s="0" t="s">
        <v>1789</v>
      </c>
      <c r="C335" s="0" t="s">
        <v>1790</v>
      </c>
      <c r="D335" s="4" t="str">
        <f aca="false">HYPERLINK("http://rna.bgsu.edu/rna3dhub/display3D/unitid/7M4Y|1|A|G|1634,7M4Y|1|A|C|1756","view")</f>
        <v>view</v>
      </c>
      <c r="F335" s="0" t="s">
        <v>1791</v>
      </c>
    </row>
    <row r="336" customFormat="false" ht="12.8" hidden="false" customHeight="false" outlineLevel="0" collapsed="false">
      <c r="A336" s="0" t="s">
        <v>1513</v>
      </c>
      <c r="B336" s="0" t="s">
        <v>1792</v>
      </c>
      <c r="C336" s="0" t="s">
        <v>1793</v>
      </c>
      <c r="D336" s="4" t="str">
        <f aca="false">HYPERLINK("http://rna.bgsu.edu/rna3dhub/display3D/unitid/7M4Y|1|A|A|1699,7M4Y|1|a|G|1470","view")</f>
        <v>view</v>
      </c>
    </row>
    <row r="337" customFormat="false" ht="12.8" hidden="false" customHeight="false" outlineLevel="0" collapsed="false">
      <c r="A337" s="0" t="s">
        <v>1513</v>
      </c>
      <c r="B337" s="0" t="s">
        <v>1794</v>
      </c>
      <c r="C337" s="0" t="s">
        <v>1795</v>
      </c>
      <c r="D337" s="4" t="str">
        <f aca="false">HYPERLINK("http://rna.bgsu.edu/rna3dhub/display3D/unitid/7M4Y|1|A|C|1706,7M4Y|1|A|A|2856","view")</f>
        <v>view</v>
      </c>
      <c r="F337" s="0" t="s">
        <v>1796</v>
      </c>
      <c r="G337" s="0" t="s">
        <v>1797</v>
      </c>
      <c r="H337" s="0" t="s">
        <v>1798</v>
      </c>
      <c r="I337" s="0" t="s">
        <v>1799</v>
      </c>
      <c r="K337" s="0" t="s">
        <v>60</v>
      </c>
    </row>
    <row r="338" customFormat="false" ht="12.8" hidden="false" customHeight="false" outlineLevel="0" collapsed="false">
      <c r="A338" s="0" t="s">
        <v>1513</v>
      </c>
      <c r="B338" s="0" t="s">
        <v>1800</v>
      </c>
      <c r="C338" s="0" t="s">
        <v>1801</v>
      </c>
      <c r="D338" s="4" t="str">
        <f aca="false">HYPERLINK("http://rna.bgsu.edu/rna3dhub/display3D/unitid/7M4Y|1|A|U|1707,7M4Y|1|A|G|2855","view")</f>
        <v>view</v>
      </c>
      <c r="E338" s="0" t="s">
        <v>1802</v>
      </c>
      <c r="G338" s="0" t="s">
        <v>1803</v>
      </c>
      <c r="H338" s="0" t="s">
        <v>1798</v>
      </c>
      <c r="I338" s="0" t="s">
        <v>1802</v>
      </c>
      <c r="J338" s="0" t="s">
        <v>477</v>
      </c>
      <c r="K338" s="0" t="s">
        <v>102</v>
      </c>
      <c r="L338" s="0" t="s">
        <v>1804</v>
      </c>
      <c r="M338" s="0" t="s">
        <v>1804</v>
      </c>
    </row>
    <row r="339" customFormat="false" ht="12.8" hidden="false" customHeight="false" outlineLevel="0" collapsed="false">
      <c r="A339" s="0" t="s">
        <v>1513</v>
      </c>
      <c r="B339" s="0" t="s">
        <v>1805</v>
      </c>
      <c r="C339" s="0" t="s">
        <v>1806</v>
      </c>
      <c r="D339" s="4" t="str">
        <f aca="false">HYPERLINK("http://rna.bgsu.edu/rna3dhub/display3D/unitid/7M4Y|1|A|A|1779,7M4Y|1|A|G|2603","view")</f>
        <v>view</v>
      </c>
      <c r="E339" s="0" t="s">
        <v>1807</v>
      </c>
      <c r="I339" s="0" t="s">
        <v>1807</v>
      </c>
      <c r="J339" s="0" t="s">
        <v>339</v>
      </c>
      <c r="K339" s="0" t="s">
        <v>221</v>
      </c>
      <c r="L339" s="0" t="s">
        <v>1808</v>
      </c>
      <c r="M339" s="0" t="s">
        <v>1808</v>
      </c>
    </row>
    <row r="340" customFormat="false" ht="12.8" hidden="false" customHeight="false" outlineLevel="0" collapsed="false">
      <c r="A340" s="0" t="s">
        <v>1513</v>
      </c>
      <c r="B340" s="0" t="s">
        <v>1809</v>
      </c>
      <c r="C340" s="0" t="s">
        <v>1810</v>
      </c>
      <c r="D340" s="4" t="str">
        <f aca="false">HYPERLINK("http://rna.bgsu.edu/rna3dhub/display3D/unitid/7M4Y|1|A|U|1823,7M4Y|1|A|A|1966","view")</f>
        <v>view</v>
      </c>
      <c r="E340" s="0" t="s">
        <v>1811</v>
      </c>
      <c r="G340" s="0" t="s">
        <v>1812</v>
      </c>
      <c r="I340" s="0" t="s">
        <v>1811</v>
      </c>
      <c r="J340" s="0" t="s">
        <v>49</v>
      </c>
      <c r="K340" s="0" t="s">
        <v>201</v>
      </c>
      <c r="M340" s="0" t="s">
        <v>1813</v>
      </c>
    </row>
    <row r="341" customFormat="false" ht="12.8" hidden="false" customHeight="false" outlineLevel="0" collapsed="false">
      <c r="A341" s="0" t="s">
        <v>1513</v>
      </c>
      <c r="B341" s="0" t="s">
        <v>1814</v>
      </c>
      <c r="C341" s="0" t="s">
        <v>1815</v>
      </c>
      <c r="D341" s="4" t="str">
        <f aca="false">HYPERLINK("http://rna.bgsu.edu/rna3dhub/display3D/unitid/7M4Y|1|A|A|1849,7M4Y|1|A|U|2229","view")</f>
        <v>view</v>
      </c>
      <c r="F341" s="0" t="s">
        <v>1816</v>
      </c>
      <c r="G341" s="0" t="s">
        <v>1817</v>
      </c>
      <c r="H341" s="0" t="s">
        <v>1818</v>
      </c>
      <c r="I341" s="0" t="s">
        <v>1819</v>
      </c>
      <c r="J341" s="0" t="s">
        <v>214</v>
      </c>
      <c r="K341" s="0" t="s">
        <v>33</v>
      </c>
    </row>
    <row r="342" customFormat="false" ht="12.8" hidden="false" customHeight="false" outlineLevel="0" collapsed="false">
      <c r="A342" s="0" t="s">
        <v>1513</v>
      </c>
      <c r="B342" s="0" t="s">
        <v>1820</v>
      </c>
      <c r="C342" s="0" t="s">
        <v>1821</v>
      </c>
      <c r="D342" s="4" t="str">
        <f aca="false">HYPERLINK("http://rna.bgsu.edu/rna3dhub/display3D/unitid/7M4Y|1|A|A|1850,7M4Y|1|A|C|2228","view")</f>
        <v>view</v>
      </c>
      <c r="F342" s="0" t="s">
        <v>1067</v>
      </c>
      <c r="G342" s="0" t="s">
        <v>1822</v>
      </c>
      <c r="H342" s="0" t="s">
        <v>1818</v>
      </c>
      <c r="K342" s="0" t="s">
        <v>137</v>
      </c>
    </row>
    <row r="343" customFormat="false" ht="12.8" hidden="false" customHeight="false" outlineLevel="0" collapsed="false">
      <c r="A343" s="0" t="s">
        <v>1513</v>
      </c>
      <c r="B343" s="0" t="s">
        <v>1823</v>
      </c>
      <c r="C343" s="0" t="s">
        <v>1824</v>
      </c>
      <c r="D343" s="4" t="str">
        <f aca="false">HYPERLINK("http://rna.bgsu.edu/rna3dhub/display3D/unitid/7M4Y|1|A|A|1885,7M4Y|1|A|U|2082","view")</f>
        <v>view</v>
      </c>
      <c r="F343" s="0" t="s">
        <v>1825</v>
      </c>
      <c r="G343" s="0" t="s">
        <v>1826</v>
      </c>
      <c r="I343" s="0" t="s">
        <v>1827</v>
      </c>
      <c r="J343" s="0" t="s">
        <v>214</v>
      </c>
      <c r="M343" s="0" t="s">
        <v>1828</v>
      </c>
    </row>
    <row r="344" customFormat="false" ht="12.8" hidden="false" customHeight="false" outlineLevel="0" collapsed="false">
      <c r="A344" s="0" t="s">
        <v>1513</v>
      </c>
      <c r="B344" s="0" t="s">
        <v>1829</v>
      </c>
      <c r="C344" s="0" t="s">
        <v>1830</v>
      </c>
      <c r="D344" s="4" t="str">
        <f aca="false">HYPERLINK("http://rna.bgsu.edu/rna3dhub/display3D/unitid/7M4Y|1|A|A|1908,7M4Y|1|a|G|1491","view")</f>
        <v>view</v>
      </c>
      <c r="I344" s="0" t="s">
        <v>1831</v>
      </c>
    </row>
    <row r="345" customFormat="false" ht="12.8" hidden="false" customHeight="false" outlineLevel="0" collapsed="false">
      <c r="A345" s="0" t="s">
        <v>1513</v>
      </c>
      <c r="B345" s="0" t="s">
        <v>1832</v>
      </c>
      <c r="C345" s="0" t="s">
        <v>1833</v>
      </c>
      <c r="D345" s="4" t="str">
        <f aca="false">HYPERLINK("http://rna.bgsu.edu/rna3dhub/display3D/unitid/7M4Y|1|A|C|1943,7M4Y|1|a|A|1480","view")</f>
        <v>view</v>
      </c>
    </row>
    <row r="346" customFormat="false" ht="12.8" hidden="false" customHeight="false" outlineLevel="0" collapsed="false">
      <c r="A346" s="0" t="s">
        <v>1513</v>
      </c>
      <c r="B346" s="0" t="s">
        <v>1834</v>
      </c>
      <c r="C346" s="0" t="s">
        <v>1835</v>
      </c>
      <c r="D346" s="4" t="str">
        <f aca="false">HYPERLINK("http://rna.bgsu.edu/rna3dhub/display3D/unitid/7M4Y|1|A|A|1948,7M4Y|1|A|A|2556","view")</f>
        <v>view</v>
      </c>
      <c r="E346" s="0" t="s">
        <v>1836</v>
      </c>
      <c r="G346" s="0" t="s">
        <v>1837</v>
      </c>
      <c r="H346" s="0" t="s">
        <v>1838</v>
      </c>
      <c r="I346" s="0" t="s">
        <v>1839</v>
      </c>
      <c r="J346" s="0" t="s">
        <v>438</v>
      </c>
      <c r="K346" s="0" t="s">
        <v>33</v>
      </c>
      <c r="L346" s="0" t="s">
        <v>1840</v>
      </c>
      <c r="M346" s="0" t="s">
        <v>1840</v>
      </c>
    </row>
    <row r="347" customFormat="false" ht="12.8" hidden="false" customHeight="false" outlineLevel="0" collapsed="false">
      <c r="A347" s="0" t="s">
        <v>1513</v>
      </c>
      <c r="B347" s="0" t="s">
        <v>1841</v>
      </c>
      <c r="C347" s="0" t="s">
        <v>1842</v>
      </c>
      <c r="D347" s="4" t="str">
        <f aca="false">HYPERLINK("http://rna.bgsu.edu/rna3dhub/display3D/unitid/7M4Y|1|A|A|1949,7M4Y|1|A|C|2555","view")</f>
        <v>view</v>
      </c>
      <c r="F347" s="0" t="s">
        <v>1843</v>
      </c>
      <c r="G347" s="0" t="s">
        <v>1844</v>
      </c>
      <c r="H347" s="0" t="s">
        <v>1838</v>
      </c>
      <c r="I347" s="0" t="s">
        <v>1845</v>
      </c>
      <c r="K347" s="0" t="s">
        <v>155</v>
      </c>
    </row>
    <row r="348" customFormat="false" ht="12.8" hidden="false" customHeight="false" outlineLevel="0" collapsed="false">
      <c r="A348" s="0" t="s">
        <v>1513</v>
      </c>
      <c r="B348" s="0" t="s">
        <v>1846</v>
      </c>
      <c r="C348" s="0" t="s">
        <v>1847</v>
      </c>
      <c r="D348" s="4" t="str">
        <f aca="false">HYPERLINK("http://rna.bgsu.edu/rna3dhub/display3D/unitid/7M4Y|1|A|G|1955,7M4Y|1|a|A|1415","view")</f>
        <v>view</v>
      </c>
    </row>
    <row r="349" customFormat="false" ht="12.8" hidden="false" customHeight="false" outlineLevel="0" collapsed="false">
      <c r="A349" s="0" t="s">
        <v>1513</v>
      </c>
      <c r="B349" s="0" t="s">
        <v>1848</v>
      </c>
      <c r="C349" s="0" t="s">
        <v>1849</v>
      </c>
      <c r="D349" s="4" t="str">
        <f aca="false">HYPERLINK("http://rna.bgsu.edu/rna3dhub/display3D/unitid/7M4Y|1|A|A|2027,7M4Y|1|A|G|2451","view")</f>
        <v>view</v>
      </c>
      <c r="E349" s="0" t="s">
        <v>1850</v>
      </c>
      <c r="G349" s="0" t="s">
        <v>1851</v>
      </c>
      <c r="I349" s="0" t="s">
        <v>1850</v>
      </c>
      <c r="J349" s="0" t="s">
        <v>261</v>
      </c>
      <c r="K349" s="0" t="s">
        <v>201</v>
      </c>
      <c r="M349" s="0" t="s">
        <v>1852</v>
      </c>
    </row>
    <row r="350" customFormat="false" ht="12.8" hidden="false" customHeight="false" outlineLevel="0" collapsed="false">
      <c r="A350" s="0" t="s">
        <v>1513</v>
      </c>
      <c r="B350" s="0" t="s">
        <v>1853</v>
      </c>
      <c r="C350" s="0" t="s">
        <v>1854</v>
      </c>
      <c r="D350" s="4" t="str">
        <f aca="false">HYPERLINK("http://rna.bgsu.edu/rna3dhub/display3D/unitid/7M4Y|1|A|C|2069,7M4Y|1|A|A|2594","view")</f>
        <v>view</v>
      </c>
      <c r="F350" s="0" t="s">
        <v>136</v>
      </c>
      <c r="G350" s="0" t="s">
        <v>1855</v>
      </c>
      <c r="H350" s="0" t="s">
        <v>1856</v>
      </c>
      <c r="I350" s="0" t="s">
        <v>1857</v>
      </c>
      <c r="K350" s="0" t="s">
        <v>60</v>
      </c>
    </row>
    <row r="351" customFormat="false" ht="12.8" hidden="false" customHeight="false" outlineLevel="0" collapsed="false">
      <c r="A351" s="0" t="s">
        <v>1513</v>
      </c>
      <c r="B351" s="0" t="s">
        <v>1858</v>
      </c>
      <c r="C351" s="0" t="s">
        <v>1859</v>
      </c>
      <c r="D351" s="4" t="str">
        <f aca="false">HYPERLINK("http://rna.bgsu.edu/rna3dhub/display3D/unitid/7M4Y|1|A|U|2070,7M4Y|1|A|G|2593","view")</f>
        <v>view</v>
      </c>
      <c r="E351" s="0" t="s">
        <v>1860</v>
      </c>
      <c r="G351" s="0" t="s">
        <v>1861</v>
      </c>
      <c r="H351" s="0" t="s">
        <v>1856</v>
      </c>
      <c r="I351" s="0" t="s">
        <v>1862</v>
      </c>
      <c r="J351" s="0" t="s">
        <v>477</v>
      </c>
      <c r="K351" s="0" t="s">
        <v>102</v>
      </c>
      <c r="L351" s="0" t="s">
        <v>1863</v>
      </c>
      <c r="M351" s="0" t="s">
        <v>1863</v>
      </c>
    </row>
    <row r="352" customFormat="false" ht="12.8" hidden="false" customHeight="false" outlineLevel="0" collapsed="false">
      <c r="A352" s="0" t="s">
        <v>1513</v>
      </c>
      <c r="B352" s="0" t="s">
        <v>1864</v>
      </c>
      <c r="C352" s="0" t="s">
        <v>1865</v>
      </c>
      <c r="D352" s="4" t="str">
        <f aca="false">HYPERLINK("http://rna.bgsu.edu/rna3dhub/display3D/unitid/7M4Y|1|A|G|2275,7M4Y|1|A|A|2323","view")</f>
        <v>view</v>
      </c>
      <c r="E352" s="0" t="s">
        <v>1866</v>
      </c>
      <c r="G352" s="0" t="s">
        <v>1867</v>
      </c>
      <c r="I352" s="0" t="s">
        <v>1866</v>
      </c>
      <c r="K352" s="0" t="s">
        <v>221</v>
      </c>
      <c r="L352" s="0" t="s">
        <v>1868</v>
      </c>
      <c r="M352" s="0" t="s">
        <v>1868</v>
      </c>
    </row>
    <row r="353" customFormat="false" ht="12.8" hidden="false" customHeight="false" outlineLevel="0" collapsed="false">
      <c r="A353" s="0" t="s">
        <v>1513</v>
      </c>
      <c r="B353" s="0" t="s">
        <v>1869</v>
      </c>
      <c r="C353" s="0" t="s">
        <v>1870</v>
      </c>
      <c r="D353" s="4" t="str">
        <f aca="false">HYPERLINK("http://rna.bgsu.edu/rna3dhub/display3D/unitid/7M4Y|1|A|A|2449,7M4Y|1|A|A|2568","view")</f>
        <v>view</v>
      </c>
      <c r="F353" s="0" t="s">
        <v>1871</v>
      </c>
    </row>
    <row r="354" customFormat="false" ht="12.8" hidden="false" customHeight="false" outlineLevel="0" collapsed="false">
      <c r="A354" s="0" t="s">
        <v>1513</v>
      </c>
      <c r="B354" s="0" t="s">
        <v>1872</v>
      </c>
      <c r="C354" s="0" t="s">
        <v>1873</v>
      </c>
      <c r="D354" s="4" t="str">
        <f aca="false">HYPERLINK("http://rna.bgsu.edu/rna3dhub/display3D/unitid/7M4Y|1|A|G|2519,7M4Y|1|A|A|2760","view")</f>
        <v>view</v>
      </c>
      <c r="F354" s="0" t="s">
        <v>1874</v>
      </c>
      <c r="G354" s="0" t="s">
        <v>1875</v>
      </c>
      <c r="I354" s="0" t="s">
        <v>1876</v>
      </c>
      <c r="L354" s="0" t="s">
        <v>1877</v>
      </c>
      <c r="M354" s="0" t="s">
        <v>1877</v>
      </c>
    </row>
    <row r="355" customFormat="false" ht="12.8" hidden="false" customHeight="false" outlineLevel="0" collapsed="false">
      <c r="A355" s="0" t="s">
        <v>1513</v>
      </c>
      <c r="B355" s="0" t="s">
        <v>1878</v>
      </c>
      <c r="C355" s="0" t="s">
        <v>1879</v>
      </c>
      <c r="D355" s="4" t="str">
        <f aca="false">HYPERLINK("http://rna.bgsu.edu/rna3dhub/display3D/unitid/7M4Y|1|A|A|2527,7M4Y|1|A|C|2654","view")</f>
        <v>view</v>
      </c>
      <c r="E355" s="0" t="s">
        <v>1880</v>
      </c>
      <c r="G355" s="0" t="s">
        <v>1881</v>
      </c>
      <c r="I355" s="0" t="s">
        <v>1882</v>
      </c>
      <c r="J355" s="0" t="s">
        <v>73</v>
      </c>
      <c r="K355" s="0" t="s">
        <v>60</v>
      </c>
      <c r="M355" s="0" t="s">
        <v>1883</v>
      </c>
    </row>
    <row r="356" customFormat="false" ht="12.8" hidden="false" customHeight="false" outlineLevel="0" collapsed="false">
      <c r="A356" s="0" t="s">
        <v>1513</v>
      </c>
      <c r="B356" s="0" t="s">
        <v>1884</v>
      </c>
      <c r="C356" s="0" t="s">
        <v>1885</v>
      </c>
      <c r="D356" s="4" t="str">
        <f aca="false">HYPERLINK("http://rna.bgsu.edu/rna3dhub/display3D/unitid/7M4Y|1|A|C|2535,7M4Y|1|A|A|2737","view")</f>
        <v>view</v>
      </c>
      <c r="F356" s="0" t="s">
        <v>919</v>
      </c>
      <c r="G356" s="0" t="s">
        <v>1886</v>
      </c>
      <c r="H356" s="0" t="s">
        <v>1887</v>
      </c>
      <c r="I356" s="0" t="s">
        <v>1888</v>
      </c>
    </row>
    <row r="357" customFormat="false" ht="12.8" hidden="false" customHeight="false" outlineLevel="0" collapsed="false">
      <c r="A357" s="0" t="s">
        <v>1513</v>
      </c>
      <c r="B357" s="0" t="s">
        <v>1889</v>
      </c>
      <c r="C357" s="0" t="s">
        <v>1890</v>
      </c>
      <c r="D357" s="4" t="str">
        <f aca="false">HYPERLINK("http://rna.bgsu.edu/rna3dhub/display3D/unitid/7M4Y|1|A|C|2536,7M4Y|1|A|A|2736","view")</f>
        <v>view</v>
      </c>
      <c r="F357" s="0" t="s">
        <v>1891</v>
      </c>
      <c r="G357" s="0" t="s">
        <v>1892</v>
      </c>
      <c r="H357" s="0" t="s">
        <v>1887</v>
      </c>
      <c r="I357" s="0" t="s">
        <v>1893</v>
      </c>
      <c r="J357" s="0" t="s">
        <v>88</v>
      </c>
      <c r="M357" s="0" t="s">
        <v>1894</v>
      </c>
    </row>
    <row r="358" customFormat="false" ht="12.8" hidden="false" customHeight="false" outlineLevel="0" collapsed="false">
      <c r="A358" s="0" t="s">
        <v>1513</v>
      </c>
      <c r="B358" s="0" t="s">
        <v>1895</v>
      </c>
      <c r="C358" s="0" t="s">
        <v>1896</v>
      </c>
      <c r="D358" s="4" t="str">
        <f aca="false">HYPERLINK("http://rna.bgsu.edu/rna3dhub/display3D/unitid/7M4Y|1|a|A|4,7M4Y|1|a|C|610","view")</f>
        <v>view</v>
      </c>
      <c r="F358" s="0" t="s">
        <v>1897</v>
      </c>
      <c r="G358" s="0" t="s">
        <v>1898</v>
      </c>
      <c r="H358" s="0" t="s">
        <v>1899</v>
      </c>
      <c r="J358" s="0" t="s">
        <v>73</v>
      </c>
    </row>
    <row r="359" customFormat="false" ht="12.8" hidden="false" customHeight="false" outlineLevel="0" collapsed="false">
      <c r="A359" s="0" t="s">
        <v>1513</v>
      </c>
      <c r="B359" s="0" t="s">
        <v>1900</v>
      </c>
      <c r="C359" s="0" t="s">
        <v>1901</v>
      </c>
      <c r="D359" s="4" t="str">
        <f aca="false">HYPERLINK("http://rna.bgsu.edu/rna3dhub/display3D/unitid/7M4Y|1|a|A|5,7M4Y|1|a|C|609","view")</f>
        <v>view</v>
      </c>
      <c r="F359" s="0" t="s">
        <v>1902</v>
      </c>
      <c r="G359" s="0" t="s">
        <v>1903</v>
      </c>
      <c r="H359" s="0" t="s">
        <v>1899</v>
      </c>
    </row>
    <row r="360" customFormat="false" ht="12.8" hidden="false" customHeight="false" outlineLevel="0" collapsed="false">
      <c r="A360" s="0" t="s">
        <v>1513</v>
      </c>
      <c r="B360" s="0" t="s">
        <v>1904</v>
      </c>
      <c r="C360" s="0" t="s">
        <v>1905</v>
      </c>
      <c r="D360" s="4" t="str">
        <f aca="false">HYPERLINK("http://rna.bgsu.edu/rna3dhub/display3D/unitid/7M4Y|1|a|A|12,7M4Y|1|a|C|504","view")</f>
        <v>view</v>
      </c>
      <c r="F360" s="0" t="s">
        <v>1906</v>
      </c>
    </row>
    <row r="361" customFormat="false" ht="12.8" hidden="false" customHeight="false" outlineLevel="0" collapsed="false">
      <c r="A361" s="0" t="s">
        <v>1513</v>
      </c>
      <c r="B361" s="0" t="s">
        <v>1907</v>
      </c>
      <c r="C361" s="0" t="s">
        <v>1908</v>
      </c>
      <c r="D361" s="4" t="str">
        <f aca="false">HYPERLINK("http://rna.bgsu.edu/rna3dhub/display3D/unitid/7M4Y|1|a|U|19,7M4Y|1|a|G|1076","view")</f>
        <v>view</v>
      </c>
      <c r="E361" s="0" t="s">
        <v>1909</v>
      </c>
      <c r="G361" s="0" t="s">
        <v>1910</v>
      </c>
      <c r="H361" s="0" t="s">
        <v>1911</v>
      </c>
      <c r="I361" s="0" t="s">
        <v>1909</v>
      </c>
      <c r="J361" s="0" t="s">
        <v>101</v>
      </c>
      <c r="L361" s="0" t="s">
        <v>1912</v>
      </c>
      <c r="M361" s="0" t="s">
        <v>1912</v>
      </c>
    </row>
    <row r="362" customFormat="false" ht="12.8" hidden="false" customHeight="false" outlineLevel="0" collapsed="false">
      <c r="A362" s="0" t="s">
        <v>1513</v>
      </c>
      <c r="B362" s="0" t="s">
        <v>1913</v>
      </c>
      <c r="C362" s="0" t="s">
        <v>1914</v>
      </c>
      <c r="D362" s="4" t="str">
        <f aca="false">HYPERLINK("http://rna.bgsu.edu/rna3dhub/display3D/unitid/7M4Y|1|a|C|20,7M4Y|1|a|A|861","view")</f>
        <v>view</v>
      </c>
      <c r="F362" s="0" t="s">
        <v>1915</v>
      </c>
      <c r="G362" s="0" t="s">
        <v>1916</v>
      </c>
    </row>
    <row r="363" customFormat="false" ht="12.8" hidden="false" customHeight="false" outlineLevel="0" collapsed="false">
      <c r="A363" s="0" t="s">
        <v>1513</v>
      </c>
      <c r="B363" s="0" t="s">
        <v>1917</v>
      </c>
      <c r="C363" s="0" t="s">
        <v>1918</v>
      </c>
      <c r="D363" s="4" t="str">
        <f aca="false">HYPERLINK("http://rna.bgsu.edu/rna3dhub/display3D/unitid/7M4Y|1|a|U|26,7M4Y|1|a|G|521","view")</f>
        <v>view</v>
      </c>
      <c r="F363" s="0" t="s">
        <v>1919</v>
      </c>
    </row>
    <row r="364" customFormat="false" ht="12.8" hidden="false" customHeight="false" outlineLevel="0" collapsed="false">
      <c r="A364" s="0" t="s">
        <v>1513</v>
      </c>
      <c r="B364" s="0" t="s">
        <v>1920</v>
      </c>
      <c r="C364" s="0" t="s">
        <v>1921</v>
      </c>
      <c r="D364" s="4" t="str">
        <f aca="false">HYPERLINK("http://rna.bgsu.edu/rna3dhub/display3D/unitid/7M4Y|1|a|G|68,7M4Y|1|a|A|168","view")</f>
        <v>view</v>
      </c>
      <c r="E364" s="0" t="s">
        <v>1922</v>
      </c>
      <c r="G364" s="0" t="s">
        <v>1923</v>
      </c>
      <c r="H364" s="0" t="s">
        <v>1924</v>
      </c>
      <c r="I364" s="0" t="s">
        <v>1922</v>
      </c>
      <c r="L364" s="0" t="s">
        <v>1925</v>
      </c>
      <c r="M364" s="0" t="s">
        <v>1925</v>
      </c>
    </row>
    <row r="365" customFormat="false" ht="12.8" hidden="false" customHeight="false" outlineLevel="0" collapsed="false">
      <c r="A365" s="0" t="s">
        <v>1513</v>
      </c>
      <c r="B365" s="0" t="s">
        <v>1926</v>
      </c>
      <c r="C365" s="0" t="s">
        <v>1927</v>
      </c>
      <c r="D365" s="4" t="str">
        <f aca="false">HYPERLINK("http://rna.bgsu.edu/rna3dhub/display3D/unitid/7M4Y|1|a|C|69,7M4Y|1|a|A|167","view")</f>
        <v>view</v>
      </c>
      <c r="F365" s="0" t="s">
        <v>1928</v>
      </c>
      <c r="G365" s="0" t="s">
        <v>1929</v>
      </c>
      <c r="H365" s="0" t="s">
        <v>1924</v>
      </c>
      <c r="I365" s="0" t="s">
        <v>1930</v>
      </c>
      <c r="J365" s="0" t="s">
        <v>88</v>
      </c>
      <c r="M365" s="0" t="s">
        <v>1931</v>
      </c>
    </row>
    <row r="366" customFormat="false" ht="12.8" hidden="false" customHeight="false" outlineLevel="0" collapsed="false">
      <c r="A366" s="0" t="s">
        <v>1513</v>
      </c>
      <c r="B366" s="0" t="s">
        <v>1932</v>
      </c>
      <c r="C366" s="0" t="s">
        <v>1933</v>
      </c>
      <c r="D366" s="4" t="str">
        <f aca="false">HYPERLINK("http://rna.bgsu.edu/rna3dhub/display3D/unitid/7M4Y|1|a|A|97,7M4Y|1|a|A|148","view")</f>
        <v>view</v>
      </c>
    </row>
    <row r="367" customFormat="false" ht="12.8" hidden="false" customHeight="false" outlineLevel="0" collapsed="false">
      <c r="A367" s="0" t="s">
        <v>1513</v>
      </c>
      <c r="B367" s="0" t="s">
        <v>1934</v>
      </c>
      <c r="C367" s="0" t="s">
        <v>1935</v>
      </c>
      <c r="D367" s="4" t="str">
        <f aca="false">HYPERLINK("http://rna.bgsu.edu/rna3dhub/display3D/unitid/7M4Y|1|a|G|98,7M4Y|1|a|A|147","view")</f>
        <v>view</v>
      </c>
      <c r="E367" s="0" t="s">
        <v>1936</v>
      </c>
      <c r="G367" s="0" t="s">
        <v>1937</v>
      </c>
      <c r="I367" s="0" t="s">
        <v>1938</v>
      </c>
      <c r="J367" s="0" t="s">
        <v>1213</v>
      </c>
      <c r="L367" s="0" t="s">
        <v>1939</v>
      </c>
      <c r="M367" s="0" t="s">
        <v>1939</v>
      </c>
    </row>
    <row r="368" customFormat="false" ht="12.8" hidden="false" customHeight="false" outlineLevel="0" collapsed="false">
      <c r="A368" s="0" t="s">
        <v>1513</v>
      </c>
      <c r="B368" s="0" t="s">
        <v>1940</v>
      </c>
      <c r="C368" s="0" t="s">
        <v>1941</v>
      </c>
      <c r="D368" s="4" t="str">
        <f aca="false">HYPERLINK("http://rna.bgsu.edu/rna3dhub/display3D/unitid/7M4Y|1|a|A|126,7M4Y|1|a|A|259","view")</f>
        <v>view</v>
      </c>
      <c r="F368" s="0" t="s">
        <v>1942</v>
      </c>
      <c r="H368" s="0" t="s">
        <v>1943</v>
      </c>
      <c r="J368" s="0" t="s">
        <v>438</v>
      </c>
      <c r="M368" s="0" t="s">
        <v>1944</v>
      </c>
    </row>
    <row r="369" customFormat="false" ht="12.8" hidden="false" customHeight="false" outlineLevel="0" collapsed="false">
      <c r="A369" s="0" t="s">
        <v>1513</v>
      </c>
      <c r="B369" s="0" t="s">
        <v>1945</v>
      </c>
      <c r="C369" s="0" t="s">
        <v>1946</v>
      </c>
      <c r="D369" s="4" t="str">
        <f aca="false">HYPERLINK("http://rna.bgsu.edu/rna3dhub/display3D/unitid/7M4Y|1|a|U|127,7M4Y|1|a|A|258","view")</f>
        <v>view</v>
      </c>
      <c r="F369" s="0" t="s">
        <v>1947</v>
      </c>
      <c r="G369" s="0" t="s">
        <v>1948</v>
      </c>
      <c r="H369" s="0" t="s">
        <v>1943</v>
      </c>
      <c r="I369" s="0" t="s">
        <v>1949</v>
      </c>
      <c r="J369" s="0" t="s">
        <v>659</v>
      </c>
      <c r="L369" s="0" t="s">
        <v>1950</v>
      </c>
      <c r="M369" s="0" t="s">
        <v>1950</v>
      </c>
    </row>
    <row r="370" customFormat="false" ht="12.8" hidden="false" customHeight="false" outlineLevel="0" collapsed="false">
      <c r="A370" s="0" t="s">
        <v>1513</v>
      </c>
      <c r="B370" s="0" t="s">
        <v>1951</v>
      </c>
      <c r="C370" s="0" t="s">
        <v>1952</v>
      </c>
      <c r="D370" s="4" t="str">
        <f aca="false">HYPERLINK("http://rna.bgsu.edu/rna3dhub/display3D/unitid/7M4Y|1|a|G|143,7M4Y|1|a|A|1444","view")</f>
        <v>view</v>
      </c>
      <c r="E370" s="0" t="s">
        <v>1953</v>
      </c>
      <c r="G370" s="0" t="s">
        <v>1954</v>
      </c>
      <c r="I370" s="0" t="s">
        <v>1955</v>
      </c>
      <c r="L370" s="0" t="s">
        <v>1956</v>
      </c>
      <c r="M370" s="0" t="s">
        <v>1956</v>
      </c>
    </row>
    <row r="371" customFormat="false" ht="12.8" hidden="false" customHeight="false" outlineLevel="0" collapsed="false">
      <c r="A371" s="0" t="s">
        <v>1513</v>
      </c>
      <c r="B371" s="0" t="s">
        <v>1957</v>
      </c>
      <c r="C371" s="0" t="s">
        <v>1958</v>
      </c>
      <c r="D371" s="4" t="str">
        <f aca="false">HYPERLINK("http://rna.bgsu.edu/rna3dhub/display3D/unitid/7M4Y|1|a|G|197,7M4Y|1|a|C|465","view")</f>
        <v>view</v>
      </c>
      <c r="F371" s="0" t="s">
        <v>1796</v>
      </c>
      <c r="H371" s="0" t="s">
        <v>1959</v>
      </c>
      <c r="I371" s="0" t="s">
        <v>1960</v>
      </c>
      <c r="M371" s="0" t="s">
        <v>1961</v>
      </c>
    </row>
    <row r="372" customFormat="false" ht="12.8" hidden="false" customHeight="false" outlineLevel="0" collapsed="false">
      <c r="A372" s="0" t="s">
        <v>1513</v>
      </c>
      <c r="B372" s="0" t="s">
        <v>1962</v>
      </c>
      <c r="C372" s="0" t="s">
        <v>1963</v>
      </c>
      <c r="D372" s="4" t="str">
        <f aca="false">HYPERLINK("http://rna.bgsu.edu/rna3dhub/display3D/unitid/7M4Y|1|a|G|198,7M4Y|1|a|A|464","view")</f>
        <v>view</v>
      </c>
      <c r="F372" s="0" t="s">
        <v>1964</v>
      </c>
      <c r="H372" s="0" t="s">
        <v>1959</v>
      </c>
      <c r="I372" s="0" t="s">
        <v>1965</v>
      </c>
      <c r="J372" s="0" t="s">
        <v>586</v>
      </c>
    </row>
    <row r="373" customFormat="false" ht="12.8" hidden="false" customHeight="false" outlineLevel="0" collapsed="false">
      <c r="A373" s="0" t="s">
        <v>1513</v>
      </c>
      <c r="B373" s="0" t="s">
        <v>1966</v>
      </c>
      <c r="C373" s="0" t="s">
        <v>1967</v>
      </c>
      <c r="D373" s="4" t="str">
        <f aca="false">HYPERLINK("http://rna.bgsu.edu/rna3dhub/display3D/unitid/7M4Y|1|a|G|314,7M4Y|1|a|A|1465","view")</f>
        <v>view</v>
      </c>
      <c r="F373" s="0" t="s">
        <v>1968</v>
      </c>
    </row>
    <row r="374" customFormat="false" ht="12.8" hidden="false" customHeight="false" outlineLevel="0" collapsed="false">
      <c r="A374" s="0" t="s">
        <v>1513</v>
      </c>
      <c r="B374" s="0" t="s">
        <v>1969</v>
      </c>
      <c r="C374" s="0" t="s">
        <v>1970</v>
      </c>
      <c r="D374" s="4" t="str">
        <f aca="false">HYPERLINK("http://rna.bgsu.edu/rna3dhub/display3D/unitid/7M4Y|1|a|C|330,7M4Y|1|a|A|1431","view")</f>
        <v>view</v>
      </c>
      <c r="F374" s="0" t="s">
        <v>1971</v>
      </c>
      <c r="G374" s="0" t="s">
        <v>1972</v>
      </c>
      <c r="H374" s="0" t="s">
        <v>1973</v>
      </c>
      <c r="I374" s="0" t="s">
        <v>1974</v>
      </c>
    </row>
    <row r="375" customFormat="false" ht="12.8" hidden="false" customHeight="false" outlineLevel="0" collapsed="false">
      <c r="A375" s="0" t="s">
        <v>1513</v>
      </c>
      <c r="B375" s="0" t="s">
        <v>1975</v>
      </c>
      <c r="C375" s="0" t="s">
        <v>1976</v>
      </c>
      <c r="D375" s="4" t="str">
        <f aca="false">HYPERLINK("http://rna.bgsu.edu/rna3dhub/display3D/unitid/7M4Y|1|a|C|331,7M4Y|1|a|A|1430","view")</f>
        <v>view</v>
      </c>
      <c r="F375" s="0" t="s">
        <v>1977</v>
      </c>
      <c r="H375" s="0" t="s">
        <v>1973</v>
      </c>
      <c r="I375" s="0" t="s">
        <v>1978</v>
      </c>
      <c r="J375" s="0" t="s">
        <v>88</v>
      </c>
      <c r="M375" s="0" t="s">
        <v>1979</v>
      </c>
    </row>
    <row r="376" customFormat="false" ht="12.8" hidden="false" customHeight="false" outlineLevel="0" collapsed="false">
      <c r="A376" s="0" t="s">
        <v>1513</v>
      </c>
      <c r="B376" s="0" t="s">
        <v>1980</v>
      </c>
      <c r="C376" s="0" t="s">
        <v>1981</v>
      </c>
      <c r="D376" s="4" t="str">
        <f aca="false">HYPERLINK("http://rna.bgsu.edu/rna3dhub/display3D/unitid/7M4Y|1|a|A|352,7M4Y|1|a|U|364","view")</f>
        <v>view</v>
      </c>
      <c r="F376" s="0" t="s">
        <v>1982</v>
      </c>
      <c r="G376" s="0" t="s">
        <v>1983</v>
      </c>
      <c r="I376" s="0" t="s">
        <v>1984</v>
      </c>
      <c r="J376" s="0" t="s">
        <v>214</v>
      </c>
      <c r="M376" s="0" t="s">
        <v>1985</v>
      </c>
    </row>
    <row r="377" customFormat="false" ht="12.8" hidden="false" customHeight="false" outlineLevel="0" collapsed="false">
      <c r="A377" s="0" t="s">
        <v>1513</v>
      </c>
      <c r="B377" s="0" t="s">
        <v>1986</v>
      </c>
      <c r="C377" s="0" t="s">
        <v>1987</v>
      </c>
      <c r="D377" s="4" t="str">
        <f aca="false">HYPERLINK("http://rna.bgsu.edu/rna3dhub/display3D/unitid/7M4Y|1|a|G|366,7M4Y|1|a|A|479","view")</f>
        <v>view</v>
      </c>
      <c r="E377" s="0" t="s">
        <v>1988</v>
      </c>
      <c r="G377" s="0" t="s">
        <v>1989</v>
      </c>
      <c r="I377" s="0" t="s">
        <v>1990</v>
      </c>
      <c r="M377" s="0" t="s">
        <v>1991</v>
      </c>
    </row>
    <row r="378" customFormat="false" ht="12.8" hidden="false" customHeight="false" outlineLevel="0" collapsed="false">
      <c r="A378" s="0" t="s">
        <v>1513</v>
      </c>
      <c r="B378" s="0" t="s">
        <v>1992</v>
      </c>
      <c r="C378" s="0" t="s">
        <v>1993</v>
      </c>
      <c r="D378" s="4" t="str">
        <f aca="false">HYPERLINK("http://rna.bgsu.edu/rna3dhub/display3D/unitid/7M4Y|1|a|C|396,7M4Y|1|a|A|619","view")</f>
        <v>view</v>
      </c>
      <c r="F378" s="0" t="s">
        <v>1994</v>
      </c>
      <c r="G378" s="0" t="s">
        <v>1995</v>
      </c>
      <c r="I378" s="0" t="s">
        <v>1996</v>
      </c>
    </row>
    <row r="379" customFormat="false" ht="12.8" hidden="false" customHeight="false" outlineLevel="0" collapsed="false">
      <c r="A379" s="0" t="s">
        <v>1513</v>
      </c>
      <c r="B379" s="0" t="s">
        <v>1997</v>
      </c>
      <c r="C379" s="0" t="s">
        <v>1998</v>
      </c>
      <c r="D379" s="4" t="str">
        <f aca="false">HYPERLINK("http://rna.bgsu.edu/rna3dhub/display3D/unitid/7M4Y|1|a|C|397,7M4Y|1|a|A|618","view")</f>
        <v>view</v>
      </c>
      <c r="E379" s="0" t="s">
        <v>1999</v>
      </c>
      <c r="G379" s="0" t="s">
        <v>2000</v>
      </c>
      <c r="I379" s="0" t="s">
        <v>1999</v>
      </c>
      <c r="J379" s="0" t="s">
        <v>88</v>
      </c>
      <c r="M379" s="0" t="s">
        <v>2001</v>
      </c>
    </row>
    <row r="380" customFormat="false" ht="12.8" hidden="false" customHeight="false" outlineLevel="0" collapsed="false">
      <c r="A380" s="0" t="s">
        <v>1513</v>
      </c>
      <c r="B380" s="0" t="s">
        <v>2002</v>
      </c>
      <c r="C380" s="0" t="s">
        <v>2003</v>
      </c>
      <c r="D380" s="4" t="str">
        <f aca="false">HYPERLINK("http://rna.bgsu.edu/rna3dhub/display3D/unitid/7M4Y|1|a|A|506,7M4Y|1|a|U|540","view")</f>
        <v>view</v>
      </c>
      <c r="E380" s="0" t="s">
        <v>2004</v>
      </c>
      <c r="G380" s="0" t="s">
        <v>2005</v>
      </c>
      <c r="H380" s="0" t="s">
        <v>2006</v>
      </c>
      <c r="I380" s="0" t="s">
        <v>2004</v>
      </c>
      <c r="J380" s="0" t="s">
        <v>214</v>
      </c>
      <c r="M380" s="0" t="s">
        <v>2007</v>
      </c>
    </row>
    <row r="381" customFormat="false" ht="12.8" hidden="false" customHeight="false" outlineLevel="0" collapsed="false">
      <c r="A381" s="0" t="s">
        <v>1513</v>
      </c>
      <c r="B381" s="0" t="s">
        <v>2008</v>
      </c>
      <c r="C381" s="0" t="s">
        <v>2009</v>
      </c>
      <c r="D381" s="4" t="str">
        <f aca="false">HYPERLINK("http://rna.bgsu.edu/rna3dhub/display3D/unitid/7M4Y|1|a|A|507,7M4Y|1|a|G|539","view")</f>
        <v>view</v>
      </c>
      <c r="E381" s="0" t="s">
        <v>2010</v>
      </c>
      <c r="G381" s="0" t="s">
        <v>2011</v>
      </c>
      <c r="H381" s="0" t="s">
        <v>2006</v>
      </c>
      <c r="I381" s="0" t="s">
        <v>2010</v>
      </c>
      <c r="L381" s="0" t="s">
        <v>2012</v>
      </c>
      <c r="M381" s="0" t="s">
        <v>2012</v>
      </c>
    </row>
    <row r="382" customFormat="false" ht="12.8" hidden="false" customHeight="false" outlineLevel="0" collapsed="false">
      <c r="A382" s="0" t="s">
        <v>1513</v>
      </c>
      <c r="B382" s="0" t="s">
        <v>2013</v>
      </c>
      <c r="C382" s="0" t="s">
        <v>2014</v>
      </c>
      <c r="D382" s="4" t="str">
        <f aca="false">HYPERLINK("http://rna.bgsu.edu/rna3dhub/display3D/unitid/7M4Y|1|a|A|570,7M4Y|1|a|C|880","view")</f>
        <v>view</v>
      </c>
      <c r="F382" s="0" t="s">
        <v>2015</v>
      </c>
      <c r="G382" s="0" t="s">
        <v>2016</v>
      </c>
      <c r="H382" s="0" t="s">
        <v>2017</v>
      </c>
      <c r="J382" s="0" t="s">
        <v>73</v>
      </c>
      <c r="M382" s="0" t="s">
        <v>2018</v>
      </c>
    </row>
    <row r="383" customFormat="false" ht="12.8" hidden="false" customHeight="false" outlineLevel="0" collapsed="false">
      <c r="A383" s="0" t="s">
        <v>1513</v>
      </c>
      <c r="B383" s="0" t="s">
        <v>2019</v>
      </c>
      <c r="C383" s="0" t="s">
        <v>2020</v>
      </c>
      <c r="D383" s="4" t="str">
        <f aca="false">HYPERLINK("http://rna.bgsu.edu/rna3dhub/display3D/unitid/7M4Y|1|a|A|571,7M4Y|1|a|C|879","view")</f>
        <v>view</v>
      </c>
      <c r="F383" s="0" t="s">
        <v>2021</v>
      </c>
      <c r="G383" s="0" t="s">
        <v>2022</v>
      </c>
      <c r="H383" s="0" t="s">
        <v>2017</v>
      </c>
    </row>
    <row r="384" customFormat="false" ht="12.8" hidden="false" customHeight="false" outlineLevel="0" collapsed="false">
      <c r="A384" s="0" t="s">
        <v>1513</v>
      </c>
      <c r="B384" s="0" t="s">
        <v>2023</v>
      </c>
      <c r="C384" s="0" t="s">
        <v>2024</v>
      </c>
      <c r="D384" s="4" t="str">
        <f aca="false">HYPERLINK("http://rna.bgsu.edu/rna3dhub/display3D/unitid/7M4Y|1|a|G|574,7M4Y|1|a|A|726","view")</f>
        <v>view</v>
      </c>
      <c r="G384" s="0" t="s">
        <v>2025</v>
      </c>
      <c r="I384" s="0" t="s">
        <v>2026</v>
      </c>
      <c r="M384" s="0" t="s">
        <v>2027</v>
      </c>
    </row>
    <row r="385" customFormat="false" ht="12.8" hidden="false" customHeight="false" outlineLevel="0" collapsed="false">
      <c r="A385" s="0" t="s">
        <v>1513</v>
      </c>
      <c r="B385" s="0" t="s">
        <v>2028</v>
      </c>
      <c r="C385" s="0" t="s">
        <v>2029</v>
      </c>
      <c r="D385" s="4" t="str">
        <f aca="false">HYPERLINK("http://rna.bgsu.edu/rna3dhub/display3D/unitid/7M4Y|1|a|U|575,7M4Y|1|a|A|725","view")</f>
        <v>view</v>
      </c>
      <c r="F385" s="0" t="s">
        <v>2030</v>
      </c>
      <c r="G385" s="0" t="s">
        <v>2031</v>
      </c>
      <c r="I385" s="0" t="s">
        <v>2032</v>
      </c>
      <c r="J385" s="0" t="s">
        <v>659</v>
      </c>
      <c r="M385" s="0" t="s">
        <v>2033</v>
      </c>
    </row>
    <row r="386" customFormat="false" ht="12.8" hidden="false" customHeight="false" outlineLevel="0" collapsed="false">
      <c r="A386" s="0" t="s">
        <v>1513</v>
      </c>
      <c r="B386" s="0" t="s">
        <v>2034</v>
      </c>
      <c r="C386" s="0" t="s">
        <v>2035</v>
      </c>
      <c r="D386" s="4" t="str">
        <f aca="false">HYPERLINK("http://rna.bgsu.edu/rna3dhub/display3D/unitid/7M4Y|1|a|A|693,7M4Y|1|a|G|783","view")</f>
        <v>view</v>
      </c>
      <c r="F386" s="0" t="s">
        <v>2036</v>
      </c>
      <c r="H386" s="0" t="s">
        <v>2037</v>
      </c>
      <c r="J386" s="0" t="s">
        <v>261</v>
      </c>
    </row>
    <row r="387" customFormat="false" ht="12.8" hidden="false" customHeight="false" outlineLevel="0" collapsed="false">
      <c r="A387" s="0" t="s">
        <v>1513</v>
      </c>
      <c r="B387" s="0" t="s">
        <v>2038</v>
      </c>
      <c r="C387" s="0" t="s">
        <v>2039</v>
      </c>
      <c r="D387" s="4" t="str">
        <f aca="false">HYPERLINK("http://rna.bgsu.edu/rna3dhub/display3D/unitid/7M4Y|1|a|U|694,7M4Y|1|a|G|782","view")</f>
        <v>view</v>
      </c>
      <c r="F387" s="0" t="s">
        <v>1680</v>
      </c>
      <c r="H387" s="0" t="s">
        <v>2037</v>
      </c>
      <c r="I387" s="0" t="s">
        <v>2040</v>
      </c>
    </row>
    <row r="388" customFormat="false" ht="12.8" hidden="false" customHeight="false" outlineLevel="0" collapsed="false">
      <c r="A388" s="0" t="s">
        <v>1513</v>
      </c>
      <c r="B388" s="0" t="s">
        <v>2041</v>
      </c>
      <c r="C388" s="0" t="s">
        <v>2042</v>
      </c>
      <c r="D388" s="4" t="str">
        <f aca="false">HYPERLINK("http://rna.bgsu.edu/rna3dhub/display3D/unitid/7M4Y|1|a|A|763,7M4Y|1|a|G|1522","view")</f>
        <v>view</v>
      </c>
      <c r="F388" s="0" t="s">
        <v>2043</v>
      </c>
      <c r="G388" s="0" t="s">
        <v>2044</v>
      </c>
      <c r="I388" s="0" t="s">
        <v>2045</v>
      </c>
      <c r="J388" s="0" t="s">
        <v>261</v>
      </c>
      <c r="L388" s="0" t="s">
        <v>2046</v>
      </c>
      <c r="M388" s="0" t="s">
        <v>2047</v>
      </c>
    </row>
    <row r="389" customFormat="false" ht="12.8" hidden="false" customHeight="false" outlineLevel="0" collapsed="false">
      <c r="A389" s="0" t="s">
        <v>1513</v>
      </c>
      <c r="B389" s="0" t="s">
        <v>2048</v>
      </c>
      <c r="C389" s="0" t="s">
        <v>2049</v>
      </c>
      <c r="D389" s="4" t="str">
        <f aca="false">HYPERLINK("http://rna.bgsu.edu/rna3dhub/display3D/unitid/7M4Y|1|a|A|764,7M4Y|1|a|C|1521","view")</f>
        <v>view</v>
      </c>
      <c r="F389" s="0" t="s">
        <v>2050</v>
      </c>
      <c r="G389" s="0" t="s">
        <v>2051</v>
      </c>
      <c r="I389" s="0" t="s">
        <v>2052</v>
      </c>
    </row>
    <row r="390" customFormat="false" ht="12.8" hidden="false" customHeight="false" outlineLevel="0" collapsed="false">
      <c r="A390" s="0" t="s">
        <v>1513</v>
      </c>
      <c r="B390" s="0" t="s">
        <v>2053</v>
      </c>
      <c r="C390" s="0" t="s">
        <v>2054</v>
      </c>
      <c r="D390" s="4" t="str">
        <f aca="false">HYPERLINK("http://rna.bgsu.edu/rna3dhub/display3D/unitid/7M4Y|1|a|U|810,7M4Y|1|a|G|1508","view")</f>
        <v>view</v>
      </c>
      <c r="F390" s="0" t="s">
        <v>2055</v>
      </c>
      <c r="H390" s="0" t="s">
        <v>2056</v>
      </c>
      <c r="I390" s="0" t="s">
        <v>2057</v>
      </c>
    </row>
    <row r="391" customFormat="false" ht="12.8" hidden="false" customHeight="false" outlineLevel="0" collapsed="false">
      <c r="A391" s="0" t="s">
        <v>1513</v>
      </c>
      <c r="B391" s="0" t="s">
        <v>2058</v>
      </c>
      <c r="C391" s="0" t="s">
        <v>2059</v>
      </c>
      <c r="D391" s="4" t="str">
        <f aca="false">HYPERLINK("http://rna.bgsu.edu/rna3dhub/display3D/unitid/7M4Y|1|a|A|906,7M4Y|1|a|A|1410","view")</f>
        <v>view</v>
      </c>
      <c r="F391" s="0" t="s">
        <v>2060</v>
      </c>
      <c r="G391" s="0" t="s">
        <v>2061</v>
      </c>
      <c r="I391" s="0" t="s">
        <v>2062</v>
      </c>
      <c r="J391" s="0" t="s">
        <v>438</v>
      </c>
      <c r="M391" s="0" t="s">
        <v>2063</v>
      </c>
    </row>
    <row r="392" customFormat="false" ht="12.8" hidden="false" customHeight="false" outlineLevel="0" collapsed="false">
      <c r="A392" s="0" t="s">
        <v>1513</v>
      </c>
      <c r="B392" s="0" t="s">
        <v>2064</v>
      </c>
      <c r="C392" s="0" t="s">
        <v>2065</v>
      </c>
      <c r="D392" s="4" t="str">
        <f aca="false">HYPERLINK("http://rna.bgsu.edu/rna3dhub/display3D/unitid/7M4Y|1|a|G|948,7M4Y|1|a|C|967","view")</f>
        <v>view</v>
      </c>
      <c r="E392" s="0" t="s">
        <v>2066</v>
      </c>
      <c r="G392" s="0" t="s">
        <v>2067</v>
      </c>
      <c r="I392" s="0" t="s">
        <v>2068</v>
      </c>
      <c r="J392" s="0" t="s">
        <v>125</v>
      </c>
      <c r="L392" s="0" t="s">
        <v>2069</v>
      </c>
      <c r="M392" s="0" t="s">
        <v>2069</v>
      </c>
    </row>
    <row r="393" customFormat="false" ht="12.8" hidden="false" customHeight="false" outlineLevel="0" collapsed="false">
      <c r="A393" s="0" t="s">
        <v>1513</v>
      </c>
      <c r="B393" s="0" t="s">
        <v>2070</v>
      </c>
      <c r="C393" s="0" t="s">
        <v>2065</v>
      </c>
      <c r="D393" s="4" t="str">
        <f aca="false">HYPERLINK("http://rna.bgsu.edu/rna3dhub/display3D/unitid/7M4Y|1|a|U|949,7M4Y|1|a|C|967","view")</f>
        <v>view</v>
      </c>
      <c r="F393" s="0" t="s">
        <v>2071</v>
      </c>
    </row>
    <row r="394" customFormat="false" ht="12.8" hidden="false" customHeight="false" outlineLevel="0" collapsed="false">
      <c r="A394" s="0" t="s">
        <v>1513</v>
      </c>
      <c r="B394" s="0" t="s">
        <v>2072</v>
      </c>
      <c r="C394" s="0" t="s">
        <v>2073</v>
      </c>
      <c r="D394" s="4" t="str">
        <f aca="false">HYPERLINK("http://rna.bgsu.edu/rna3dhub/display3D/unitid/7M4Y|1|a|G|1012,7M4Y|1|a|C|1215","view")</f>
        <v>view</v>
      </c>
      <c r="E394" s="0" t="s">
        <v>2074</v>
      </c>
      <c r="H394" s="0" t="s">
        <v>2075</v>
      </c>
      <c r="I394" s="0" t="s">
        <v>2076</v>
      </c>
      <c r="J394" s="0" t="s">
        <v>125</v>
      </c>
      <c r="L394" s="0" t="s">
        <v>2077</v>
      </c>
      <c r="M394" s="0" t="s">
        <v>2077</v>
      </c>
    </row>
    <row r="395" customFormat="false" ht="12.8" hidden="false" customHeight="false" outlineLevel="0" collapsed="false">
      <c r="A395" s="0" t="s">
        <v>1513</v>
      </c>
      <c r="B395" s="0" t="s">
        <v>2078</v>
      </c>
      <c r="C395" s="0" t="s">
        <v>2079</v>
      </c>
      <c r="D395" s="4" t="str">
        <f aca="false">HYPERLINK("http://rna.bgsu.edu/rna3dhub/display3D/unitid/7M4Y|1|a|A|1013,7M4Y|1|a|C|1214","view")</f>
        <v>view</v>
      </c>
      <c r="F395" s="0" t="s">
        <v>2080</v>
      </c>
      <c r="G395" s="0" t="s">
        <v>2081</v>
      </c>
      <c r="H395" s="0" t="s">
        <v>2075</v>
      </c>
      <c r="I395" s="0" t="s">
        <v>2082</v>
      </c>
    </row>
    <row r="396" customFormat="false" ht="12.8" hidden="false" customHeight="false" outlineLevel="0" collapsed="false">
      <c r="A396" s="0" t="s">
        <v>1513</v>
      </c>
      <c r="B396" s="0" t="s">
        <v>2083</v>
      </c>
      <c r="C396" s="0" t="s">
        <v>2084</v>
      </c>
      <c r="D396" s="4" t="str">
        <f aca="false">HYPERLINK("http://rna.bgsu.edu/rna3dhub/display3D/unitid/7M4Y|1|a|C|1093,7M4Y|1|a|A|1167","view")</f>
        <v>view</v>
      </c>
      <c r="F396" s="0" t="s">
        <v>2085</v>
      </c>
      <c r="G396" s="0" t="s">
        <v>2086</v>
      </c>
      <c r="I396" s="0" t="s">
        <v>2087</v>
      </c>
    </row>
    <row r="397" customFormat="false" ht="12.8" hidden="false" customHeight="false" outlineLevel="0" collapsed="false">
      <c r="A397" s="0" t="s">
        <v>1513</v>
      </c>
      <c r="B397" s="0" t="s">
        <v>2088</v>
      </c>
      <c r="C397" s="0" t="s">
        <v>2089</v>
      </c>
      <c r="D397" s="4" t="str">
        <f aca="false">HYPERLINK("http://rna.bgsu.edu/rna3dhub/display3D/unitid/7M4Y|1|a|C|1094,7M4Y|1|a|A|1166","view")</f>
        <v>view</v>
      </c>
      <c r="F397" s="0" t="s">
        <v>2090</v>
      </c>
      <c r="G397" s="0" t="s">
        <v>2091</v>
      </c>
      <c r="I397" s="0" t="s">
        <v>2092</v>
      </c>
      <c r="J397" s="0" t="s">
        <v>1037</v>
      </c>
      <c r="M397" s="0" t="s">
        <v>2093</v>
      </c>
    </row>
    <row r="398" customFormat="false" ht="12.8" hidden="false" customHeight="false" outlineLevel="0" collapsed="false">
      <c r="A398" s="0" t="s">
        <v>1513</v>
      </c>
      <c r="B398" s="0" t="s">
        <v>2094</v>
      </c>
      <c r="C398" s="0" t="s">
        <v>2095</v>
      </c>
      <c r="D398" s="4" t="str">
        <f aca="false">HYPERLINK("http://rna.bgsu.edu/rna3dhub/display3D/unitid/7M4Y|1|a|G|1230,7M4Y|1|a|U|1361","view")</f>
        <v>view</v>
      </c>
      <c r="E398" s="0" t="s">
        <v>2096</v>
      </c>
      <c r="G398" s="0" t="s">
        <v>2097</v>
      </c>
      <c r="I398" s="0" t="s">
        <v>2098</v>
      </c>
      <c r="J398" s="0" t="s">
        <v>80</v>
      </c>
      <c r="M398" s="0" t="s">
        <v>2099</v>
      </c>
    </row>
    <row r="399" customFormat="false" ht="12.8" hidden="false" customHeight="false" outlineLevel="0" collapsed="false">
      <c r="A399" s="0" t="s">
        <v>1513</v>
      </c>
      <c r="B399" s="0" t="s">
        <v>2100</v>
      </c>
      <c r="C399" s="0" t="s">
        <v>2101</v>
      </c>
      <c r="D399" s="4" t="str">
        <f aca="false">HYPERLINK("http://rna.bgsu.edu/rna3dhub/display3D/unitid/7M4Y|1|a|A|1248,7M4Y|1|a|C|1366","view")</f>
        <v>view</v>
      </c>
      <c r="F399" s="0" t="s">
        <v>2102</v>
      </c>
      <c r="G399" s="0" t="s">
        <v>2103</v>
      </c>
      <c r="H399" s="0" t="s">
        <v>2104</v>
      </c>
      <c r="I399" s="0" t="s">
        <v>2105</v>
      </c>
      <c r="J399" s="0" t="s">
        <v>73</v>
      </c>
      <c r="M399" s="0" t="s">
        <v>2106</v>
      </c>
    </row>
    <row r="400" customFormat="false" ht="12.8" hidden="false" customHeight="false" outlineLevel="0" collapsed="false">
      <c r="A400" s="0" t="s">
        <v>1513</v>
      </c>
      <c r="B400" s="0" t="s">
        <v>2107</v>
      </c>
      <c r="C400" s="0" t="s">
        <v>2108</v>
      </c>
      <c r="D400" s="4" t="str">
        <f aca="false">HYPERLINK("http://rna.bgsu.edu/rna3dhub/display3D/unitid/7M4Y|1|a|G|1265,7M4Y|1|a|U|1323","view")</f>
        <v>view</v>
      </c>
      <c r="E400" s="0" t="s">
        <v>2109</v>
      </c>
      <c r="G400" s="0" t="s">
        <v>2110</v>
      </c>
      <c r="H400" s="0" t="s">
        <v>2111</v>
      </c>
      <c r="I400" s="0" t="s">
        <v>2109</v>
      </c>
      <c r="J400" s="0" t="s">
        <v>298</v>
      </c>
      <c r="L400" s="0" t="s">
        <v>2112</v>
      </c>
      <c r="M400" s="0" t="s">
        <v>2112</v>
      </c>
    </row>
    <row r="401" customFormat="false" ht="12.8" hidden="false" customHeight="false" outlineLevel="0" collapsed="false">
      <c r="A401" s="0" t="s">
        <v>1513</v>
      </c>
      <c r="B401" s="0" t="s">
        <v>2113</v>
      </c>
      <c r="C401" s="0" t="s">
        <v>2114</v>
      </c>
      <c r="D401" s="4" t="str">
        <f aca="false">HYPERLINK("http://rna.bgsu.edu/rna3dhub/display3D/unitid/7M4Y|1|a|A|1266,7M4Y|1|a|C|1322","view")</f>
        <v>view</v>
      </c>
      <c r="F401" s="0" t="s">
        <v>2115</v>
      </c>
      <c r="G401" s="0" t="s">
        <v>2116</v>
      </c>
      <c r="H401" s="0" t="s">
        <v>2111</v>
      </c>
      <c r="I401" s="0" t="s">
        <v>2117</v>
      </c>
    </row>
    <row r="402" customFormat="false" ht="12.8" hidden="false" customHeight="false" outlineLevel="0" collapsed="false">
      <c r="A402" s="0" t="s">
        <v>1513</v>
      </c>
      <c r="B402" s="0" t="s">
        <v>2118</v>
      </c>
      <c r="C402" s="0" t="s">
        <v>2119</v>
      </c>
      <c r="D402" s="4" t="str">
        <f aca="false">HYPERLINK("http://rna.bgsu.edu/rna3dhub/display3D/unitid/7M4Y|1|a|A|1285,7M4Y|1|a|C|1349","view")</f>
        <v>view</v>
      </c>
      <c r="F402" s="0" t="s">
        <v>2120</v>
      </c>
      <c r="G402" s="0" t="s">
        <v>2121</v>
      </c>
      <c r="H402" s="0" t="s">
        <v>2122</v>
      </c>
      <c r="I402" s="0" t="s">
        <v>2123</v>
      </c>
      <c r="J402" s="0" t="s">
        <v>73</v>
      </c>
      <c r="M402" s="0" t="s">
        <v>2124</v>
      </c>
    </row>
    <row r="403" customFormat="false" ht="12.8" hidden="false" customHeight="false" outlineLevel="0" collapsed="false">
      <c r="A403" s="0" t="s">
        <v>1513</v>
      </c>
      <c r="B403" s="0" t="s">
        <v>2125</v>
      </c>
      <c r="C403" s="0" t="s">
        <v>2126</v>
      </c>
      <c r="D403" s="4" t="str">
        <f aca="false">HYPERLINK("http://rna.bgsu.edu/rna3dhub/display3D/unitid/7M4Y|1|a|U|1312,7M4Y|1|a|A|1357","view")</f>
        <v>view</v>
      </c>
      <c r="E403" s="0" t="s">
        <v>2127</v>
      </c>
      <c r="I403" s="0" t="s">
        <v>2128</v>
      </c>
      <c r="J403" s="0" t="s">
        <v>49</v>
      </c>
      <c r="L403" s="0" t="s">
        <v>2129</v>
      </c>
      <c r="M403" s="0" t="s">
        <v>2129</v>
      </c>
    </row>
    <row r="404" customFormat="false" ht="12.8" hidden="false" customHeight="false" outlineLevel="0" collapsed="false">
      <c r="A404" s="0" t="s">
        <v>1513</v>
      </c>
      <c r="B404" s="0" t="s">
        <v>2130</v>
      </c>
      <c r="C404" s="0" t="s">
        <v>2131</v>
      </c>
      <c r="D404" s="4" t="str">
        <f aca="false">HYPERLINK("http://rna.bgsu.edu/rna3dhub/display3D/unitid/7M4Y|1|a|G|1335,7M4Y|1|v|C|42","view")</f>
        <v>view</v>
      </c>
      <c r="E404" s="0" t="s">
        <v>2132</v>
      </c>
      <c r="G404" s="0" t="s">
        <v>2133</v>
      </c>
      <c r="H404" s="0" t="s">
        <v>2134</v>
      </c>
      <c r="I404" s="0" t="s">
        <v>2135</v>
      </c>
      <c r="J404" s="0" t="s">
        <v>125</v>
      </c>
      <c r="L404" s="0" t="s">
        <v>2136</v>
      </c>
      <c r="M404" s="0" t="s">
        <v>2136</v>
      </c>
    </row>
    <row r="405" customFormat="false" ht="12.8" hidden="false" customHeight="false" outlineLevel="0" collapsed="false">
      <c r="A405" s="0" t="s">
        <v>1513</v>
      </c>
      <c r="B405" s="0" t="s">
        <v>2137</v>
      </c>
      <c r="C405" s="0" t="s">
        <v>2138</v>
      </c>
      <c r="D405" s="4" t="str">
        <f aca="false">HYPERLINK("http://rna.bgsu.edu/rna3dhub/display3D/unitid/7M4Y|1|a|A|1336,7M4Y|1|v|G|41","view")</f>
        <v>view</v>
      </c>
      <c r="E405" s="0" t="s">
        <v>2139</v>
      </c>
      <c r="G405" s="0" t="s">
        <v>2140</v>
      </c>
      <c r="H405" s="0" t="s">
        <v>2134</v>
      </c>
      <c r="I405" s="0" t="s">
        <v>2139</v>
      </c>
      <c r="M405" s="0" t="s">
        <v>2141</v>
      </c>
    </row>
    <row r="406" customFormat="false" ht="12.8" hidden="false" customHeight="false" outlineLevel="0" collapsed="false">
      <c r="A406" s="0" t="s">
        <v>1513</v>
      </c>
      <c r="B406" s="0" t="s">
        <v>2142</v>
      </c>
      <c r="C406" s="0" t="s">
        <v>2143</v>
      </c>
      <c r="D406" s="4" t="str">
        <f aca="false">HYPERLINK("http://rna.bgsu.edu/rna3dhub/display3D/unitid/7M4Y|1|a|C|1401,7M4Y|1|a|MA6|1516","view")</f>
        <v>view</v>
      </c>
      <c r="F406" s="0" t="s">
        <v>2144</v>
      </c>
      <c r="G406" s="0" t="s">
        <v>2145</v>
      </c>
      <c r="H406" s="0" t="s">
        <v>2146</v>
      </c>
    </row>
    <row r="407" customFormat="false" ht="12.8" hidden="false" customHeight="false" outlineLevel="0" collapsed="false">
      <c r="A407" s="0" t="s">
        <v>1513</v>
      </c>
      <c r="B407" s="0" t="s">
        <v>2147</v>
      </c>
      <c r="C407" s="0" t="s">
        <v>2148</v>
      </c>
      <c r="D407" s="4" t="str">
        <f aca="false">HYPERLINK("http://rna.bgsu.edu/rna3dhub/display3D/unitid/7M4Y|1|a|G|1402,7M4Y|1|a|MA6|1515","view")</f>
        <v>view</v>
      </c>
      <c r="F407" s="0" t="s">
        <v>2149</v>
      </c>
      <c r="H407" s="0" t="s">
        <v>2146</v>
      </c>
    </row>
    <row r="408" customFormat="false" ht="12.8" hidden="false" customHeight="false" outlineLevel="0" collapsed="false">
      <c r="A408" s="0" t="s">
        <v>1513</v>
      </c>
      <c r="B408" s="0" t="s">
        <v>2150</v>
      </c>
      <c r="C408" s="0" t="s">
        <v>2151</v>
      </c>
      <c r="D408" s="4" t="str">
        <f aca="false">HYPERLINK("http://rna.bgsu.edu/rna3dhub/display3D/unitid/7M4Y|1|a|U|1403,7M4Y|1|a|G|1514","view")</f>
        <v>view</v>
      </c>
      <c r="E408" s="0" t="s">
        <v>2152</v>
      </c>
      <c r="H408" s="0" t="s">
        <v>2146</v>
      </c>
      <c r="I408" s="0" t="s">
        <v>2153</v>
      </c>
    </row>
    <row r="409" customFormat="false" ht="12.8" hidden="false" customHeight="false" outlineLevel="0" collapsed="false">
      <c r="A409" s="0" t="s">
        <v>2154</v>
      </c>
      <c r="B409" s="0" t="s">
        <v>2155</v>
      </c>
      <c r="C409" s="0" t="s">
        <v>2156</v>
      </c>
      <c r="D409" s="4" t="str">
        <f aca="false">HYPERLINK("http://rna.bgsu.edu/rna3dhub/display3D/unitid/7O7Y|1|A2|U|5,7O7Y|1|A2|G|603","view")</f>
        <v>view</v>
      </c>
      <c r="F409" s="0" t="s">
        <v>2157</v>
      </c>
      <c r="K409" s="0" t="s">
        <v>60</v>
      </c>
    </row>
    <row r="410" customFormat="false" ht="12.8" hidden="false" customHeight="false" outlineLevel="0" collapsed="false">
      <c r="A410" s="0" t="s">
        <v>2154</v>
      </c>
      <c r="B410" s="0" t="s">
        <v>2158</v>
      </c>
      <c r="C410" s="0" t="s">
        <v>2159</v>
      </c>
      <c r="D410" s="4" t="str">
        <f aca="false">HYPERLINK("http://rna.bgsu.edu/rna3dhub/display3D/unitid/7O7Y|1|A2|A|11,7O7Y|1|A2|A|1358","view")</f>
        <v>view</v>
      </c>
      <c r="E410" s="0" t="s">
        <v>2160</v>
      </c>
      <c r="G410" s="0" t="s">
        <v>2161</v>
      </c>
      <c r="H410" s="0" t="s">
        <v>2162</v>
      </c>
      <c r="I410" s="0" t="s">
        <v>2163</v>
      </c>
      <c r="J410" s="0" t="s">
        <v>438</v>
      </c>
      <c r="K410" s="0" t="s">
        <v>60</v>
      </c>
    </row>
    <row r="411" customFormat="false" ht="12.8" hidden="false" customHeight="false" outlineLevel="0" collapsed="false">
      <c r="A411" s="0" t="s">
        <v>2154</v>
      </c>
      <c r="B411" s="0" t="s">
        <v>2164</v>
      </c>
      <c r="C411" s="0" t="s">
        <v>2165</v>
      </c>
      <c r="D411" s="4" t="str">
        <f aca="false">HYPERLINK("http://rna.bgsu.edu/rna3dhub/display3D/unitid/7O7Y|1|A2|U|12,7O7Y|1|A2|G|1357","view")</f>
        <v>view</v>
      </c>
      <c r="E411" s="0" t="s">
        <v>2166</v>
      </c>
      <c r="G411" s="0" t="s">
        <v>2167</v>
      </c>
      <c r="H411" s="0" t="s">
        <v>2162</v>
      </c>
      <c r="I411" s="0" t="s">
        <v>2166</v>
      </c>
      <c r="J411" s="0" t="s">
        <v>477</v>
      </c>
      <c r="K411" s="0" t="s">
        <v>102</v>
      </c>
    </row>
    <row r="412" customFormat="false" ht="12.8" hidden="false" customHeight="false" outlineLevel="0" collapsed="false">
      <c r="A412" s="0" t="s">
        <v>2154</v>
      </c>
      <c r="B412" s="0" t="s">
        <v>2168</v>
      </c>
      <c r="C412" s="0" t="s">
        <v>2169</v>
      </c>
      <c r="D412" s="4" t="str">
        <f aca="false">HYPERLINK("http://rna.bgsu.edu/rna3dhub/display3D/unitid/7O7Y|1|A2|C|13,7O7Y|1|A2|A|1144","view")</f>
        <v>view</v>
      </c>
      <c r="F412" s="0" t="s">
        <v>2170</v>
      </c>
      <c r="G412" s="0" t="s">
        <v>2171</v>
      </c>
      <c r="I412" s="0" t="s">
        <v>2172</v>
      </c>
      <c r="K412" s="0" t="s">
        <v>60</v>
      </c>
    </row>
    <row r="413" customFormat="false" ht="12.8" hidden="false" customHeight="false" outlineLevel="0" collapsed="false">
      <c r="A413" s="0" t="s">
        <v>2154</v>
      </c>
      <c r="B413" s="0" t="s">
        <v>2173</v>
      </c>
      <c r="C413" s="0" t="s">
        <v>2174</v>
      </c>
      <c r="D413" s="4" t="str">
        <f aca="false">HYPERLINK("http://rna.bgsu.edu/rna3dhub/display3D/unitid/7O7Y|1|A2|A|60,7O7Y|1|A2|G|317","view")</f>
        <v>view</v>
      </c>
      <c r="E413" s="0" t="s">
        <v>2175</v>
      </c>
      <c r="G413" s="0" t="s">
        <v>2176</v>
      </c>
      <c r="H413" s="0" t="s">
        <v>2177</v>
      </c>
      <c r="I413" s="0" t="s">
        <v>2178</v>
      </c>
      <c r="J413" s="0" t="s">
        <v>261</v>
      </c>
      <c r="K413" s="0" t="s">
        <v>60</v>
      </c>
    </row>
    <row r="414" customFormat="false" ht="12.8" hidden="false" customHeight="false" outlineLevel="0" collapsed="false">
      <c r="A414" s="0" t="s">
        <v>2154</v>
      </c>
      <c r="B414" s="0" t="s">
        <v>2179</v>
      </c>
      <c r="C414" s="0" t="s">
        <v>2180</v>
      </c>
      <c r="D414" s="4" t="str">
        <f aca="false">HYPERLINK("http://rna.bgsu.edu/rna3dhub/display3D/unitid/7O7Y|1|A2|A|61,7O7Y|1|A2|C|316","view")</f>
        <v>view</v>
      </c>
      <c r="F414" s="0" t="s">
        <v>2181</v>
      </c>
      <c r="G414" s="0" t="s">
        <v>2182</v>
      </c>
      <c r="H414" s="0" t="s">
        <v>2177</v>
      </c>
      <c r="I414" s="0" t="s">
        <v>2183</v>
      </c>
      <c r="K414" s="0" t="s">
        <v>155</v>
      </c>
    </row>
    <row r="415" customFormat="false" ht="12.8" hidden="false" customHeight="false" outlineLevel="0" collapsed="false">
      <c r="A415" s="0" t="s">
        <v>2154</v>
      </c>
      <c r="B415" s="0" t="s">
        <v>2184</v>
      </c>
      <c r="C415" s="0" t="s">
        <v>2185</v>
      </c>
      <c r="D415" s="4" t="str">
        <f aca="false">HYPERLINK("http://rna.bgsu.edu/rna3dhub/display3D/unitid/7O7Y|1|A2|G|62,7O7Y|1|A2|A|171","view")</f>
        <v>view</v>
      </c>
      <c r="E415" s="0" t="s">
        <v>2186</v>
      </c>
      <c r="G415" s="0" t="s">
        <v>2187</v>
      </c>
      <c r="I415" s="0" t="s">
        <v>2188</v>
      </c>
      <c r="K415" s="0" t="s">
        <v>386</v>
      </c>
    </row>
    <row r="416" customFormat="false" ht="12.8" hidden="false" customHeight="false" outlineLevel="0" collapsed="false">
      <c r="A416" s="0" t="s">
        <v>2154</v>
      </c>
      <c r="B416" s="0" t="s">
        <v>2189</v>
      </c>
      <c r="C416" s="0" t="s">
        <v>2190</v>
      </c>
      <c r="D416" s="4" t="str">
        <f aca="false">HYPERLINK("http://rna.bgsu.edu/rna3dhub/display3D/unitid/7O7Y|1|A2|U|63,7O7Y|1|A2|A|170","view")</f>
        <v>view</v>
      </c>
      <c r="F416" s="0" t="s">
        <v>2191</v>
      </c>
      <c r="G416" s="0" t="s">
        <v>2192</v>
      </c>
      <c r="I416" s="0" t="s">
        <v>2193</v>
      </c>
      <c r="J416" s="0" t="s">
        <v>659</v>
      </c>
    </row>
    <row r="417" customFormat="false" ht="12.8" hidden="false" customHeight="false" outlineLevel="0" collapsed="false">
      <c r="A417" s="0" t="s">
        <v>2154</v>
      </c>
      <c r="B417" s="0" t="s">
        <v>2194</v>
      </c>
      <c r="C417" s="0" t="s">
        <v>2195</v>
      </c>
      <c r="D417" s="4" t="str">
        <f aca="false">HYPERLINK("http://rna.bgsu.edu/rna3dhub/display3D/unitid/7O7Y|1|A2|A|84,7O7Y|1|A2|A|150","view")</f>
        <v>view</v>
      </c>
      <c r="E417" s="0" t="s">
        <v>2196</v>
      </c>
      <c r="H417" s="0" t="s">
        <v>2197</v>
      </c>
      <c r="I417" s="0" t="s">
        <v>2198</v>
      </c>
      <c r="J417" s="0" t="s">
        <v>2199</v>
      </c>
      <c r="K417" s="0" t="s">
        <v>60</v>
      </c>
    </row>
    <row r="418" customFormat="false" ht="12.8" hidden="false" customHeight="false" outlineLevel="0" collapsed="false">
      <c r="A418" s="0" t="s">
        <v>2154</v>
      </c>
      <c r="B418" s="0" t="s">
        <v>2200</v>
      </c>
      <c r="C418" s="0" t="s">
        <v>2201</v>
      </c>
      <c r="D418" s="4" t="str">
        <f aca="false">HYPERLINK("http://rna.bgsu.edu/rna3dhub/display3D/unitid/7O7Y|1|A2|A|85,7O7Y|1|A2|A|149","view")</f>
        <v>view</v>
      </c>
      <c r="F418" s="0" t="s">
        <v>2202</v>
      </c>
      <c r="G418" s="0" t="s">
        <v>2203</v>
      </c>
      <c r="H418" s="0" t="s">
        <v>2197</v>
      </c>
      <c r="I418" s="0" t="s">
        <v>2204</v>
      </c>
      <c r="J418" s="0" t="s">
        <v>38</v>
      </c>
      <c r="K418" s="0" t="s">
        <v>155</v>
      </c>
    </row>
    <row r="419" customFormat="false" ht="12.8" hidden="false" customHeight="false" outlineLevel="0" collapsed="false">
      <c r="A419" s="0" t="s">
        <v>2154</v>
      </c>
      <c r="B419" s="0" t="s">
        <v>2205</v>
      </c>
      <c r="C419" s="0" t="s">
        <v>2206</v>
      </c>
      <c r="D419" s="4" t="str">
        <f aca="false">HYPERLINK("http://rna.bgsu.edu/rna3dhub/display3D/unitid/7O7Y|1|A2|PSU|93,7O7Y|1|A2|C|498","view")</f>
        <v>view</v>
      </c>
    </row>
    <row r="420" customFormat="false" ht="12.8" hidden="false" customHeight="false" outlineLevel="0" collapsed="false">
      <c r="A420" s="0" t="s">
        <v>2154</v>
      </c>
      <c r="B420" s="0" t="s">
        <v>2207</v>
      </c>
      <c r="C420" s="0" t="s">
        <v>2208</v>
      </c>
      <c r="D420" s="4" t="str">
        <f aca="false">HYPERLINK("http://rna.bgsu.edu/rna3dhub/display3D/unitid/7O7Y|1|A2|G|114,7O7Y|1|A2|C|383","view")</f>
        <v>view</v>
      </c>
      <c r="E420" s="0" t="s">
        <v>2209</v>
      </c>
      <c r="I420" s="0" t="s">
        <v>2210</v>
      </c>
      <c r="J420" s="0" t="s">
        <v>2211</v>
      </c>
      <c r="K420" s="0" t="s">
        <v>81</v>
      </c>
    </row>
    <row r="421" customFormat="false" ht="12.8" hidden="false" customHeight="false" outlineLevel="0" collapsed="false">
      <c r="A421" s="0" t="s">
        <v>2154</v>
      </c>
      <c r="B421" s="0" t="s">
        <v>2212</v>
      </c>
      <c r="C421" s="0" t="s">
        <v>2213</v>
      </c>
      <c r="D421" s="4" t="str">
        <f aca="false">HYPERLINK("http://rna.bgsu.edu/rna3dhub/display3D/unitid/7O7Y|1|A2|U|115,7O7Y|1|A2|C|382","view")</f>
        <v>view</v>
      </c>
      <c r="F421" s="0" t="s">
        <v>2214</v>
      </c>
      <c r="I421" s="0" t="s">
        <v>2215</v>
      </c>
    </row>
    <row r="422" customFormat="false" ht="12.8" hidden="false" customHeight="false" outlineLevel="0" collapsed="false">
      <c r="A422" s="0" t="s">
        <v>2154</v>
      </c>
      <c r="B422" s="0" t="s">
        <v>2216</v>
      </c>
      <c r="C422" s="0" t="s">
        <v>2217</v>
      </c>
      <c r="D422" s="4" t="str">
        <f aca="false">HYPERLINK("http://rna.bgsu.edu/rna3dhub/display3D/unitid/7O7Y|1|A2|U|455,7O7Y|1|A2|G|1737","view")</f>
        <v>view</v>
      </c>
      <c r="F422" s="0" t="s">
        <v>919</v>
      </c>
      <c r="H422" s="0" t="s">
        <v>2218</v>
      </c>
      <c r="K422" s="0" t="s">
        <v>137</v>
      </c>
    </row>
    <row r="423" customFormat="false" ht="12.8" hidden="false" customHeight="false" outlineLevel="0" collapsed="false">
      <c r="A423" s="0" t="s">
        <v>2154</v>
      </c>
      <c r="B423" s="0" t="s">
        <v>2219</v>
      </c>
      <c r="C423" s="0" t="s">
        <v>2220</v>
      </c>
      <c r="D423" s="4" t="str">
        <f aca="false">HYPERLINK("http://rna.bgsu.edu/rna3dhub/display3D/unitid/7O7Y|1|A2|A|456,7O7Y|1|A2|A|1736","view")</f>
        <v>view</v>
      </c>
      <c r="F423" s="0" t="s">
        <v>2221</v>
      </c>
      <c r="H423" s="0" t="s">
        <v>2218</v>
      </c>
      <c r="I423" s="0" t="s">
        <v>2222</v>
      </c>
      <c r="J423" s="0" t="s">
        <v>38</v>
      </c>
      <c r="K423" s="0" t="s">
        <v>155</v>
      </c>
    </row>
    <row r="424" customFormat="false" ht="12.8" hidden="false" customHeight="false" outlineLevel="0" collapsed="false">
      <c r="A424" s="0" t="s">
        <v>2154</v>
      </c>
      <c r="B424" s="0" t="s">
        <v>2223</v>
      </c>
      <c r="C424" s="0" t="s">
        <v>2224</v>
      </c>
      <c r="D424" s="4" t="str">
        <f aca="false">HYPERLINK("http://rna.bgsu.edu/rna3dhub/display3D/unitid/7O7Y|1|A2|A|520,7O7Y|1|A2|A|827","view")</f>
        <v>view</v>
      </c>
      <c r="F424" s="0" t="s">
        <v>179</v>
      </c>
      <c r="G424" s="0" t="s">
        <v>2225</v>
      </c>
      <c r="H424" s="0" t="s">
        <v>2226</v>
      </c>
      <c r="I424" s="0" t="s">
        <v>2227</v>
      </c>
      <c r="K424" s="0" t="s">
        <v>137</v>
      </c>
    </row>
    <row r="425" customFormat="false" ht="12.8" hidden="false" customHeight="false" outlineLevel="0" collapsed="false">
      <c r="A425" s="0" t="s">
        <v>2154</v>
      </c>
      <c r="B425" s="0" t="s">
        <v>2228</v>
      </c>
      <c r="C425" s="0" t="s">
        <v>2229</v>
      </c>
      <c r="D425" s="4" t="str">
        <f aca="false">HYPERLINK("http://rna.bgsu.edu/rna3dhub/display3D/unitid/7O7Y|1|A2|A|521,7O7Y|1|A2|A|826","view")</f>
        <v>view</v>
      </c>
      <c r="F425" s="0" t="s">
        <v>2230</v>
      </c>
      <c r="G425" s="0" t="s">
        <v>2231</v>
      </c>
      <c r="H425" s="0" t="s">
        <v>2226</v>
      </c>
      <c r="I425" s="0" t="s">
        <v>2232</v>
      </c>
      <c r="J425" s="0" t="s">
        <v>38</v>
      </c>
      <c r="K425" s="0" t="s">
        <v>155</v>
      </c>
    </row>
    <row r="426" customFormat="false" ht="12.8" hidden="false" customHeight="false" outlineLevel="0" collapsed="false">
      <c r="A426" s="0" t="s">
        <v>2154</v>
      </c>
      <c r="B426" s="0" t="s">
        <v>2233</v>
      </c>
      <c r="C426" s="0" t="s">
        <v>2234</v>
      </c>
      <c r="D426" s="4" t="str">
        <f aca="false">HYPERLINK("http://rna.bgsu.edu/rna3dhub/display3D/unitid/7O7Y|1|A2|A|605,7O7Y|1|A2|C|640","view")</f>
        <v>view</v>
      </c>
      <c r="E426" s="0" t="s">
        <v>2235</v>
      </c>
      <c r="G426" s="0" t="s">
        <v>2236</v>
      </c>
      <c r="H426" s="0" t="s">
        <v>2237</v>
      </c>
      <c r="J426" s="0" t="s">
        <v>73</v>
      </c>
      <c r="K426" s="0" t="s">
        <v>60</v>
      </c>
    </row>
    <row r="427" customFormat="false" ht="12.8" hidden="false" customHeight="false" outlineLevel="0" collapsed="false">
      <c r="A427" s="0" t="s">
        <v>2154</v>
      </c>
      <c r="B427" s="0" t="s">
        <v>2238</v>
      </c>
      <c r="C427" s="0" t="s">
        <v>2239</v>
      </c>
      <c r="D427" s="4" t="str">
        <f aca="false">HYPERLINK("http://rna.bgsu.edu/rna3dhub/display3D/unitid/7O7Y|1|A2|A|606,7O7Y|1|A2|C|639","view")</f>
        <v>view</v>
      </c>
      <c r="F427" s="0" t="s">
        <v>2240</v>
      </c>
      <c r="G427" s="0" t="s">
        <v>2241</v>
      </c>
      <c r="H427" s="0" t="s">
        <v>2237</v>
      </c>
      <c r="I427" s="0" t="s">
        <v>2242</v>
      </c>
      <c r="K427" s="0" t="s">
        <v>155</v>
      </c>
    </row>
    <row r="428" customFormat="false" ht="12.8" hidden="false" customHeight="false" outlineLevel="0" collapsed="false">
      <c r="A428" s="0" t="s">
        <v>2154</v>
      </c>
      <c r="B428" s="0" t="s">
        <v>2243</v>
      </c>
      <c r="C428" s="0" t="s">
        <v>2244</v>
      </c>
      <c r="D428" s="4" t="str">
        <f aca="false">HYPERLINK("http://rna.bgsu.edu/rna3dhub/display3D/unitid/7O7Y|1|A2|G|674,7O7Y|1|A2|A|998","view")</f>
        <v>view</v>
      </c>
      <c r="E428" s="0" t="s">
        <v>2245</v>
      </c>
      <c r="G428" s="0" t="s">
        <v>2246</v>
      </c>
      <c r="H428" s="0" t="s">
        <v>2247</v>
      </c>
      <c r="I428" s="0" t="s">
        <v>2245</v>
      </c>
      <c r="K428" s="0" t="s">
        <v>221</v>
      </c>
    </row>
    <row r="429" customFormat="false" ht="12.8" hidden="false" customHeight="false" outlineLevel="0" collapsed="false">
      <c r="A429" s="0" t="s">
        <v>2154</v>
      </c>
      <c r="B429" s="0" t="s">
        <v>2248</v>
      </c>
      <c r="C429" s="0" t="s">
        <v>2249</v>
      </c>
      <c r="D429" s="4" t="str">
        <f aca="false">HYPERLINK("http://rna.bgsu.edu/rna3dhub/display3D/unitid/7O7Y|1|A2|C|675,7O7Y|1|A2|A|997","view")</f>
        <v>view</v>
      </c>
      <c r="F429" s="0" t="s">
        <v>2250</v>
      </c>
      <c r="G429" s="0" t="s">
        <v>2251</v>
      </c>
      <c r="H429" s="0" t="s">
        <v>2247</v>
      </c>
      <c r="I429" s="0" t="s">
        <v>2252</v>
      </c>
      <c r="J429" s="0" t="s">
        <v>88</v>
      </c>
      <c r="K429" s="0" t="s">
        <v>155</v>
      </c>
    </row>
    <row r="430" customFormat="false" ht="12.8" hidden="false" customHeight="false" outlineLevel="0" collapsed="false">
      <c r="A430" s="0" t="s">
        <v>2154</v>
      </c>
      <c r="B430" s="0" t="s">
        <v>2253</v>
      </c>
      <c r="C430" s="0" t="s">
        <v>2254</v>
      </c>
      <c r="D430" s="4" t="str">
        <f aca="false">HYPERLINK("http://rna.bgsu.edu/rna3dhub/display3D/unitid/7O7Y|1|A2|A|965,7O7Y|1|A2|G|1055","view")</f>
        <v>view</v>
      </c>
      <c r="F430" s="0" t="s">
        <v>2255</v>
      </c>
      <c r="H430" s="0" t="s">
        <v>2256</v>
      </c>
      <c r="I430" s="0" t="s">
        <v>2257</v>
      </c>
      <c r="J430" s="0" t="s">
        <v>261</v>
      </c>
    </row>
    <row r="431" customFormat="false" ht="12.8" hidden="false" customHeight="false" outlineLevel="0" collapsed="false">
      <c r="A431" s="0" t="s">
        <v>2154</v>
      </c>
      <c r="B431" s="0" t="s">
        <v>2258</v>
      </c>
      <c r="C431" s="0" t="s">
        <v>2259</v>
      </c>
      <c r="D431" s="4" t="str">
        <f aca="false">HYPERLINK("http://rna.bgsu.edu/rna3dhub/display3D/unitid/7O7Y|1|A2|U|966,7O7Y|1|A2|C|1054","view")</f>
        <v>view</v>
      </c>
      <c r="F431" s="0" t="s">
        <v>1311</v>
      </c>
      <c r="G431" s="0" t="s">
        <v>2260</v>
      </c>
      <c r="H431" s="0" t="s">
        <v>2256</v>
      </c>
      <c r="K431" s="0" t="s">
        <v>137</v>
      </c>
    </row>
    <row r="432" customFormat="false" ht="12.8" hidden="false" customHeight="false" outlineLevel="0" collapsed="false">
      <c r="A432" s="0" t="s">
        <v>2154</v>
      </c>
      <c r="B432" s="0" t="s">
        <v>2261</v>
      </c>
      <c r="C432" s="0" t="s">
        <v>2262</v>
      </c>
      <c r="D432" s="4" t="str">
        <f aca="false">HYPERLINK("http://rna.bgsu.edu/rna3dhub/display3D/unitid/7O7Y|1|A2|A|1035,7O7Y|1|A2|G|1858","view")</f>
        <v>view</v>
      </c>
      <c r="E432" s="0" t="s">
        <v>2263</v>
      </c>
      <c r="G432" s="0" t="s">
        <v>2264</v>
      </c>
      <c r="I432" s="0" t="s">
        <v>2265</v>
      </c>
      <c r="J432" s="0" t="s">
        <v>2266</v>
      </c>
      <c r="K432" s="0" t="s">
        <v>126</v>
      </c>
    </row>
    <row r="433" customFormat="false" ht="12.8" hidden="false" customHeight="false" outlineLevel="0" collapsed="false">
      <c r="A433" s="0" t="s">
        <v>2154</v>
      </c>
      <c r="B433" s="0" t="s">
        <v>2267</v>
      </c>
      <c r="C433" s="0" t="s">
        <v>2268</v>
      </c>
      <c r="D433" s="4" t="str">
        <f aca="false">HYPERLINK("http://rna.bgsu.edu/rna3dhub/display3D/unitid/7O7Y|1|A2|A|1036,7O7Y|1|A2|C|1857","view")</f>
        <v>view</v>
      </c>
      <c r="F433" s="0" t="s">
        <v>2269</v>
      </c>
      <c r="G433" s="0" t="s">
        <v>2270</v>
      </c>
      <c r="I433" s="0" t="s">
        <v>2271</v>
      </c>
      <c r="K433" s="0" t="s">
        <v>155</v>
      </c>
    </row>
    <row r="434" customFormat="false" ht="12.8" hidden="false" customHeight="false" outlineLevel="0" collapsed="false">
      <c r="A434" s="0" t="s">
        <v>2154</v>
      </c>
      <c r="B434" s="0" t="s">
        <v>2272</v>
      </c>
      <c r="C434" s="0" t="s">
        <v>2273</v>
      </c>
      <c r="D434" s="4" t="str">
        <f aca="false">HYPERLINK("http://rna.bgsu.edu/rna3dhub/display3D/unitid/7O7Y|1|A2|G|1038,7O7Y|1|A2|A|1183","view")</f>
        <v>view</v>
      </c>
    </row>
    <row r="435" customFormat="false" ht="12.8" hidden="false" customHeight="false" outlineLevel="0" collapsed="false">
      <c r="A435" s="0" t="s">
        <v>2154</v>
      </c>
      <c r="B435" s="0" t="s">
        <v>2274</v>
      </c>
      <c r="C435" s="0" t="s">
        <v>2275</v>
      </c>
      <c r="D435" s="4" t="str">
        <f aca="false">HYPERLINK("http://rna.bgsu.edu/rna3dhub/display3D/unitid/7O7Y|1|A2|PSU|1082,7O7Y|1|A2|G|1844","view")</f>
        <v>view</v>
      </c>
      <c r="F435" s="0" t="s">
        <v>2276</v>
      </c>
      <c r="H435" s="0" t="s">
        <v>2277</v>
      </c>
      <c r="K435" s="0" t="s">
        <v>60</v>
      </c>
    </row>
    <row r="436" customFormat="false" ht="12.8" hidden="false" customHeight="false" outlineLevel="0" collapsed="false">
      <c r="A436" s="0" t="s">
        <v>2154</v>
      </c>
      <c r="B436" s="0" t="s">
        <v>2278</v>
      </c>
      <c r="C436" s="0" t="s">
        <v>2279</v>
      </c>
      <c r="D436" s="4" t="str">
        <f aca="false">HYPERLINK("http://rna.bgsu.edu/rna3dhub/display3D/unitid/7O7Y|1|A2|A|1191,7O7Y|1|A2|U|1715","view")</f>
        <v>view</v>
      </c>
      <c r="F436" s="0" t="s">
        <v>2280</v>
      </c>
      <c r="G436" s="0" t="s">
        <v>2281</v>
      </c>
      <c r="I436" s="0" t="s">
        <v>2282</v>
      </c>
      <c r="J436" s="0" t="s">
        <v>214</v>
      </c>
      <c r="K436" s="0" t="s">
        <v>33</v>
      </c>
    </row>
    <row r="437" customFormat="false" ht="12.8" hidden="false" customHeight="false" outlineLevel="0" collapsed="false">
      <c r="A437" s="0" t="s">
        <v>2154</v>
      </c>
      <c r="B437" s="0" t="s">
        <v>2283</v>
      </c>
      <c r="C437" s="0" t="s">
        <v>2284</v>
      </c>
      <c r="D437" s="4" t="str">
        <f aca="false">HYPERLINK("http://rna.bgsu.edu/rna3dhub/display3D/unitid/7O7Y|1|A2|G|1234,7O7Y|1|A2|C|1253","view")</f>
        <v>view</v>
      </c>
      <c r="E437" s="0" t="s">
        <v>2285</v>
      </c>
      <c r="G437" s="0" t="s">
        <v>2286</v>
      </c>
      <c r="I437" s="0" t="s">
        <v>2287</v>
      </c>
      <c r="J437" s="0" t="s">
        <v>125</v>
      </c>
      <c r="K437" s="0" t="s">
        <v>126</v>
      </c>
    </row>
    <row r="438" customFormat="false" ht="12.8" hidden="false" customHeight="false" outlineLevel="0" collapsed="false">
      <c r="A438" s="0" t="s">
        <v>2154</v>
      </c>
      <c r="B438" s="0" t="s">
        <v>2288</v>
      </c>
      <c r="C438" s="0" t="s">
        <v>2289</v>
      </c>
      <c r="D438" s="4" t="str">
        <f aca="false">HYPERLINK("http://rna.bgsu.edu/rna3dhub/display3D/unitid/7O7Y|1|A2|C|1374,7O7Y|1|A2|A|1466","view")</f>
        <v>view</v>
      </c>
      <c r="F438" s="0" t="s">
        <v>2290</v>
      </c>
      <c r="G438" s="0" t="s">
        <v>2291</v>
      </c>
      <c r="H438" s="0" t="s">
        <v>2292</v>
      </c>
      <c r="I438" s="0" t="s">
        <v>2293</v>
      </c>
      <c r="K438" s="0" t="s">
        <v>60</v>
      </c>
    </row>
    <row r="439" customFormat="false" ht="12.8" hidden="false" customHeight="false" outlineLevel="0" collapsed="false">
      <c r="A439" s="0" t="s">
        <v>2154</v>
      </c>
      <c r="B439" s="0" t="s">
        <v>2294</v>
      </c>
      <c r="C439" s="0" t="s">
        <v>2295</v>
      </c>
      <c r="D439" s="4" t="str">
        <f aca="false">HYPERLINK("http://rna.bgsu.edu/rna3dhub/display3D/unitid/7O7Y|1|A2|C|1375,7O7Y|1|A2|C|1465","view")</f>
        <v>view</v>
      </c>
      <c r="F439" s="0" t="s">
        <v>2296</v>
      </c>
      <c r="G439" s="0" t="s">
        <v>2297</v>
      </c>
      <c r="H439" s="0" t="s">
        <v>2292</v>
      </c>
      <c r="I439" s="0" t="s">
        <v>2298</v>
      </c>
      <c r="K439" s="0" t="s">
        <v>155</v>
      </c>
    </row>
    <row r="440" customFormat="false" ht="12.8" hidden="false" customHeight="false" outlineLevel="0" collapsed="false">
      <c r="A440" s="0" t="s">
        <v>2154</v>
      </c>
      <c r="B440" s="0" t="s">
        <v>2299</v>
      </c>
      <c r="C440" s="0" t="s">
        <v>2300</v>
      </c>
      <c r="D440" s="4" t="str">
        <f aca="false">HYPERLINK("http://rna.bgsu.edu/rna3dhub/display3D/unitid/7O7Y|1|A2|G|1529,7O7Y|1|A2|G|1666","view")</f>
        <v>view</v>
      </c>
      <c r="F440" s="0" t="s">
        <v>2301</v>
      </c>
      <c r="G440" s="0" t="s">
        <v>2302</v>
      </c>
      <c r="K440" s="0" t="s">
        <v>81</v>
      </c>
    </row>
    <row r="441" customFormat="false" ht="12.8" hidden="false" customHeight="false" outlineLevel="0" collapsed="false">
      <c r="A441" s="0" t="s">
        <v>2154</v>
      </c>
      <c r="B441" s="0" t="s">
        <v>2303</v>
      </c>
      <c r="C441" s="0" t="s">
        <v>2304</v>
      </c>
      <c r="D441" s="4" t="str">
        <f aca="false">HYPERLINK("http://rna.bgsu.edu/rna3dhub/display3D/unitid/7O7Y|1|A2|G|1547,7O7Y|1|A2|C|1671","view")</f>
        <v>view</v>
      </c>
      <c r="F441" s="0" t="s">
        <v>2305</v>
      </c>
      <c r="G441" s="0" t="s">
        <v>2306</v>
      </c>
      <c r="H441" s="0" t="s">
        <v>2307</v>
      </c>
      <c r="I441" s="0" t="s">
        <v>2308</v>
      </c>
      <c r="J441" s="0" t="s">
        <v>125</v>
      </c>
    </row>
    <row r="442" customFormat="false" ht="12.8" hidden="false" customHeight="false" outlineLevel="0" collapsed="false">
      <c r="A442" s="0" t="s">
        <v>2154</v>
      </c>
      <c r="B442" s="0" t="s">
        <v>2309</v>
      </c>
      <c r="C442" s="0" t="s">
        <v>2310</v>
      </c>
      <c r="D442" s="4" t="str">
        <f aca="false">HYPERLINK("http://rna.bgsu.edu/rna3dhub/display3D/unitid/7O7Y|1|A2|C|1569,7O7Y|1|A2|C|1628","view")</f>
        <v>view</v>
      </c>
      <c r="F442" s="0" t="s">
        <v>2311</v>
      </c>
      <c r="G442" s="0" t="s">
        <v>2312</v>
      </c>
      <c r="H442" s="0" t="s">
        <v>2313</v>
      </c>
      <c r="I442" s="0" t="s">
        <v>2314</v>
      </c>
      <c r="K442" s="0" t="s">
        <v>60</v>
      </c>
    </row>
    <row r="443" customFormat="false" ht="12.8" hidden="false" customHeight="false" outlineLevel="0" collapsed="false">
      <c r="A443" s="0" t="s">
        <v>2154</v>
      </c>
      <c r="B443" s="0" t="s">
        <v>2315</v>
      </c>
      <c r="C443" s="0" t="s">
        <v>2316</v>
      </c>
      <c r="D443" s="4" t="str">
        <f aca="false">HYPERLINK("http://rna.bgsu.edu/rna3dhub/display3D/unitid/7O7Y|1|A2|A|1570,7O7Y|1|A2|C|1627","view")</f>
        <v>view</v>
      </c>
      <c r="F443" s="0" t="s">
        <v>2317</v>
      </c>
      <c r="G443" s="0" t="s">
        <v>2318</v>
      </c>
      <c r="H443" s="0" t="s">
        <v>2313</v>
      </c>
      <c r="I443" s="0" t="s">
        <v>2319</v>
      </c>
      <c r="K443" s="0" t="s">
        <v>155</v>
      </c>
    </row>
    <row r="444" customFormat="false" ht="12.8" hidden="false" customHeight="false" outlineLevel="0" collapsed="false">
      <c r="A444" s="0" t="s">
        <v>2154</v>
      </c>
      <c r="B444" s="0" t="s">
        <v>2320</v>
      </c>
      <c r="C444" s="0" t="s">
        <v>2321</v>
      </c>
      <c r="D444" s="4" t="str">
        <f aca="false">HYPERLINK("http://rna.bgsu.edu/rna3dhub/display3D/unitid/7O7Y|1|A2|A|1590,7O7Y|1|A2|U|1654","view")</f>
        <v>view</v>
      </c>
      <c r="F444" s="0" t="s">
        <v>2322</v>
      </c>
      <c r="G444" s="0" t="s">
        <v>2323</v>
      </c>
      <c r="H444" s="0" t="s">
        <v>2324</v>
      </c>
      <c r="I444" s="0" t="s">
        <v>2325</v>
      </c>
      <c r="J444" s="0" t="s">
        <v>214</v>
      </c>
    </row>
    <row r="445" customFormat="false" ht="12.8" hidden="false" customHeight="false" outlineLevel="0" collapsed="false">
      <c r="A445" s="0" t="s">
        <v>2154</v>
      </c>
      <c r="B445" s="0" t="s">
        <v>2326</v>
      </c>
      <c r="C445" s="0" t="s">
        <v>2327</v>
      </c>
      <c r="D445" s="4" t="str">
        <f aca="false">HYPERLINK("http://rna.bgsu.edu/rna3dhub/display3D/unitid/7O7Y|1|A2|7MG|1640,7O7Y|1|AT|U|41","view")</f>
        <v>view</v>
      </c>
      <c r="E445" s="0" t="s">
        <v>2328</v>
      </c>
      <c r="G445" s="0" t="s">
        <v>2329</v>
      </c>
      <c r="H445" s="0" t="s">
        <v>2330</v>
      </c>
      <c r="K445" s="0" t="s">
        <v>126</v>
      </c>
    </row>
    <row r="446" customFormat="false" ht="12.8" hidden="false" customHeight="false" outlineLevel="0" collapsed="false">
      <c r="A446" s="0" t="s">
        <v>2154</v>
      </c>
      <c r="B446" s="0" t="s">
        <v>2331</v>
      </c>
      <c r="C446" s="0" t="s">
        <v>2332</v>
      </c>
      <c r="D446" s="4" t="str">
        <f aca="false">HYPERLINK("http://rna.bgsu.edu/rna3dhub/display3D/unitid/7O7Y|1|A2|A|1641,7O7Y|1|AT|C|40","view")</f>
        <v>view</v>
      </c>
      <c r="F446" s="0" t="s">
        <v>2333</v>
      </c>
      <c r="G446" s="0" t="s">
        <v>2334</v>
      </c>
      <c r="H446" s="0" t="s">
        <v>2330</v>
      </c>
      <c r="I446" s="0" t="s">
        <v>2335</v>
      </c>
      <c r="K446" s="0" t="s">
        <v>155</v>
      </c>
    </row>
    <row r="447" customFormat="false" ht="12.8" hidden="false" customHeight="false" outlineLevel="0" collapsed="false">
      <c r="A447" s="0" t="s">
        <v>2154</v>
      </c>
      <c r="B447" s="0" t="s">
        <v>2336</v>
      </c>
      <c r="C447" s="0" t="s">
        <v>2337</v>
      </c>
      <c r="D447" s="4" t="str">
        <f aca="false">HYPERLINK("http://rna.bgsu.edu/rna3dhub/display3D/unitid/7O7Y|1|A2|C|1706,7O7Y|1|A2|MA6|1852","view")</f>
        <v>view</v>
      </c>
      <c r="F447" s="0" t="s">
        <v>2338</v>
      </c>
      <c r="H447" s="0" t="s">
        <v>2339</v>
      </c>
    </row>
    <row r="448" customFormat="false" ht="12.8" hidden="false" customHeight="false" outlineLevel="0" collapsed="false">
      <c r="A448" s="0" t="s">
        <v>2154</v>
      </c>
      <c r="B448" s="0" t="s">
        <v>2340</v>
      </c>
      <c r="C448" s="0" t="s">
        <v>2341</v>
      </c>
      <c r="D448" s="4" t="str">
        <f aca="false">HYPERLINK("http://rna.bgsu.edu/rna3dhub/display3D/unitid/7O7Y|1|A2|G|1707,7O7Y|1|A2|MA6|1851","view")</f>
        <v>view</v>
      </c>
      <c r="E448" s="0" t="s">
        <v>2342</v>
      </c>
      <c r="H448" s="0" t="s">
        <v>2339</v>
      </c>
    </row>
    <row r="449" customFormat="false" ht="12.8" hidden="false" customHeight="false" outlineLevel="0" collapsed="false">
      <c r="A449" s="0" t="s">
        <v>2154</v>
      </c>
      <c r="B449" s="0" t="s">
        <v>2343</v>
      </c>
      <c r="C449" s="0" t="s">
        <v>2344</v>
      </c>
      <c r="D449" s="4" t="str">
        <f aca="false">HYPERLINK("http://rna.bgsu.edu/rna3dhub/display3D/unitid/7O7Y|1|A2|A|1720,7O7Y|1|B5|U|3537","view")</f>
        <v>view</v>
      </c>
      <c r="F449" s="0" t="s">
        <v>2345</v>
      </c>
      <c r="G449" s="0" t="s">
        <v>2346</v>
      </c>
    </row>
    <row r="450" customFormat="false" ht="12.8" hidden="false" customHeight="false" outlineLevel="0" collapsed="false">
      <c r="A450" s="0" t="s">
        <v>2154</v>
      </c>
      <c r="B450" s="0" t="s">
        <v>2347</v>
      </c>
      <c r="C450" s="0" t="s">
        <v>2348</v>
      </c>
      <c r="D450" s="4" t="str">
        <f aca="false">HYPERLINK("http://rna.bgsu.edu/rna3dhub/display3D/unitid/7O7Y|1|A2|A|1816,7O7Y|1|B5|C|3526","view")</f>
        <v>view</v>
      </c>
      <c r="F450" s="0" t="s">
        <v>2349</v>
      </c>
      <c r="G450" s="0" t="s">
        <v>2350</v>
      </c>
      <c r="I450" s="0" t="s">
        <v>2351</v>
      </c>
      <c r="K450" s="0" t="s">
        <v>155</v>
      </c>
    </row>
    <row r="451" customFormat="false" ht="12.8" hidden="false" customHeight="false" outlineLevel="0" collapsed="false">
      <c r="A451" s="0" t="s">
        <v>2154</v>
      </c>
      <c r="B451" s="0" t="s">
        <v>2352</v>
      </c>
      <c r="C451" s="0" t="s">
        <v>2353</v>
      </c>
      <c r="D451" s="4" t="str">
        <f aca="false">HYPERLINK("http://rna.bgsu.edu/rna3dhub/display3D/unitid/7O7Y|1|A2|G|1827,7O7Y|1|B5|A|3491","view")</f>
        <v>view</v>
      </c>
      <c r="E451" s="0" t="s">
        <v>2354</v>
      </c>
      <c r="G451" s="0" t="s">
        <v>2355</v>
      </c>
      <c r="K451" s="0" t="s">
        <v>126</v>
      </c>
    </row>
    <row r="452" customFormat="false" ht="12.8" hidden="false" customHeight="false" outlineLevel="0" collapsed="false">
      <c r="A452" s="0" t="s">
        <v>2154</v>
      </c>
      <c r="B452" s="0" t="s">
        <v>2356</v>
      </c>
      <c r="C452" s="0" t="s">
        <v>2357</v>
      </c>
      <c r="D452" s="4" t="str">
        <f aca="false">HYPERLINK("http://rna.bgsu.edu/rna3dhub/display3D/unitid/7O7Y|1|B5|C|30,7O7Y|1|B5|A|2303","view")</f>
        <v>view</v>
      </c>
      <c r="G452" s="0" t="s">
        <v>2358</v>
      </c>
      <c r="K452" s="0" t="s">
        <v>201</v>
      </c>
      <c r="M452" s="0" t="s">
        <v>2359</v>
      </c>
    </row>
    <row r="453" customFormat="false" ht="12.8" hidden="false" customHeight="false" outlineLevel="0" collapsed="false">
      <c r="A453" s="0" t="s">
        <v>2154</v>
      </c>
      <c r="B453" s="0" t="s">
        <v>2360</v>
      </c>
      <c r="C453" s="0" t="s">
        <v>2361</v>
      </c>
      <c r="D453" s="4" t="str">
        <f aca="false">HYPERLINK("http://rna.bgsu.edu/rna3dhub/display3D/unitid/7O7Y|1|B5|A|33,7O7Y|1|B5|A|1482","view")</f>
        <v>view</v>
      </c>
      <c r="F453" s="0" t="s">
        <v>2362</v>
      </c>
      <c r="H453" s="0" t="s">
        <v>2363</v>
      </c>
      <c r="I453" s="0" t="s">
        <v>2364</v>
      </c>
      <c r="J453" s="0" t="s">
        <v>438</v>
      </c>
      <c r="K453" s="0" t="s">
        <v>60</v>
      </c>
    </row>
    <row r="454" customFormat="false" ht="12.8" hidden="false" customHeight="false" outlineLevel="0" collapsed="false">
      <c r="A454" s="0" t="s">
        <v>2154</v>
      </c>
      <c r="B454" s="0" t="s">
        <v>2365</v>
      </c>
      <c r="C454" s="0" t="s">
        <v>2366</v>
      </c>
      <c r="D454" s="4" t="str">
        <f aca="false">HYPERLINK("http://rna.bgsu.edu/rna3dhub/display3D/unitid/7O7Y|1|B5|A|34,7O7Y|1|B5|G|1481","view")</f>
        <v>view</v>
      </c>
      <c r="E454" s="0" t="s">
        <v>2367</v>
      </c>
      <c r="G454" s="0" t="s">
        <v>2368</v>
      </c>
      <c r="H454" s="0" t="s">
        <v>2363</v>
      </c>
      <c r="I454" s="0" t="s">
        <v>2367</v>
      </c>
      <c r="J454" s="0" t="s">
        <v>1167</v>
      </c>
      <c r="K454" s="0" t="s">
        <v>102</v>
      </c>
      <c r="L454" s="0" t="s">
        <v>2369</v>
      </c>
      <c r="M454" s="0" t="s">
        <v>2369</v>
      </c>
    </row>
    <row r="455" customFormat="false" ht="12.8" hidden="false" customHeight="false" outlineLevel="0" collapsed="false">
      <c r="A455" s="0" t="s">
        <v>2154</v>
      </c>
      <c r="B455" s="0" t="s">
        <v>2370</v>
      </c>
      <c r="C455" s="0" t="s">
        <v>2371</v>
      </c>
      <c r="D455" s="4" t="str">
        <f aca="false">HYPERLINK("http://rna.bgsu.edu/rna3dhub/display3D/unitid/7O7Y|1|B5|U|37,7O7Y|1|B5|A|94","view")</f>
        <v>view</v>
      </c>
      <c r="G455" s="0" t="s">
        <v>2372</v>
      </c>
    </row>
    <row r="456" customFormat="false" ht="12.8" hidden="false" customHeight="false" outlineLevel="0" collapsed="false">
      <c r="A456" s="0" t="s">
        <v>2154</v>
      </c>
      <c r="B456" s="0" t="s">
        <v>2373</v>
      </c>
      <c r="C456" s="0" t="s">
        <v>2374</v>
      </c>
      <c r="D456" s="4" t="str">
        <f aca="false">HYPERLINK("http://rna.bgsu.edu/rna3dhub/display3D/unitid/7O7Y|1|B5|C|80,7O7Y|1|B5|G|1304","view")</f>
        <v>view</v>
      </c>
      <c r="F456" s="0" t="s">
        <v>1067</v>
      </c>
      <c r="K456" s="0" t="s">
        <v>137</v>
      </c>
    </row>
    <row r="457" customFormat="false" ht="12.8" hidden="false" customHeight="false" outlineLevel="0" collapsed="false">
      <c r="A457" s="0" t="s">
        <v>2154</v>
      </c>
      <c r="B457" s="0" t="s">
        <v>2375</v>
      </c>
      <c r="C457" s="0" t="s">
        <v>2376</v>
      </c>
      <c r="D457" s="4" t="str">
        <f aca="false">HYPERLINK("http://rna.bgsu.edu/rna3dhub/display3D/unitid/7O7Y|1|B5|G|102,7O7Y|1|B5|U|1325","view")</f>
        <v>view</v>
      </c>
      <c r="E457" s="0" t="s">
        <v>2377</v>
      </c>
      <c r="G457" s="0" t="s">
        <v>2378</v>
      </c>
      <c r="I457" s="0" t="s">
        <v>2377</v>
      </c>
      <c r="J457" s="0" t="s">
        <v>298</v>
      </c>
      <c r="K457" s="0" t="s">
        <v>126</v>
      </c>
      <c r="L457" s="0" t="s">
        <v>2379</v>
      </c>
      <c r="M457" s="0" t="s">
        <v>2379</v>
      </c>
    </row>
    <row r="458" customFormat="false" ht="12.8" hidden="false" customHeight="false" outlineLevel="0" collapsed="false">
      <c r="A458" s="0" t="s">
        <v>2154</v>
      </c>
      <c r="B458" s="0" t="s">
        <v>2380</v>
      </c>
      <c r="C458" s="0" t="s">
        <v>2381</v>
      </c>
      <c r="D458" s="4" t="str">
        <f aca="false">HYPERLINK("http://rna.bgsu.edu/rna3dhub/display3D/unitid/7O7Y|1|B5|A|318,7O7Y|1|B5|A|3459","view")</f>
        <v>view</v>
      </c>
      <c r="F458" s="0" t="s">
        <v>2382</v>
      </c>
      <c r="H458" s="0" t="s">
        <v>2383</v>
      </c>
      <c r="I458" s="0" t="s">
        <v>2384</v>
      </c>
      <c r="J458" s="0" t="s">
        <v>38</v>
      </c>
      <c r="M458" s="0" t="s">
        <v>2385</v>
      </c>
    </row>
    <row r="459" customFormat="false" ht="12.8" hidden="false" customHeight="false" outlineLevel="0" collapsed="false">
      <c r="A459" s="0" t="s">
        <v>2154</v>
      </c>
      <c r="B459" s="0" t="s">
        <v>2386</v>
      </c>
      <c r="C459" s="0" t="s">
        <v>2387</v>
      </c>
      <c r="D459" s="4" t="str">
        <f aca="false">HYPERLINK("http://rna.bgsu.edu/rna3dhub/display3D/unitid/7O7Y|1|B5|A|349,7O7Y|1|B5|G|2137","view")</f>
        <v>view</v>
      </c>
      <c r="E459" s="0" t="s">
        <v>2388</v>
      </c>
      <c r="G459" s="0" t="s">
        <v>2389</v>
      </c>
      <c r="I459" s="0" t="s">
        <v>2390</v>
      </c>
      <c r="K459" s="0" t="s">
        <v>137</v>
      </c>
      <c r="L459" s="0" t="s">
        <v>2391</v>
      </c>
      <c r="M459" s="0" t="s">
        <v>2391</v>
      </c>
    </row>
    <row r="460" customFormat="false" ht="12.8" hidden="false" customHeight="false" outlineLevel="0" collapsed="false">
      <c r="A460" s="0" t="s">
        <v>2154</v>
      </c>
      <c r="B460" s="0" t="s">
        <v>2392</v>
      </c>
      <c r="C460" s="0" t="s">
        <v>2393</v>
      </c>
      <c r="D460" s="4" t="str">
        <f aca="false">HYPERLINK("http://rna.bgsu.edu/rna3dhub/display3D/unitid/7O7Y|1|B5|A|371,7O7Y|1|B5|U|1486","view")</f>
        <v>view</v>
      </c>
      <c r="E460" s="0" t="s">
        <v>2394</v>
      </c>
      <c r="G460" s="0" t="s">
        <v>2395</v>
      </c>
      <c r="H460" s="0" t="s">
        <v>2396</v>
      </c>
      <c r="I460" s="0" t="s">
        <v>2394</v>
      </c>
      <c r="J460" s="0" t="s">
        <v>214</v>
      </c>
      <c r="K460" s="0" t="s">
        <v>60</v>
      </c>
      <c r="L460" s="0" t="s">
        <v>2397</v>
      </c>
      <c r="M460" s="0" t="s">
        <v>2397</v>
      </c>
    </row>
    <row r="461" customFormat="false" ht="12.8" hidden="false" customHeight="false" outlineLevel="0" collapsed="false">
      <c r="A461" s="0" t="s">
        <v>2154</v>
      </c>
      <c r="B461" s="0" t="s">
        <v>2398</v>
      </c>
      <c r="C461" s="0" t="s">
        <v>2399</v>
      </c>
      <c r="D461" s="4" t="str">
        <f aca="false">HYPERLINK("http://rna.bgsu.edu/rna3dhub/display3D/unitid/7O7Y|1|B5|A|372,7O7Y|1|B5|G|1485","view")</f>
        <v>view</v>
      </c>
      <c r="E461" s="0" t="s">
        <v>2400</v>
      </c>
      <c r="G461" s="0" t="s">
        <v>2401</v>
      </c>
      <c r="H461" s="0" t="s">
        <v>2396</v>
      </c>
      <c r="I461" s="0" t="s">
        <v>2400</v>
      </c>
      <c r="K461" s="0" t="s">
        <v>221</v>
      </c>
      <c r="L461" s="0" t="s">
        <v>2402</v>
      </c>
      <c r="M461" s="0" t="s">
        <v>2402</v>
      </c>
    </row>
    <row r="462" customFormat="false" ht="12.8" hidden="false" customHeight="false" outlineLevel="0" collapsed="false">
      <c r="A462" s="0" t="s">
        <v>2154</v>
      </c>
      <c r="B462" s="0" t="s">
        <v>2403</v>
      </c>
      <c r="C462" s="0" t="s">
        <v>2404</v>
      </c>
      <c r="D462" s="4" t="str">
        <f aca="false">HYPERLINK("http://rna.bgsu.edu/rna3dhub/display3D/unitid/7O7Y|1|B5|C|853,7O7Y|1|B5|G|1841","view")</f>
        <v>view</v>
      </c>
      <c r="F462" s="0" t="s">
        <v>2055</v>
      </c>
    </row>
    <row r="463" customFormat="false" ht="12.8" hidden="false" customHeight="false" outlineLevel="0" collapsed="false">
      <c r="A463" s="0" t="s">
        <v>2154</v>
      </c>
      <c r="B463" s="0" t="s">
        <v>2405</v>
      </c>
      <c r="C463" s="0" t="s">
        <v>2406</v>
      </c>
      <c r="D463" s="4" t="str">
        <f aca="false">HYPERLINK("http://rna.bgsu.edu/rna3dhub/display3D/unitid/7O7Y|1|B5|A|1478,7O7Y|1|B5|C|4135","view")</f>
        <v>view</v>
      </c>
      <c r="E463" s="0" t="s">
        <v>2407</v>
      </c>
      <c r="G463" s="0" t="s">
        <v>2408</v>
      </c>
      <c r="H463" s="0" t="s">
        <v>2409</v>
      </c>
      <c r="I463" s="0" t="s">
        <v>2410</v>
      </c>
      <c r="J463" s="0" t="s">
        <v>73</v>
      </c>
      <c r="K463" s="0" t="s">
        <v>60</v>
      </c>
      <c r="M463" s="0" t="s">
        <v>2411</v>
      </c>
    </row>
    <row r="464" customFormat="false" ht="12.8" hidden="false" customHeight="false" outlineLevel="0" collapsed="false">
      <c r="A464" s="0" t="s">
        <v>2154</v>
      </c>
      <c r="B464" s="0" t="s">
        <v>2412</v>
      </c>
      <c r="C464" s="0" t="s">
        <v>2413</v>
      </c>
      <c r="D464" s="4" t="str">
        <f aca="false">HYPERLINK("http://rna.bgsu.edu/rna3dhub/display3D/unitid/7O7Y|1|B5|C|1495,7O7Y|1|B5|A|2292","view")</f>
        <v>view</v>
      </c>
      <c r="F464" s="0" t="s">
        <v>2414</v>
      </c>
      <c r="G464" s="0" t="s">
        <v>2415</v>
      </c>
      <c r="H464" s="0" t="s">
        <v>2416</v>
      </c>
      <c r="I464" s="0" t="s">
        <v>2417</v>
      </c>
      <c r="K464" s="0" t="s">
        <v>60</v>
      </c>
    </row>
    <row r="465" customFormat="false" ht="12.8" hidden="false" customHeight="false" outlineLevel="0" collapsed="false">
      <c r="A465" s="0" t="s">
        <v>2154</v>
      </c>
      <c r="B465" s="0" t="s">
        <v>2418</v>
      </c>
      <c r="C465" s="0" t="s">
        <v>2419</v>
      </c>
      <c r="D465" s="4" t="str">
        <f aca="false">HYPERLINK("http://rna.bgsu.edu/rna3dhub/display3D/unitid/7O7Y|1|B5|C|1496,7O7Y|1|B5|G|2291","view")</f>
        <v>view</v>
      </c>
      <c r="E465" s="0" t="s">
        <v>2420</v>
      </c>
      <c r="G465" s="0" t="s">
        <v>2421</v>
      </c>
      <c r="H465" s="0" t="s">
        <v>2416</v>
      </c>
      <c r="J465" s="0" t="s">
        <v>907</v>
      </c>
      <c r="K465" s="0" t="s">
        <v>102</v>
      </c>
      <c r="L465" s="0" t="s">
        <v>2422</v>
      </c>
      <c r="M465" s="0" t="s">
        <v>2422</v>
      </c>
    </row>
    <row r="466" customFormat="false" ht="12.8" hidden="false" customHeight="false" outlineLevel="0" collapsed="false">
      <c r="A466" s="0" t="s">
        <v>2154</v>
      </c>
      <c r="B466" s="0" t="s">
        <v>2423</v>
      </c>
      <c r="C466" s="0" t="s">
        <v>2424</v>
      </c>
      <c r="D466" s="4" t="str">
        <f aca="false">HYPERLINK("http://rna.bgsu.edu/rna3dhub/display3D/unitid/7O7Y|1|B5|A|1502,7O7Y|1|B5|A|2656","view")</f>
        <v>view</v>
      </c>
      <c r="F466" s="0" t="s">
        <v>2345</v>
      </c>
      <c r="H466" s="0" t="s">
        <v>2425</v>
      </c>
      <c r="I466" s="0" t="s">
        <v>2426</v>
      </c>
      <c r="M466" s="0" t="s">
        <v>2427</v>
      </c>
    </row>
    <row r="467" customFormat="false" ht="12.8" hidden="false" customHeight="false" outlineLevel="0" collapsed="false">
      <c r="A467" s="0" t="s">
        <v>2154</v>
      </c>
      <c r="B467" s="0" t="s">
        <v>2428</v>
      </c>
      <c r="C467" s="0" t="s">
        <v>2429</v>
      </c>
      <c r="D467" s="4" t="str">
        <f aca="false">HYPERLINK("http://rna.bgsu.edu/rna3dhub/display3D/unitid/7O7Y|1|B5|G|1503,7O7Y|1|B5|A|2655","view")</f>
        <v>view</v>
      </c>
      <c r="F467" s="0" t="s">
        <v>2430</v>
      </c>
      <c r="G467" s="0" t="s">
        <v>2431</v>
      </c>
      <c r="H467" s="0" t="s">
        <v>2425</v>
      </c>
      <c r="I467" s="0" t="s">
        <v>2432</v>
      </c>
      <c r="J467" s="0" t="s">
        <v>1213</v>
      </c>
      <c r="K467" s="0" t="s">
        <v>155</v>
      </c>
      <c r="M467" s="0" t="s">
        <v>2433</v>
      </c>
    </row>
    <row r="468" customFormat="false" ht="12.8" hidden="false" customHeight="false" outlineLevel="0" collapsed="false">
      <c r="A468" s="0" t="s">
        <v>2154</v>
      </c>
      <c r="B468" s="0" t="s">
        <v>2434</v>
      </c>
      <c r="C468" s="0" t="s">
        <v>2435</v>
      </c>
      <c r="D468" s="4" t="str">
        <f aca="false">HYPERLINK("http://rna.bgsu.edu/rna3dhub/display3D/unitid/7O7Y|1|B5|A|1585,7O7Y|1|B5|C|3382","view")</f>
        <v>view</v>
      </c>
      <c r="F468" s="0" t="s">
        <v>2436</v>
      </c>
      <c r="G468" s="0" t="s">
        <v>2437</v>
      </c>
      <c r="I468" s="0" t="s">
        <v>2438</v>
      </c>
      <c r="K468" s="0" t="s">
        <v>155</v>
      </c>
    </row>
    <row r="469" customFormat="false" ht="12.8" hidden="false" customHeight="false" outlineLevel="0" collapsed="false">
      <c r="A469" s="0" t="s">
        <v>2154</v>
      </c>
      <c r="B469" s="0" t="s">
        <v>2439</v>
      </c>
      <c r="C469" s="0" t="s">
        <v>2440</v>
      </c>
      <c r="D469" s="4" t="str">
        <f aca="false">HYPERLINK("http://rna.bgsu.edu/rna3dhub/display3D/unitid/7O7Y|1|B5|G|1596,7O7Y|1|B5|G|3650","view")</f>
        <v>view</v>
      </c>
      <c r="E469" s="0" t="s">
        <v>2441</v>
      </c>
      <c r="I469" s="0" t="s">
        <v>2441</v>
      </c>
      <c r="J469" s="0" t="s">
        <v>1360</v>
      </c>
      <c r="K469" s="0" t="s">
        <v>221</v>
      </c>
      <c r="L469" s="0" t="s">
        <v>2442</v>
      </c>
      <c r="M469" s="0" t="s">
        <v>2442</v>
      </c>
    </row>
    <row r="470" customFormat="false" ht="12.8" hidden="false" customHeight="false" outlineLevel="0" collapsed="false">
      <c r="A470" s="0" t="s">
        <v>2154</v>
      </c>
      <c r="B470" s="0" t="s">
        <v>2443</v>
      </c>
      <c r="C470" s="0" t="s">
        <v>2444</v>
      </c>
      <c r="D470" s="4" t="str">
        <f aca="false">HYPERLINK("http://rna.bgsu.edu/rna3dhub/display3D/unitid/7O7Y|1|B5|G|1612,7O7Y|1|B5|A|2192","view")</f>
        <v>view</v>
      </c>
      <c r="E470" s="0" t="s">
        <v>2445</v>
      </c>
      <c r="G470" s="0" t="s">
        <v>2446</v>
      </c>
      <c r="I470" s="0" t="s">
        <v>2445</v>
      </c>
      <c r="K470" s="0" t="s">
        <v>60</v>
      </c>
      <c r="M470" s="0" t="s">
        <v>2447</v>
      </c>
    </row>
    <row r="471" customFormat="false" ht="12.8" hidden="false" customHeight="false" outlineLevel="0" collapsed="false">
      <c r="A471" s="0" t="s">
        <v>2154</v>
      </c>
      <c r="B471" s="0" t="s">
        <v>2448</v>
      </c>
      <c r="C471" s="0" t="s">
        <v>2449</v>
      </c>
      <c r="D471" s="4" t="str">
        <f aca="false">HYPERLINK("http://rna.bgsu.edu/rna3dhub/display3D/unitid/7O7Y|1|B5|C|1617,7O7Y|1|B5|G|2163","view")</f>
        <v>view</v>
      </c>
      <c r="E471" s="0" t="s">
        <v>2450</v>
      </c>
      <c r="G471" s="0" t="s">
        <v>2451</v>
      </c>
      <c r="H471" s="0" t="s">
        <v>2452</v>
      </c>
      <c r="I471" s="0" t="s">
        <v>2453</v>
      </c>
      <c r="J471" s="0" t="s">
        <v>907</v>
      </c>
      <c r="K471" s="0" t="s">
        <v>102</v>
      </c>
      <c r="L471" s="0" t="s">
        <v>2454</v>
      </c>
      <c r="M471" s="0" t="s">
        <v>2454</v>
      </c>
    </row>
    <row r="472" customFormat="false" ht="12.8" hidden="false" customHeight="false" outlineLevel="0" collapsed="false">
      <c r="A472" s="0" t="s">
        <v>2154</v>
      </c>
      <c r="B472" s="0" t="s">
        <v>2455</v>
      </c>
      <c r="C472" s="0" t="s">
        <v>2456</v>
      </c>
      <c r="D472" s="4" t="str">
        <f aca="false">HYPERLINK("http://rna.bgsu.edu/rna3dhub/display3D/unitid/7O7Y|1|B5|A|1675,7O7Y|1|B7|C|78","view")</f>
        <v>view</v>
      </c>
      <c r="F472" s="0" t="s">
        <v>2457</v>
      </c>
      <c r="H472" s="0" t="s">
        <v>2458</v>
      </c>
      <c r="I472" s="0" t="s">
        <v>2459</v>
      </c>
      <c r="J472" s="0" t="s">
        <v>73</v>
      </c>
    </row>
    <row r="473" customFormat="false" ht="12.8" hidden="false" customHeight="false" outlineLevel="0" collapsed="false">
      <c r="A473" s="0" t="s">
        <v>2154</v>
      </c>
      <c r="B473" s="0" t="s">
        <v>2460</v>
      </c>
      <c r="C473" s="0" t="s">
        <v>2461</v>
      </c>
      <c r="D473" s="4" t="str">
        <f aca="false">HYPERLINK("http://rna.bgsu.edu/rna3dhub/display3D/unitid/7O7Y|1|B5|A|1676,7O7Y|1|B7|A|77","view")</f>
        <v>view</v>
      </c>
      <c r="F473" s="0" t="s">
        <v>2462</v>
      </c>
      <c r="H473" s="0" t="s">
        <v>2458</v>
      </c>
      <c r="I473" s="0" t="s">
        <v>2463</v>
      </c>
      <c r="J473" s="0" t="s">
        <v>38</v>
      </c>
    </row>
    <row r="474" customFormat="false" ht="12.8" hidden="false" customHeight="false" outlineLevel="0" collapsed="false">
      <c r="A474" s="0" t="s">
        <v>2154</v>
      </c>
      <c r="B474" s="0" t="s">
        <v>2464</v>
      </c>
      <c r="C474" s="0" t="s">
        <v>2465</v>
      </c>
      <c r="D474" s="4" t="str">
        <f aca="false">HYPERLINK("http://rna.bgsu.edu/rna3dhub/display3D/unitid/7O7Y|1|B5|A|1727,7O7Y|1|B5|G|3955","view")</f>
        <v>view</v>
      </c>
      <c r="E474" s="0" t="s">
        <v>2466</v>
      </c>
      <c r="G474" s="0" t="s">
        <v>2467</v>
      </c>
      <c r="H474" s="0" t="s">
        <v>2468</v>
      </c>
      <c r="I474" s="0" t="s">
        <v>2466</v>
      </c>
      <c r="J474" s="0" t="s">
        <v>339</v>
      </c>
      <c r="K474" s="0" t="s">
        <v>221</v>
      </c>
      <c r="L474" s="0" t="s">
        <v>2469</v>
      </c>
      <c r="M474" s="0" t="s">
        <v>2469</v>
      </c>
    </row>
    <row r="475" customFormat="false" ht="12.8" hidden="false" customHeight="false" outlineLevel="0" collapsed="false">
      <c r="A475" s="0" t="s">
        <v>2154</v>
      </c>
      <c r="B475" s="0" t="s">
        <v>2470</v>
      </c>
      <c r="C475" s="0" t="s">
        <v>2471</v>
      </c>
      <c r="D475" s="4" t="str">
        <f aca="false">HYPERLINK("http://rna.bgsu.edu/rna3dhub/display3D/unitid/7O7Y|1|B5|A|1806,7O7Y|1|B5|PSU|4149","view")</f>
        <v>view</v>
      </c>
      <c r="F475" s="0" t="s">
        <v>2472</v>
      </c>
      <c r="G475" s="0" t="s">
        <v>2473</v>
      </c>
      <c r="H475" s="0" t="s">
        <v>2474</v>
      </c>
      <c r="K475" s="0" t="s">
        <v>60</v>
      </c>
    </row>
    <row r="476" customFormat="false" ht="12.8" hidden="false" customHeight="false" outlineLevel="0" collapsed="false">
      <c r="A476" s="0" t="s">
        <v>2154</v>
      </c>
      <c r="B476" s="0" t="s">
        <v>2475</v>
      </c>
      <c r="C476" s="0" t="s">
        <v>2476</v>
      </c>
      <c r="D476" s="4" t="str">
        <f aca="false">HYPERLINK("http://rna.bgsu.edu/rna3dhub/display3D/unitid/7O7Y|1|B5|A|1807,7O7Y|1|B5|C|4148","view")</f>
        <v>view</v>
      </c>
      <c r="F476" s="0" t="s">
        <v>2477</v>
      </c>
      <c r="G476" s="0" t="s">
        <v>2478</v>
      </c>
      <c r="H476" s="0" t="s">
        <v>2474</v>
      </c>
      <c r="I476" s="0" t="s">
        <v>2479</v>
      </c>
      <c r="K476" s="0" t="s">
        <v>155</v>
      </c>
    </row>
    <row r="477" customFormat="false" ht="12.8" hidden="false" customHeight="false" outlineLevel="0" collapsed="false">
      <c r="A477" s="0" t="s">
        <v>2154</v>
      </c>
      <c r="B477" s="0" t="s">
        <v>2480</v>
      </c>
      <c r="C477" s="0" t="s">
        <v>2481</v>
      </c>
      <c r="D477" s="4" t="str">
        <f aca="false">HYPERLINK("http://rna.bgsu.edu/rna3dhub/display3D/unitid/7O7Y|1|B5|A|1812,7O7Y|1|B5|U|3964","view")</f>
        <v>view</v>
      </c>
      <c r="F477" s="0" t="s">
        <v>538</v>
      </c>
      <c r="H477" s="0" t="s">
        <v>2482</v>
      </c>
    </row>
    <row r="478" customFormat="false" ht="12.8" hidden="false" customHeight="false" outlineLevel="0" collapsed="false">
      <c r="A478" s="0" t="s">
        <v>2154</v>
      </c>
      <c r="B478" s="0" t="s">
        <v>2483</v>
      </c>
      <c r="C478" s="0" t="s">
        <v>2484</v>
      </c>
      <c r="D478" s="4" t="str">
        <f aca="false">HYPERLINK("http://rna.bgsu.edu/rna3dhub/display3D/unitid/7O7Y|1|B5|G|1817,7O7Y|1|B5|A|1831","view")</f>
        <v>view</v>
      </c>
      <c r="E478" s="0" t="s">
        <v>2485</v>
      </c>
      <c r="G478" s="0" t="s">
        <v>2486</v>
      </c>
      <c r="I478" s="0" t="s">
        <v>2487</v>
      </c>
      <c r="K478" s="0" t="s">
        <v>2488</v>
      </c>
      <c r="L478" s="0" t="s">
        <v>2489</v>
      </c>
      <c r="M478" s="0" t="s">
        <v>2489</v>
      </c>
    </row>
    <row r="479" customFormat="false" ht="12.8" hidden="false" customHeight="false" outlineLevel="0" collapsed="false">
      <c r="A479" s="0" t="s">
        <v>2154</v>
      </c>
      <c r="B479" s="0" t="s">
        <v>2490</v>
      </c>
      <c r="C479" s="0" t="s">
        <v>2491</v>
      </c>
      <c r="D479" s="4" t="str">
        <f aca="false">HYPERLINK("http://rna.bgsu.edu/rna3dhub/display3D/unitid/7O7Y|1|B5|C|1818,7O7Y|1|B5|A|1830","view")</f>
        <v>view</v>
      </c>
      <c r="F479" s="0" t="s">
        <v>2492</v>
      </c>
      <c r="G479" s="0" t="s">
        <v>2493</v>
      </c>
      <c r="J479" s="0" t="s">
        <v>88</v>
      </c>
      <c r="K479" s="0" t="s">
        <v>155</v>
      </c>
      <c r="M479" s="0" t="s">
        <v>2494</v>
      </c>
    </row>
    <row r="480" customFormat="false" ht="12.8" hidden="false" customHeight="false" outlineLevel="0" collapsed="false">
      <c r="A480" s="0" t="s">
        <v>2154</v>
      </c>
      <c r="B480" s="0" t="s">
        <v>2495</v>
      </c>
      <c r="C480" s="0" t="s">
        <v>2496</v>
      </c>
      <c r="D480" s="4" t="str">
        <f aca="false">HYPERLINK("http://rna.bgsu.edu/rna3dhub/display3D/unitid/7O7Y|1|B5|A|1827,7O7Y|1|B5|U|3615","view")</f>
        <v>view</v>
      </c>
      <c r="F480" s="0" t="s">
        <v>2497</v>
      </c>
      <c r="G480" s="0" t="s">
        <v>2498</v>
      </c>
      <c r="I480" s="0" t="s">
        <v>2499</v>
      </c>
      <c r="J480" s="0" t="s">
        <v>214</v>
      </c>
      <c r="K480" s="0" t="s">
        <v>60</v>
      </c>
      <c r="L480" s="0" t="s">
        <v>2500</v>
      </c>
      <c r="M480" s="0" t="s">
        <v>2500</v>
      </c>
    </row>
    <row r="481" customFormat="false" ht="12.8" hidden="false" customHeight="false" outlineLevel="0" collapsed="false">
      <c r="A481" s="0" t="s">
        <v>2154</v>
      </c>
      <c r="B481" s="0" t="s">
        <v>2501</v>
      </c>
      <c r="C481" s="0" t="s">
        <v>2502</v>
      </c>
      <c r="D481" s="4" t="str">
        <f aca="false">HYPERLINK("http://rna.bgsu.edu/rna3dhub/display3D/unitid/7O7Y|1|B5|C|1833,7O7Y|1|B5|A|1847","view")</f>
        <v>view</v>
      </c>
      <c r="F481" s="0" t="s">
        <v>2503</v>
      </c>
      <c r="G481" s="0" t="s">
        <v>2504</v>
      </c>
      <c r="H481" s="0" t="s">
        <v>2505</v>
      </c>
      <c r="I481" s="0" t="s">
        <v>2506</v>
      </c>
      <c r="K481" s="0" t="s">
        <v>60</v>
      </c>
    </row>
    <row r="482" customFormat="false" ht="12.8" hidden="false" customHeight="false" outlineLevel="0" collapsed="false">
      <c r="A482" s="0" t="s">
        <v>2154</v>
      </c>
      <c r="B482" s="0" t="s">
        <v>2507</v>
      </c>
      <c r="C482" s="0" t="s">
        <v>2508</v>
      </c>
      <c r="D482" s="4" t="str">
        <f aca="false">HYPERLINK("http://rna.bgsu.edu/rna3dhub/display3D/unitid/7O7Y|1|B5|G|1834,7O7Y|1|B5|A|1846","view")</f>
        <v>view</v>
      </c>
      <c r="F482" s="0" t="s">
        <v>2509</v>
      </c>
      <c r="H482" s="0" t="s">
        <v>2505</v>
      </c>
      <c r="I482" s="0" t="s">
        <v>2510</v>
      </c>
      <c r="J482" s="0" t="s">
        <v>586</v>
      </c>
      <c r="K482" s="0" t="s">
        <v>155</v>
      </c>
      <c r="M482" s="0" t="s">
        <v>2511</v>
      </c>
    </row>
    <row r="483" customFormat="false" ht="12.8" hidden="false" customHeight="false" outlineLevel="0" collapsed="false">
      <c r="A483" s="0" t="s">
        <v>2154</v>
      </c>
      <c r="B483" s="0" t="s">
        <v>2512</v>
      </c>
      <c r="C483" s="0" t="s">
        <v>2513</v>
      </c>
      <c r="D483" s="4" t="str">
        <f aca="false">HYPERLINK("http://rna.bgsu.edu/rna3dhub/display3D/unitid/7O7Y|1|B5|G|1855,7O7Y|1|B5|C|2006","view")</f>
        <v>view</v>
      </c>
      <c r="F483" s="0" t="s">
        <v>2514</v>
      </c>
      <c r="G483" s="0" t="s">
        <v>2515</v>
      </c>
      <c r="H483" s="0" t="s">
        <v>2516</v>
      </c>
      <c r="J483" s="0" t="s">
        <v>125</v>
      </c>
    </row>
    <row r="484" customFormat="false" ht="12.8" hidden="false" customHeight="false" outlineLevel="0" collapsed="false">
      <c r="A484" s="0" t="s">
        <v>2154</v>
      </c>
      <c r="B484" s="0" t="s">
        <v>2517</v>
      </c>
      <c r="C484" s="0" t="s">
        <v>2518</v>
      </c>
      <c r="D484" s="4" t="str">
        <f aca="false">HYPERLINK("http://rna.bgsu.edu/rna3dhub/display3D/unitid/7O7Y|1|B5|A|1856,7O7Y|1|B5|C|2005","view")</f>
        <v>view</v>
      </c>
      <c r="F484" s="0" t="s">
        <v>2519</v>
      </c>
      <c r="G484" s="0" t="s">
        <v>2520</v>
      </c>
      <c r="H484" s="0" t="s">
        <v>2516</v>
      </c>
      <c r="I484" s="0" t="s">
        <v>2521</v>
      </c>
    </row>
    <row r="485" customFormat="false" ht="12.8" hidden="false" customHeight="false" outlineLevel="0" collapsed="false">
      <c r="A485" s="0" t="s">
        <v>2154</v>
      </c>
      <c r="B485" s="0" t="s">
        <v>2522</v>
      </c>
      <c r="C485" s="0" t="s">
        <v>2523</v>
      </c>
      <c r="D485" s="4" t="str">
        <f aca="false">HYPERLINK("http://rna.bgsu.edu/rna3dhub/display3D/unitid/7O7Y|1|B5|A|1881,7O7Y|1|B5|C|4178","view")</f>
        <v>view</v>
      </c>
      <c r="F485" s="0" t="s">
        <v>2524</v>
      </c>
      <c r="G485" s="0" t="s">
        <v>2525</v>
      </c>
      <c r="I485" s="0" t="s">
        <v>2526</v>
      </c>
      <c r="J485" s="0" t="s">
        <v>73</v>
      </c>
      <c r="K485" s="0" t="s">
        <v>60</v>
      </c>
      <c r="M485" s="0" t="s">
        <v>2527</v>
      </c>
    </row>
    <row r="486" customFormat="false" ht="12.8" hidden="false" customHeight="false" outlineLevel="0" collapsed="false">
      <c r="A486" s="0" t="s">
        <v>2154</v>
      </c>
      <c r="B486" s="0" t="s">
        <v>2528</v>
      </c>
      <c r="C486" s="0" t="s">
        <v>2529</v>
      </c>
      <c r="D486" s="4" t="str">
        <f aca="false">HYPERLINK("http://rna.bgsu.edu/rna3dhub/display3D/unitid/7O7Y|1|B5|A|1982,7O7Y|1|B5|C|4207","view")</f>
        <v>view</v>
      </c>
      <c r="F486" s="0" t="s">
        <v>2530</v>
      </c>
      <c r="G486" s="0" t="s">
        <v>2531</v>
      </c>
    </row>
    <row r="487" customFormat="false" ht="12.8" hidden="false" customHeight="false" outlineLevel="0" collapsed="false">
      <c r="A487" s="0" t="s">
        <v>2154</v>
      </c>
      <c r="B487" s="0" t="s">
        <v>2532</v>
      </c>
      <c r="C487" s="0" t="s">
        <v>2533</v>
      </c>
      <c r="D487" s="4" t="str">
        <f aca="false">HYPERLINK("http://rna.bgsu.edu/rna3dhub/display3D/unitid/7O7Y|1|B5|A|2151,7O7Y|1|B8|C|19","view")</f>
        <v>view</v>
      </c>
      <c r="F487" s="0" t="s">
        <v>2534</v>
      </c>
      <c r="G487" s="0" t="s">
        <v>2535</v>
      </c>
      <c r="H487" s="0" t="s">
        <v>2536</v>
      </c>
      <c r="I487" s="0" t="s">
        <v>2537</v>
      </c>
      <c r="J487" s="0" t="s">
        <v>73</v>
      </c>
      <c r="K487" s="0" t="s">
        <v>60</v>
      </c>
      <c r="M487" s="0" t="s">
        <v>2538</v>
      </c>
    </row>
    <row r="488" customFormat="false" ht="12.8" hidden="false" customHeight="false" outlineLevel="0" collapsed="false">
      <c r="A488" s="0" t="s">
        <v>2154</v>
      </c>
      <c r="B488" s="0" t="s">
        <v>2539</v>
      </c>
      <c r="C488" s="0" t="s">
        <v>2540</v>
      </c>
      <c r="D488" s="4" t="str">
        <f aca="false">HYPERLINK("http://rna.bgsu.edu/rna3dhub/display3D/unitid/7O7Y|1|B5|G|2152,7O7Y|1|B8|U|18","view")</f>
        <v>view</v>
      </c>
      <c r="F488" s="0" t="s">
        <v>2541</v>
      </c>
      <c r="H488" s="0" t="s">
        <v>2536</v>
      </c>
      <c r="I488" s="0" t="s">
        <v>2542</v>
      </c>
      <c r="K488" s="0" t="s">
        <v>155</v>
      </c>
    </row>
    <row r="489" customFormat="false" ht="12.8" hidden="false" customHeight="false" outlineLevel="0" collapsed="false">
      <c r="A489" s="0" t="s">
        <v>2154</v>
      </c>
      <c r="B489" s="0" t="s">
        <v>2543</v>
      </c>
      <c r="C489" s="0" t="s">
        <v>2544</v>
      </c>
      <c r="D489" s="4" t="str">
        <f aca="false">HYPERLINK("http://rna.bgsu.edu/rna3dhub/display3D/unitid/7O7Y|1|B5|C|2254,7O7Y|1|B5|C|2369","view")</f>
        <v>view</v>
      </c>
      <c r="F489" s="0" t="s">
        <v>2545</v>
      </c>
      <c r="G489" s="0" t="s">
        <v>2546</v>
      </c>
      <c r="I489" s="0" t="s">
        <v>2547</v>
      </c>
      <c r="K489" s="0" t="s">
        <v>155</v>
      </c>
    </row>
    <row r="490" customFormat="false" ht="12.8" hidden="false" customHeight="false" outlineLevel="0" collapsed="false">
      <c r="A490" s="0" t="s">
        <v>2154</v>
      </c>
      <c r="B490" s="0" t="s">
        <v>2548</v>
      </c>
      <c r="C490" s="0" t="s">
        <v>2549</v>
      </c>
      <c r="D490" s="4" t="str">
        <f aca="false">HYPERLINK("http://rna.bgsu.edu/rna3dhub/display3D/unitid/7O7Y|1|B5|G|2285,7O7Y|1|B5|A|2355","view")</f>
        <v>view</v>
      </c>
      <c r="E490" s="0" t="s">
        <v>2550</v>
      </c>
      <c r="G490" s="0" t="s">
        <v>2551</v>
      </c>
      <c r="I490" s="0" t="s">
        <v>2552</v>
      </c>
      <c r="J490" s="0" t="s">
        <v>1213</v>
      </c>
      <c r="K490" s="0" t="s">
        <v>2488</v>
      </c>
      <c r="L490" s="0" t="s">
        <v>2553</v>
      </c>
      <c r="M490" s="0" t="s">
        <v>2553</v>
      </c>
    </row>
    <row r="491" customFormat="false" ht="12.8" hidden="false" customHeight="false" outlineLevel="0" collapsed="false">
      <c r="A491" s="0" t="s">
        <v>2154</v>
      </c>
      <c r="B491" s="0" t="s">
        <v>2554</v>
      </c>
      <c r="C491" s="0" t="s">
        <v>2555</v>
      </c>
      <c r="D491" s="4" t="str">
        <f aca="false">HYPERLINK("http://rna.bgsu.edu/rna3dhub/display3D/unitid/7O7Y|1|B5|C|2289,7O7Y|1|B5|A|2588","view")</f>
        <v>view</v>
      </c>
      <c r="F491" s="0" t="s">
        <v>2556</v>
      </c>
      <c r="G491" s="0" t="s">
        <v>2557</v>
      </c>
      <c r="H491" s="0" t="s">
        <v>2558</v>
      </c>
      <c r="I491" s="0" t="s">
        <v>2559</v>
      </c>
      <c r="J491" s="0" t="s">
        <v>88</v>
      </c>
    </row>
    <row r="492" customFormat="false" ht="12.8" hidden="false" customHeight="false" outlineLevel="0" collapsed="false">
      <c r="A492" s="0" t="s">
        <v>2154</v>
      </c>
      <c r="B492" s="0" t="s">
        <v>2560</v>
      </c>
      <c r="C492" s="0" t="s">
        <v>2561</v>
      </c>
      <c r="D492" s="4" t="str">
        <f aca="false">HYPERLINK("http://rna.bgsu.edu/rna3dhub/display3D/unitid/7O7Y|1|B5|U|2290,7O7Y|1|B5|A|2587","view")</f>
        <v>view</v>
      </c>
      <c r="F492" s="0" t="s">
        <v>2562</v>
      </c>
      <c r="H492" s="0" t="s">
        <v>2558</v>
      </c>
      <c r="I492" s="0" t="s">
        <v>2563</v>
      </c>
      <c r="J492" s="0" t="s">
        <v>49</v>
      </c>
      <c r="M492" s="0" t="s">
        <v>2564</v>
      </c>
    </row>
    <row r="493" customFormat="false" ht="12.8" hidden="false" customHeight="false" outlineLevel="0" collapsed="false">
      <c r="A493" s="0" t="s">
        <v>2154</v>
      </c>
      <c r="B493" s="0" t="s">
        <v>2565</v>
      </c>
      <c r="C493" s="0" t="s">
        <v>2566</v>
      </c>
      <c r="D493" s="4" t="str">
        <f aca="false">HYPERLINK("http://rna.bgsu.edu/rna3dhub/display3D/unitid/7O7Y|1|B5|C|2301,7O7Y|1|B5|G|3403","view")</f>
        <v>view</v>
      </c>
      <c r="E493" s="0" t="s">
        <v>2567</v>
      </c>
      <c r="I493" s="0" t="s">
        <v>2568</v>
      </c>
      <c r="J493" s="0" t="s">
        <v>117</v>
      </c>
      <c r="K493" s="0" t="s">
        <v>102</v>
      </c>
      <c r="L493" s="0" t="s">
        <v>2569</v>
      </c>
      <c r="M493" s="0" t="s">
        <v>2569</v>
      </c>
    </row>
    <row r="494" customFormat="false" ht="12.8" hidden="false" customHeight="false" outlineLevel="0" collapsed="false">
      <c r="A494" s="0" t="s">
        <v>2154</v>
      </c>
      <c r="B494" s="0" t="s">
        <v>2570</v>
      </c>
      <c r="C494" s="0" t="s">
        <v>2571</v>
      </c>
      <c r="D494" s="4" t="str">
        <f aca="false">HYPERLINK("http://rna.bgsu.edu/rna3dhub/display3D/unitid/7O7Y|1|B5|G|2329,7O7Y|1|B8|C|125","view")</f>
        <v>view</v>
      </c>
      <c r="E494" s="0" t="s">
        <v>2572</v>
      </c>
      <c r="G494" s="0" t="s">
        <v>2573</v>
      </c>
      <c r="I494" s="0" t="s">
        <v>2574</v>
      </c>
      <c r="K494" s="0" t="s">
        <v>126</v>
      </c>
      <c r="M494" s="0" t="s">
        <v>2575</v>
      </c>
    </row>
    <row r="495" customFormat="false" ht="12.8" hidden="false" customHeight="false" outlineLevel="0" collapsed="false">
      <c r="A495" s="0" t="s">
        <v>2154</v>
      </c>
      <c r="B495" s="0" t="s">
        <v>2576</v>
      </c>
      <c r="C495" s="0" t="s">
        <v>2577</v>
      </c>
      <c r="D495" s="4" t="str">
        <f aca="false">HYPERLINK("http://rna.bgsu.edu/rna3dhub/display3D/unitid/7O7Y|1|B5|C|2363,7O7Y|1|B5|G|2483","view")</f>
        <v>view</v>
      </c>
      <c r="E495" s="0" t="s">
        <v>2578</v>
      </c>
      <c r="G495" s="0" t="s">
        <v>2579</v>
      </c>
      <c r="I495" s="0" t="s">
        <v>2580</v>
      </c>
      <c r="J495" s="0" t="s">
        <v>117</v>
      </c>
      <c r="L495" s="0" t="s">
        <v>2581</v>
      </c>
      <c r="M495" s="0" t="s">
        <v>2582</v>
      </c>
    </row>
    <row r="496" customFormat="false" ht="12.8" hidden="false" customHeight="false" outlineLevel="0" collapsed="false">
      <c r="A496" s="0" t="s">
        <v>2154</v>
      </c>
      <c r="B496" s="0" t="s">
        <v>2583</v>
      </c>
      <c r="C496" s="0" t="s">
        <v>2584</v>
      </c>
      <c r="D496" s="4" t="str">
        <f aca="false">HYPERLINK("http://rna.bgsu.edu/rna3dhub/display3D/unitid/7O7Y|1|B5|A|2424,7O7Y|1|B5|C|2497","view")</f>
        <v>view</v>
      </c>
      <c r="E496" s="0" t="s">
        <v>2585</v>
      </c>
      <c r="G496" s="0" t="s">
        <v>2586</v>
      </c>
      <c r="H496" s="0" t="s">
        <v>2587</v>
      </c>
      <c r="J496" s="0" t="s">
        <v>73</v>
      </c>
      <c r="K496" s="0" t="s">
        <v>60</v>
      </c>
      <c r="M496" s="0" t="s">
        <v>2588</v>
      </c>
    </row>
    <row r="497" customFormat="false" ht="12.8" hidden="false" customHeight="false" outlineLevel="0" collapsed="false">
      <c r="A497" s="0" t="s">
        <v>2154</v>
      </c>
      <c r="B497" s="0" t="s">
        <v>2589</v>
      </c>
      <c r="C497" s="0" t="s">
        <v>2590</v>
      </c>
      <c r="D497" s="4" t="str">
        <f aca="false">HYPERLINK("http://rna.bgsu.edu/rna3dhub/display3D/unitid/7O7Y|1|B5|A|2425,7O7Y|1|B5|C|2496","view")</f>
        <v>view</v>
      </c>
      <c r="F497" s="0" t="s">
        <v>2591</v>
      </c>
      <c r="G497" s="0" t="s">
        <v>2592</v>
      </c>
      <c r="H497" s="0" t="s">
        <v>2587</v>
      </c>
      <c r="I497" s="0" t="s">
        <v>2593</v>
      </c>
      <c r="K497" s="0" t="s">
        <v>155</v>
      </c>
    </row>
    <row r="498" customFormat="false" ht="12.8" hidden="false" customHeight="false" outlineLevel="0" collapsed="false">
      <c r="A498" s="0" t="s">
        <v>2154</v>
      </c>
      <c r="B498" s="0" t="s">
        <v>2594</v>
      </c>
      <c r="C498" s="0" t="s">
        <v>2595</v>
      </c>
      <c r="D498" s="4" t="str">
        <f aca="false">HYPERLINK("http://rna.bgsu.edu/rna3dhub/display3D/unitid/7O7Y|1|B5|G|2429,7O7Y|1|B5|C|2613","view")</f>
        <v>view</v>
      </c>
      <c r="E498" s="0" t="s">
        <v>2596</v>
      </c>
      <c r="G498" s="0" t="s">
        <v>2597</v>
      </c>
      <c r="J498" s="0" t="s">
        <v>125</v>
      </c>
      <c r="K498" s="0" t="s">
        <v>2488</v>
      </c>
      <c r="M498" s="0" t="s">
        <v>2598</v>
      </c>
    </row>
    <row r="499" customFormat="false" ht="12.8" hidden="false" customHeight="false" outlineLevel="0" collapsed="false">
      <c r="A499" s="0" t="s">
        <v>2154</v>
      </c>
      <c r="B499" s="0" t="s">
        <v>2599</v>
      </c>
      <c r="C499" s="0" t="s">
        <v>2600</v>
      </c>
      <c r="D499" s="4" t="str">
        <f aca="false">HYPERLINK("http://rna.bgsu.edu/rna3dhub/display3D/unitid/7O7Y|1|B5|G|2659,7O7Y|1|B5|C|3354","view")</f>
        <v>view</v>
      </c>
      <c r="E499" s="0" t="s">
        <v>2601</v>
      </c>
      <c r="I499" s="0" t="s">
        <v>2602</v>
      </c>
      <c r="J499" s="0" t="s">
        <v>125</v>
      </c>
      <c r="K499" s="0" t="s">
        <v>126</v>
      </c>
      <c r="L499" s="0" t="s">
        <v>2603</v>
      </c>
      <c r="M499" s="0" t="s">
        <v>2603</v>
      </c>
    </row>
    <row r="500" customFormat="false" ht="12.8" hidden="false" customHeight="false" outlineLevel="0" collapsed="false">
      <c r="A500" s="0" t="s">
        <v>2154</v>
      </c>
      <c r="B500" s="0" t="s">
        <v>2604</v>
      </c>
      <c r="C500" s="0" t="s">
        <v>2605</v>
      </c>
      <c r="D500" s="4" t="str">
        <f aca="false">HYPERLINK("http://rna.bgsu.edu/rna3dhub/display3D/unitid/7O7Y|1|B5|A|3343,7O7Y|1|B5|A|4755","view")</f>
        <v>view</v>
      </c>
      <c r="E500" s="0" t="s">
        <v>2606</v>
      </c>
      <c r="G500" s="0" t="s">
        <v>2607</v>
      </c>
      <c r="I500" s="0" t="s">
        <v>2606</v>
      </c>
      <c r="J500" s="0" t="s">
        <v>438</v>
      </c>
      <c r="K500" s="0" t="s">
        <v>60</v>
      </c>
      <c r="L500" s="0" t="s">
        <v>2608</v>
      </c>
      <c r="M500" s="0" t="s">
        <v>2608</v>
      </c>
    </row>
    <row r="501" customFormat="false" ht="12.8" hidden="false" customHeight="false" outlineLevel="0" collapsed="false">
      <c r="A501" s="0" t="s">
        <v>2154</v>
      </c>
      <c r="B501" s="0" t="s">
        <v>2609</v>
      </c>
      <c r="C501" s="0" t="s">
        <v>2610</v>
      </c>
      <c r="D501" s="4" t="str">
        <f aca="false">HYPERLINK("http://rna.bgsu.edu/rna3dhub/display3D/unitid/7O7Y|1|B5|U|3377,7O7Y|1|B5|A|4299","view")</f>
        <v>view</v>
      </c>
      <c r="F501" s="0" t="s">
        <v>2611</v>
      </c>
      <c r="I501" s="0" t="s">
        <v>2612</v>
      </c>
      <c r="K501" s="0" t="s">
        <v>155</v>
      </c>
      <c r="L501" s="0" t="s">
        <v>2613</v>
      </c>
      <c r="M501" s="0" t="s">
        <v>2613</v>
      </c>
    </row>
    <row r="502" customFormat="false" ht="12.8" hidden="false" customHeight="false" outlineLevel="0" collapsed="false">
      <c r="A502" s="0" t="s">
        <v>2154</v>
      </c>
      <c r="B502" s="0" t="s">
        <v>2614</v>
      </c>
      <c r="C502" s="0" t="s">
        <v>2615</v>
      </c>
      <c r="D502" s="4" t="str">
        <f aca="false">HYPERLINK("http://rna.bgsu.edu/rna3dhub/display3D/unitid/7O7Y|1|B5|A|3449,7O7Y|1|B5|A|3924","view")</f>
        <v>view</v>
      </c>
      <c r="F502" s="0" t="s">
        <v>2616</v>
      </c>
      <c r="G502" s="0" t="s">
        <v>2617</v>
      </c>
      <c r="I502" s="0" t="s">
        <v>2618</v>
      </c>
      <c r="J502" s="0" t="s">
        <v>438</v>
      </c>
      <c r="K502" s="0" t="s">
        <v>60</v>
      </c>
      <c r="M502" s="0" t="s">
        <v>2619</v>
      </c>
    </row>
    <row r="503" customFormat="false" ht="12.8" hidden="false" customHeight="false" outlineLevel="0" collapsed="false">
      <c r="A503" s="0" t="s">
        <v>2154</v>
      </c>
      <c r="B503" s="0" t="s">
        <v>2620</v>
      </c>
      <c r="C503" s="0" t="s">
        <v>2621</v>
      </c>
      <c r="D503" s="4" t="str">
        <f aca="false">HYPERLINK("http://rna.bgsu.edu/rna3dhub/display3D/unitid/7O7Y|1|B5|A2M|3450,7O7Y|1|B5|C|3923","view")</f>
        <v>view</v>
      </c>
      <c r="G503" s="0" t="s">
        <v>2622</v>
      </c>
    </row>
    <row r="504" customFormat="false" ht="12.8" hidden="false" customHeight="false" outlineLevel="0" collapsed="false">
      <c r="A504" s="0" t="s">
        <v>2154</v>
      </c>
      <c r="B504" s="0" t="s">
        <v>2623</v>
      </c>
      <c r="C504" s="0" t="s">
        <v>2624</v>
      </c>
      <c r="D504" s="4" t="str">
        <f aca="false">HYPERLINK("http://rna.bgsu.edu/rna3dhub/display3D/unitid/7O7Y|1|B5|A|3468,7O7Y|1|B5|U|3664","view")</f>
        <v>view</v>
      </c>
      <c r="F504" s="0" t="s">
        <v>2625</v>
      </c>
      <c r="G504" s="0" t="s">
        <v>2626</v>
      </c>
      <c r="H504" s="0" t="s">
        <v>2627</v>
      </c>
      <c r="I504" s="0" t="s">
        <v>2628</v>
      </c>
      <c r="J504" s="0" t="s">
        <v>214</v>
      </c>
      <c r="K504" s="0" t="s">
        <v>60</v>
      </c>
      <c r="L504" s="0" t="s">
        <v>2629</v>
      </c>
      <c r="M504" s="0" t="s">
        <v>2629</v>
      </c>
    </row>
    <row r="505" customFormat="false" ht="12.8" hidden="false" customHeight="false" outlineLevel="0" collapsed="false">
      <c r="A505" s="0" t="s">
        <v>2154</v>
      </c>
      <c r="B505" s="0" t="s">
        <v>2630</v>
      </c>
      <c r="C505" s="0" t="s">
        <v>2631</v>
      </c>
      <c r="D505" s="4" t="str">
        <f aca="false">HYPERLINK("http://rna.bgsu.edu/rna3dhub/display3D/unitid/7O7Y|1|B5|A|3469,7O7Y|1|B5|C|3663","view")</f>
        <v>view</v>
      </c>
      <c r="F505" s="0" t="s">
        <v>2632</v>
      </c>
      <c r="G505" s="0" t="s">
        <v>2633</v>
      </c>
      <c r="H505" s="0" t="s">
        <v>2627</v>
      </c>
    </row>
    <row r="506" customFormat="false" ht="12.8" hidden="false" customHeight="false" outlineLevel="0" collapsed="false">
      <c r="A506" s="0" t="s">
        <v>2154</v>
      </c>
      <c r="B506" s="0" t="s">
        <v>2634</v>
      </c>
      <c r="C506" s="0" t="s">
        <v>2635</v>
      </c>
      <c r="D506" s="4" t="str">
        <f aca="false">HYPERLINK("http://rna.bgsu.edu/rna3dhub/display3D/unitid/7O7Y|1|B5|U|3530,7O7Y|1|B5|A|4242","view")</f>
        <v>view</v>
      </c>
    </row>
    <row r="507" customFormat="false" ht="12.8" hidden="false" customHeight="false" outlineLevel="0" collapsed="false">
      <c r="A507" s="0" t="s">
        <v>2154</v>
      </c>
      <c r="B507" s="0" t="s">
        <v>2636</v>
      </c>
      <c r="C507" s="0" t="s">
        <v>2637</v>
      </c>
      <c r="D507" s="4" t="str">
        <f aca="false">HYPERLINK("http://rna.bgsu.edu/rna3dhub/display3D/unitid/7O7Y|1|B5|A|3531,7O7Y|1|B5|C|4252","view")</f>
        <v>view</v>
      </c>
      <c r="F507" s="0" t="s">
        <v>2638</v>
      </c>
      <c r="G507" s="0" t="s">
        <v>2639</v>
      </c>
      <c r="H507" s="0" t="s">
        <v>2640</v>
      </c>
      <c r="J507" s="0" t="s">
        <v>73</v>
      </c>
      <c r="K507" s="0" t="s">
        <v>60</v>
      </c>
      <c r="M507" s="0" t="s">
        <v>2641</v>
      </c>
    </row>
    <row r="508" customFormat="false" ht="12.8" hidden="false" customHeight="false" outlineLevel="0" collapsed="false">
      <c r="A508" s="0" t="s">
        <v>2154</v>
      </c>
      <c r="B508" s="0" t="s">
        <v>2642</v>
      </c>
      <c r="C508" s="0" t="s">
        <v>2643</v>
      </c>
      <c r="D508" s="4" t="str">
        <f aca="false">HYPERLINK("http://rna.bgsu.edu/rna3dhub/display3D/unitid/7O7Y|1|B5|A|3532,7O7Y|1|B5|C|4251","view")</f>
        <v>view</v>
      </c>
      <c r="F508" s="0" t="s">
        <v>2644</v>
      </c>
      <c r="G508" s="0" t="s">
        <v>2645</v>
      </c>
      <c r="H508" s="0" t="s">
        <v>2640</v>
      </c>
      <c r="I508" s="0" t="s">
        <v>2646</v>
      </c>
      <c r="K508" s="0" t="s">
        <v>155</v>
      </c>
    </row>
    <row r="509" customFormat="false" ht="12.8" hidden="false" customHeight="false" outlineLevel="0" collapsed="false">
      <c r="A509" s="0" t="s">
        <v>2154</v>
      </c>
      <c r="B509" s="0" t="s">
        <v>2647</v>
      </c>
      <c r="C509" s="0" t="s">
        <v>2648</v>
      </c>
      <c r="D509" s="4" t="str">
        <f aca="false">HYPERLINK("http://rna.bgsu.edu/rna3dhub/display3D/unitid/7O7Y|1|B5|C|3651,7O7Y|1|B5|A|4290","view")</f>
        <v>view</v>
      </c>
      <c r="F509" s="0" t="s">
        <v>2649</v>
      </c>
      <c r="G509" s="0" t="s">
        <v>2650</v>
      </c>
      <c r="H509" s="0" t="s">
        <v>2651</v>
      </c>
      <c r="I509" s="0" t="s">
        <v>2652</v>
      </c>
      <c r="K509" s="0" t="s">
        <v>60</v>
      </c>
    </row>
    <row r="510" customFormat="false" ht="12.8" hidden="false" customHeight="false" outlineLevel="0" collapsed="false">
      <c r="A510" s="0" t="s">
        <v>2154</v>
      </c>
      <c r="B510" s="0" t="s">
        <v>2653</v>
      </c>
      <c r="C510" s="0" t="s">
        <v>2654</v>
      </c>
      <c r="D510" s="4" t="str">
        <f aca="false">HYPERLINK("http://rna.bgsu.edu/rna3dhub/display3D/unitid/7O7Y|1|B5|PSU|3652,7O7Y|1|B5|G|4289","view")</f>
        <v>view</v>
      </c>
      <c r="E510" s="0" t="s">
        <v>2655</v>
      </c>
      <c r="G510" s="0" t="s">
        <v>2656</v>
      </c>
      <c r="H510" s="0" t="s">
        <v>2651</v>
      </c>
      <c r="K510" s="0" t="s">
        <v>102</v>
      </c>
    </row>
    <row r="511" customFormat="false" ht="12.8" hidden="false" customHeight="false" outlineLevel="0" collapsed="false">
      <c r="A511" s="0" t="s">
        <v>2154</v>
      </c>
      <c r="B511" s="0" t="s">
        <v>2657</v>
      </c>
      <c r="C511" s="0" t="s">
        <v>2658</v>
      </c>
      <c r="D511" s="4" t="str">
        <f aca="false">HYPERLINK("http://rna.bgsu.edu/rna3dhub/display3D/unitid/7O7Y|1|B5|U|4215,7O7Y|1|B5|A|4453","view")</f>
        <v>view</v>
      </c>
      <c r="F511" s="0" t="s">
        <v>2659</v>
      </c>
      <c r="G511" s="0" t="s">
        <v>2660</v>
      </c>
      <c r="I511" s="0" t="s">
        <v>2661</v>
      </c>
      <c r="K511" s="0" t="s">
        <v>60</v>
      </c>
    </row>
    <row r="512" customFormat="false" ht="12.8" hidden="false" customHeight="false" outlineLevel="0" collapsed="false">
      <c r="A512" s="0" t="s">
        <v>2154</v>
      </c>
      <c r="B512" s="0" t="s">
        <v>2662</v>
      </c>
      <c r="C512" s="0" t="s">
        <v>2663</v>
      </c>
      <c r="D512" s="4" t="str">
        <f aca="false">HYPERLINK("http://rna.bgsu.edu/rna3dhub/display3D/unitid/7O7Y|1|B5|A|4223,7O7Y|1|B5|C|4349","view")</f>
        <v>view</v>
      </c>
      <c r="E512" s="0" t="s">
        <v>2664</v>
      </c>
      <c r="I512" s="0" t="s">
        <v>2665</v>
      </c>
      <c r="J512" s="0" t="s">
        <v>73</v>
      </c>
      <c r="K512" s="0" t="s">
        <v>60</v>
      </c>
      <c r="M512" s="0" t="s">
        <v>2666</v>
      </c>
    </row>
    <row r="513" customFormat="false" ht="12.8" hidden="false" customHeight="false" outlineLevel="0" collapsed="false">
      <c r="A513" s="0" t="s">
        <v>2154</v>
      </c>
      <c r="B513" s="0" t="s">
        <v>2667</v>
      </c>
      <c r="C513" s="0" t="s">
        <v>2668</v>
      </c>
      <c r="D513" s="4" t="str">
        <f aca="false">HYPERLINK("http://rna.bgsu.edu/rna3dhub/display3D/unitid/7O7Y|1|B5|C|4231,7O7Y|1|B5|A|4430","view")</f>
        <v>view</v>
      </c>
      <c r="F513" s="0" t="s">
        <v>2669</v>
      </c>
      <c r="G513" s="0" t="s">
        <v>2670</v>
      </c>
      <c r="H513" s="0" t="s">
        <v>2671</v>
      </c>
      <c r="I513" s="0" t="s">
        <v>2672</v>
      </c>
      <c r="K513" s="0" t="s">
        <v>60</v>
      </c>
    </row>
    <row r="514" customFormat="false" ht="12.8" hidden="false" customHeight="false" outlineLevel="0" collapsed="false">
      <c r="A514" s="0" t="s">
        <v>2154</v>
      </c>
      <c r="B514" s="0" t="s">
        <v>2673</v>
      </c>
      <c r="C514" s="0" t="s">
        <v>2674</v>
      </c>
      <c r="D514" s="4" t="str">
        <f aca="false">HYPERLINK("http://rna.bgsu.edu/rna3dhub/display3D/unitid/7O7Y|1|B5|C|4232,7O7Y|1|B5|U|4429","view")</f>
        <v>view</v>
      </c>
      <c r="F514" s="0" t="s">
        <v>2675</v>
      </c>
      <c r="H514" s="0" t="s">
        <v>2671</v>
      </c>
      <c r="I514" s="0" t="s">
        <v>2676</v>
      </c>
      <c r="K514" s="0" t="s">
        <v>155</v>
      </c>
    </row>
    <row r="515" customFormat="false" ht="12.8" hidden="false" customHeight="false" outlineLevel="0" collapsed="false">
      <c r="A515" s="0" t="s">
        <v>2154</v>
      </c>
      <c r="B515" s="0" t="s">
        <v>2677</v>
      </c>
      <c r="C515" s="0" t="s">
        <v>2678</v>
      </c>
      <c r="D515" s="4" t="str">
        <f aca="false">HYPERLINK("http://rna.bgsu.edu/rna3dhub/display3D/unitid/7O7Y|1|B7|A|23,7O7Y|1|B7|C|118","view")</f>
        <v>view</v>
      </c>
      <c r="F515" s="0" t="s">
        <v>2679</v>
      </c>
      <c r="G515" s="0" t="s">
        <v>2680</v>
      </c>
      <c r="H515" s="0" t="s">
        <v>2681</v>
      </c>
      <c r="I515" s="0" t="s">
        <v>2682</v>
      </c>
      <c r="J515" s="0" t="s">
        <v>73</v>
      </c>
      <c r="K515" s="0" t="s">
        <v>60</v>
      </c>
      <c r="M515" s="0" t="s">
        <v>2683</v>
      </c>
    </row>
    <row r="516" customFormat="false" ht="12.8" hidden="false" customHeight="false" outlineLevel="0" collapsed="false">
      <c r="A516" s="0" t="s">
        <v>2154</v>
      </c>
      <c r="B516" s="0" t="s">
        <v>2684</v>
      </c>
      <c r="C516" s="0" t="s">
        <v>2685</v>
      </c>
      <c r="D516" s="4" t="str">
        <f aca="false">HYPERLINK("http://rna.bgsu.edu/rna3dhub/display3D/unitid/7O7Y|1|B7|C|24,7O7Y|1|B7|G|117","view")</f>
        <v>view</v>
      </c>
      <c r="F516" s="0" t="s">
        <v>2686</v>
      </c>
      <c r="H516" s="0" t="s">
        <v>2681</v>
      </c>
      <c r="I516" s="0" t="s">
        <v>2687</v>
      </c>
      <c r="M516" s="0" t="s">
        <v>2688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2023-04-04T11:13:59Z</dcterms:modified>
  <cp:revision>2</cp:revision>
  <dc:subject/>
  <dc:title/>
</cp:coreProperties>
</file>