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IS() the data type" sheetId="1" r:id="rId4"/>
    <sheet state="visible" name="Checking rarer data types" sheetId="2" r:id="rId5"/>
    <sheet state="visible" name="Finding missing data" sheetId="3" r:id="rId6"/>
    <sheet state="visible" name="Dteectnig bdaly tpyed dtaa" sheetId="4" r:id="rId7"/>
    <sheet state="visible" name="Making numbers while the sun sh" sheetId="5" r:id="rId8"/>
    <sheet state="visible" name="How the 104% live" sheetId="6" r:id="rId9"/>
    <sheet state="visible" name="Converting logical values to nu" sheetId="7" r:id="rId10"/>
    <sheet state="visible" name="Preaching to the CONVERT()ed" sheetId="8" r:id="rId11"/>
  </sheets>
  <definedNames/>
  <calcPr/>
</workbook>
</file>

<file path=xl/sharedStrings.xml><?xml version="1.0" encoding="utf-8"?>
<sst xmlns="http://schemas.openxmlformats.org/spreadsheetml/2006/main" count="566" uniqueCount="56">
  <si>
    <t>Time (s)</t>
  </si>
  <si>
    <t>Wind (m/s)</t>
  </si>
  <si>
    <t>Athlete</t>
  </si>
  <si>
    <t>Nationality</t>
  </si>
  <si>
    <t>Location of race</t>
  </si>
  <si>
    <t>Date</t>
  </si>
  <si>
    <t>Is Cheater?</t>
  </si>
  <si>
    <t>Calvin Smith</t>
  </si>
  <si>
    <t>United States</t>
  </si>
  <si>
    <t>Colorado Springs, USA</t>
  </si>
  <si>
    <t>Ben Johnson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</si>
  <si>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</si>
  <si>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</si>
  <si>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</si>
  <si>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</si>
  <si>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</si>
  <si>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</si>
  <si>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</si>
  <si>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</si>
  <si>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</si>
  <si>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</si>
  <si>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</si>
  <si>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</si>
  <si>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</si>
  <si>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</si>
  <si>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</si>
  <si>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</si>
  <si>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</si>
  <si>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</si>
  <si>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</si>
  <si>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</si>
  <si>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</si>
  <si>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Rieti, Italy</t>
  </si>
  <si>
    <t>Usain Bolt</t>
  </si>
  <si>
    <t>0.0</t>
  </si>
  <si>
    <t>Beijing, China</t>
  </si>
  <si>
    <t>Berlin, Germany</t>
  </si>
  <si>
    <t>Olympic team site</t>
  </si>
  <si>
    <t>Hyperlinked Nationality</t>
  </si>
  <si>
    <t>https://www.teamusa.org</t>
  </si>
  <si>
    <t>https://olympic.ca</t>
  </si>
  <si>
    <t>http://www.jamaicaolympics.com</t>
  </si>
  <si>
    <t>Athlete Is Blank?</t>
  </si>
  <si>
    <t>Time</t>
  </si>
  <si>
    <t>Wind</t>
  </si>
  <si>
    <t>Is Date?</t>
  </si>
  <si>
    <t>Is Wind numeric?</t>
  </si>
  <si>
    <t>Wind as number</t>
  </si>
  <si>
    <t>Is Wind numeric now?</t>
  </si>
  <si>
    <t>Ratio of best time</t>
  </si>
  <si>
    <t>Percentage of best time</t>
  </si>
  <si>
    <t>Cheater as numeric</t>
  </si>
  <si>
    <t>Number of cheats</t>
  </si>
  <si>
    <t>Proportion of cheats</t>
  </si>
  <si>
    <t>Time (min)</t>
  </si>
  <si>
    <t>Wind (mph)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</si>
</sst>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quotePrefix="1"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teamusa.org" TargetMode="External"/><Relationship Id="rId10" Type="http://schemas.openxmlformats.org/officeDocument/2006/relationships/hyperlink" Target="https://www.teamusa.org" TargetMode="External"/><Relationship Id="rId13" Type="http://schemas.openxmlformats.org/officeDocument/2006/relationships/hyperlink" Target="https://www.teamusa.org" TargetMode="External"/><Relationship Id="rId12" Type="http://schemas.openxmlformats.org/officeDocument/2006/relationships/hyperlink" Target="http://www.jamaicaolympics.com" TargetMode="External"/><Relationship Id="rId1" Type="http://schemas.openxmlformats.org/officeDocument/2006/relationships/hyperlink" Target="https://www.teamusa.org" TargetMode="External"/><Relationship Id="rId2" Type="http://schemas.openxmlformats.org/officeDocument/2006/relationships/hyperlink" Target="https://olympic.ca" TargetMode="External"/><Relationship Id="rId3" Type="http://schemas.openxmlformats.org/officeDocument/2006/relationships/hyperlink" Target="https://www.teamusa.org" TargetMode="External"/><Relationship Id="rId4" Type="http://schemas.openxmlformats.org/officeDocument/2006/relationships/hyperlink" Target="https://www.teamusa.org" TargetMode="External"/><Relationship Id="rId9" Type="http://schemas.openxmlformats.org/officeDocument/2006/relationships/hyperlink" Target="https://olympic.ca" TargetMode="External"/><Relationship Id="rId15" Type="http://schemas.openxmlformats.org/officeDocument/2006/relationships/hyperlink" Target="http://www.jamaicaolympics.com" TargetMode="External"/><Relationship Id="rId14" Type="http://schemas.openxmlformats.org/officeDocument/2006/relationships/hyperlink" Target="http://www.jamaicaolympics.com" TargetMode="External"/><Relationship Id="rId17" Type="http://schemas.openxmlformats.org/officeDocument/2006/relationships/hyperlink" Target="http://www.jamaicaolympics.com" TargetMode="External"/><Relationship Id="rId16" Type="http://schemas.openxmlformats.org/officeDocument/2006/relationships/hyperlink" Target="http://www.jamaicaolympics.com" TargetMode="External"/><Relationship Id="rId5" Type="http://schemas.openxmlformats.org/officeDocument/2006/relationships/hyperlink" Target="https://olympic.ca" TargetMode="External"/><Relationship Id="rId19" Type="http://schemas.openxmlformats.org/officeDocument/2006/relationships/hyperlink" Target="http://www.jamaicaolympics.com" TargetMode="External"/><Relationship Id="rId6" Type="http://schemas.openxmlformats.org/officeDocument/2006/relationships/hyperlink" Target="https://www.teamusa.org" TargetMode="External"/><Relationship Id="rId18" Type="http://schemas.openxmlformats.org/officeDocument/2006/relationships/hyperlink" Target="http://www.jamaicaolympics.com" TargetMode="External"/><Relationship Id="rId7" Type="http://schemas.openxmlformats.org/officeDocument/2006/relationships/hyperlink" Target="https://www.teamusa.org" TargetMode="External"/><Relationship Id="rId8" Type="http://schemas.openxmlformats.org/officeDocument/2006/relationships/hyperlink" Target="https://www.teamusa.or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 t="s">
        <v>10</v>
      </c>
      <c r="D3" s="3" t="s">
        <v>11</v>
      </c>
      <c r="E3" s="3" t="s">
        <v>12</v>
      </c>
      <c r="F3" s="6">
        <v>32019.0</v>
      </c>
      <c r="G3" s="7" t="b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 t="s">
        <v>10</v>
      </c>
      <c r="D6" s="3" t="s">
        <v>11</v>
      </c>
      <c r="E6" s="3" t="s">
        <v>15</v>
      </c>
      <c r="F6" s="6">
        <v>32410.0</v>
      </c>
      <c r="G6" s="7" t="b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 t="s">
        <v>21</v>
      </c>
      <c r="D10" s="3" t="s">
        <v>11</v>
      </c>
      <c r="E10" s="3" t="s">
        <v>22</v>
      </c>
      <c r="F10" s="6">
        <v>35273.0</v>
      </c>
      <c r="G10" s="7" t="b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5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5">
        <v>1.7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9" t="s">
        <v>34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b">
        <f t="shared" ref="A21:G21" si="1">ISNUMBER(A2)</f>
        <v>1</v>
      </c>
      <c r="B21" s="7" t="b">
        <f t="shared" si="1"/>
        <v>1</v>
      </c>
      <c r="C21" s="7" t="b">
        <f t="shared" si="1"/>
        <v>0</v>
      </c>
      <c r="D21" s="7" t="b">
        <f t="shared" si="1"/>
        <v>0</v>
      </c>
      <c r="E21" s="7" t="b">
        <f t="shared" si="1"/>
        <v>0</v>
      </c>
      <c r="F21" s="7" t="b">
        <f t="shared" si="1"/>
        <v>1</v>
      </c>
      <c r="G21" s="7" t="b">
        <f t="shared" si="1"/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b">
        <f t="shared" ref="A22:G22" si="2">ISTEXT(A2)</f>
        <v>0</v>
      </c>
      <c r="B22" s="7" t="b">
        <f t="shared" si="2"/>
        <v>0</v>
      </c>
      <c r="C22" s="7" t="b">
        <f t="shared" si="2"/>
        <v>1</v>
      </c>
      <c r="D22" s="7" t="b">
        <f t="shared" si="2"/>
        <v>1</v>
      </c>
      <c r="E22" s="7" t="b">
        <f t="shared" si="2"/>
        <v>1</v>
      </c>
      <c r="F22" s="7" t="b">
        <f t="shared" si="2"/>
        <v>0</v>
      </c>
      <c r="G22" s="7" t="b">
        <f t="shared" si="2"/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b">
        <f t="shared" ref="A23:G23" si="3">ISDATE(A2)</f>
        <v>0</v>
      </c>
      <c r="B23" s="7" t="b">
        <f t="shared" si="3"/>
        <v>0</v>
      </c>
      <c r="C23" s="7" t="b">
        <f t="shared" si="3"/>
        <v>0</v>
      </c>
      <c r="D23" s="7" t="b">
        <f t="shared" si="3"/>
        <v>0</v>
      </c>
      <c r="E23" s="7" t="b">
        <f t="shared" si="3"/>
        <v>0</v>
      </c>
      <c r="F23" s="7" t="b">
        <f t="shared" si="3"/>
        <v>1</v>
      </c>
      <c r="G23" s="7" t="b">
        <f t="shared" si="3"/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b">
        <f t="shared" ref="A24:G24" si="4">ISLOGICAL(A2)</f>
        <v>0</v>
      </c>
      <c r="B24" s="7" t="b">
        <f t="shared" si="4"/>
        <v>0</v>
      </c>
      <c r="C24" s="7" t="b">
        <f t="shared" si="4"/>
        <v>0</v>
      </c>
      <c r="D24" s="7" t="b">
        <f t="shared" si="4"/>
        <v>0</v>
      </c>
      <c r="E24" s="7" t="b">
        <f t="shared" si="4"/>
        <v>0</v>
      </c>
      <c r="F24" s="7" t="b">
        <f t="shared" si="4"/>
        <v>0</v>
      </c>
      <c r="G24" s="7" t="b">
        <f t="shared" si="4"/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10" t="s">
        <v>39</v>
      </c>
      <c r="I2" s="11" t="str">
        <f t="shared" ref="I2:I20" si="1">HYPERLINK(H2, D2)</f>
        <v>United States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 t="s">
        <v>10</v>
      </c>
      <c r="D3" s="3" t="s">
        <v>11</v>
      </c>
      <c r="E3" s="3" t="s">
        <v>12</v>
      </c>
      <c r="F3" s="6">
        <v>32019.0</v>
      </c>
      <c r="G3" s="7" t="b">
        <v>1</v>
      </c>
      <c r="H3" s="10" t="s">
        <v>40</v>
      </c>
      <c r="I3" s="11" t="str">
        <f t="shared" si="1"/>
        <v>Canada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10" t="s">
        <v>39</v>
      </c>
      <c r="I4" s="11" t="str">
        <f t="shared" si="1"/>
        <v>United States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10" t="s">
        <v>39</v>
      </c>
      <c r="I5" s="11" t="str">
        <f t="shared" si="1"/>
        <v>United States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 t="s">
        <v>10</v>
      </c>
      <c r="D6" s="3" t="s">
        <v>11</v>
      </c>
      <c r="E6" s="3" t="s">
        <v>15</v>
      </c>
      <c r="F6" s="6">
        <v>32410.0</v>
      </c>
      <c r="G6" s="7" t="b">
        <v>1</v>
      </c>
      <c r="H6" s="10" t="s">
        <v>40</v>
      </c>
      <c r="I6" s="11" t="str">
        <f t="shared" si="1"/>
        <v>Canada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10" t="s">
        <v>39</v>
      </c>
      <c r="I7" s="11" t="str">
        <f t="shared" si="1"/>
        <v>United States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10" t="s">
        <v>39</v>
      </c>
      <c r="I8" s="11" t="str">
        <f t="shared" si="1"/>
        <v>United States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10" t="s">
        <v>39</v>
      </c>
      <c r="I9" s="11" t="str">
        <f t="shared" si="1"/>
        <v>United States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 t="s">
        <v>21</v>
      </c>
      <c r="D10" s="3" t="s">
        <v>11</v>
      </c>
      <c r="E10" s="3" t="s">
        <v>22</v>
      </c>
      <c r="F10" s="6">
        <v>35273.0</v>
      </c>
      <c r="G10" s="7" t="b">
        <v>0</v>
      </c>
      <c r="H10" s="10" t="s">
        <v>40</v>
      </c>
      <c r="I10" s="11" t="str">
        <f t="shared" si="1"/>
        <v>Canada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5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10" t="s">
        <v>39</v>
      </c>
      <c r="I11" s="11" t="str">
        <f t="shared" si="1"/>
        <v>United States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10" t="s">
        <v>39</v>
      </c>
      <c r="I12" s="11" t="str">
        <f t="shared" si="1"/>
        <v>United States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10" t="s">
        <v>41</v>
      </c>
      <c r="I13" s="11" t="str">
        <f t="shared" si="1"/>
        <v>Jamaica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10" t="s">
        <v>39</v>
      </c>
      <c r="I14" s="11" t="str">
        <f t="shared" si="1"/>
        <v>United States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10" t="s">
        <v>41</v>
      </c>
      <c r="I15" s="11" t="str">
        <f t="shared" si="1"/>
        <v>Jamaica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10" t="s">
        <v>41</v>
      </c>
      <c r="I16" s="11" t="str">
        <f t="shared" si="1"/>
        <v>Jamaica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5">
        <v>1.7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10" t="s">
        <v>41</v>
      </c>
      <c r="I17" s="11" t="str">
        <f t="shared" si="1"/>
        <v>Jamaica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10" t="s">
        <v>41</v>
      </c>
      <c r="I18" s="11" t="str">
        <f t="shared" si="1"/>
        <v>Jamaica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9" t="s">
        <v>34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10" t="s">
        <v>41</v>
      </c>
      <c r="I19" s="11" t="str">
        <f t="shared" si="1"/>
        <v>Jamaica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10" t="s">
        <v>41</v>
      </c>
      <c r="I20" s="11" t="str">
        <f t="shared" si="1"/>
        <v>Jamaica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b">
        <f t="shared" ref="A21:I21" si="2">ISURL(A2)</f>
        <v>0</v>
      </c>
      <c r="B21" s="7" t="b">
        <f t="shared" si="2"/>
        <v>0</v>
      </c>
      <c r="C21" s="7" t="b">
        <f t="shared" si="2"/>
        <v>0</v>
      </c>
      <c r="D21" s="7" t="b">
        <f t="shared" si="2"/>
        <v>0</v>
      </c>
      <c r="E21" s="7" t="b">
        <f t="shared" si="2"/>
        <v>0</v>
      </c>
      <c r="F21" s="7" t="b">
        <f t="shared" si="2"/>
        <v>0</v>
      </c>
      <c r="G21" s="7" t="b">
        <f t="shared" si="2"/>
        <v>0</v>
      </c>
      <c r="H21" s="7" t="b">
        <f t="shared" si="2"/>
        <v>1</v>
      </c>
      <c r="I21" s="7" t="b">
        <f t="shared" si="2"/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b">
        <f t="shared" ref="A22:I22" si="3">_xlfn.ISFORMULA(A2)</f>
        <v>0</v>
      </c>
      <c r="B22" s="7" t="b">
        <f t="shared" si="3"/>
        <v>0</v>
      </c>
      <c r="C22" s="7" t="b">
        <f t="shared" si="3"/>
        <v>0</v>
      </c>
      <c r="D22" s="7" t="b">
        <f t="shared" si="3"/>
        <v>0</v>
      </c>
      <c r="E22" s="7" t="b">
        <f t="shared" si="3"/>
        <v>0</v>
      </c>
      <c r="F22" s="7" t="b">
        <f t="shared" si="3"/>
        <v>0</v>
      </c>
      <c r="G22" s="7" t="b">
        <f t="shared" si="3"/>
        <v>0</v>
      </c>
      <c r="H22" s="7" t="b">
        <f t="shared" si="3"/>
        <v>0</v>
      </c>
      <c r="I22" s="7" t="b">
        <f t="shared" si="3"/>
        <v>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7" t="b">
        <f t="shared" ref="H2:H20" si="1">ISBLANK(C2)</f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/>
      <c r="D3" s="3" t="s">
        <v>11</v>
      </c>
      <c r="E3" s="3" t="s">
        <v>12</v>
      </c>
      <c r="F3" s="6">
        <v>32019.0</v>
      </c>
      <c r="G3" s="7" t="b">
        <v>1</v>
      </c>
      <c r="H3" s="7" t="b">
        <f t="shared" si="1"/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7" t="b">
        <f t="shared" si="1"/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7" t="b">
        <f t="shared" si="1"/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/>
      <c r="D6" s="3" t="s">
        <v>11</v>
      </c>
      <c r="E6" s="3" t="s">
        <v>15</v>
      </c>
      <c r="F6" s="6">
        <v>32410.0</v>
      </c>
      <c r="G6" s="7" t="b">
        <v>1</v>
      </c>
      <c r="H6" s="7" t="b">
        <f t="shared" si="1"/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7" t="b">
        <f t="shared" si="1"/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7" t="b">
        <f t="shared" si="1"/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7" t="b">
        <f t="shared" si="1"/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/>
      <c r="D10" s="3" t="s">
        <v>11</v>
      </c>
      <c r="E10" s="3" t="s">
        <v>22</v>
      </c>
      <c r="F10" s="6">
        <v>35273.0</v>
      </c>
      <c r="G10" s="7" t="b">
        <v>0</v>
      </c>
      <c r="H10" s="7" t="b">
        <f t="shared" si="1"/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5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7" t="b">
        <f t="shared" si="1"/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7" t="b">
        <f t="shared" si="1"/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7" t="b">
        <f t="shared" si="1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7" t="b">
        <f t="shared" si="1"/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7" t="b">
        <f t="shared" si="1"/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7" t="b">
        <f t="shared" si="1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5">
        <v>1.7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7" t="b">
        <f t="shared" si="1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7" t="b">
        <f t="shared" si="1"/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9" t="s">
        <v>34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7" t="b">
        <f t="shared" si="1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7" t="b">
        <f t="shared" si="1"/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43</v>
      </c>
      <c r="B22" s="3" t="s">
        <v>44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42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f>IFERROR(__xludf.DUMMYFUNCTION("FILTER(A2:H20, H2:H20)"),9.83)</f>
        <v>9.83</v>
      </c>
      <c r="B23" s="5">
        <f>IFERROR(__xludf.DUMMYFUNCTION("""COMPUTED_VALUE"""),1.0)</f>
        <v>1</v>
      </c>
      <c r="C23" s="3"/>
      <c r="D23" s="3" t="str">
        <f>IFERROR(__xludf.DUMMYFUNCTION("""COMPUTED_VALUE"""),"Canada")</f>
        <v>Canada</v>
      </c>
      <c r="E23" s="3" t="str">
        <f>IFERROR(__xludf.DUMMYFUNCTION("""COMPUTED_VALUE"""),"Rome, Italy")</f>
        <v>Rome, Italy</v>
      </c>
      <c r="F23" s="6">
        <f>IFERROR(__xludf.DUMMYFUNCTION("""COMPUTED_VALUE"""),32019.0)</f>
        <v>32019</v>
      </c>
      <c r="G23" s="7" t="b">
        <f>IFERROR(__xludf.DUMMYFUNCTION("""COMPUTED_VALUE"""),TRUE)</f>
        <v>1</v>
      </c>
      <c r="H23" s="7" t="b">
        <f>IFERROR(__xludf.DUMMYFUNCTION("""COMPUTED_VALUE"""),TRUE)</f>
        <v>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f>IFERROR(__xludf.DUMMYFUNCTION("""COMPUTED_VALUE"""),9.79)</f>
        <v>9.79</v>
      </c>
      <c r="B24" s="5">
        <f>IFERROR(__xludf.DUMMYFUNCTION("""COMPUTED_VALUE"""),1.1)</f>
        <v>1.1</v>
      </c>
      <c r="C24" s="3"/>
      <c r="D24" s="3" t="str">
        <f>IFERROR(__xludf.DUMMYFUNCTION("""COMPUTED_VALUE"""),"Canada")</f>
        <v>Canada</v>
      </c>
      <c r="E24" s="3" t="str">
        <f>IFERROR(__xludf.DUMMYFUNCTION("""COMPUTED_VALUE"""),"Seoul, South Korea")</f>
        <v>Seoul, South Korea</v>
      </c>
      <c r="F24" s="6">
        <f>IFERROR(__xludf.DUMMYFUNCTION("""COMPUTED_VALUE"""),32410.0)</f>
        <v>32410</v>
      </c>
      <c r="G24" s="7" t="b">
        <f>IFERROR(__xludf.DUMMYFUNCTION("""COMPUTED_VALUE"""),TRUE)</f>
        <v>1</v>
      </c>
      <c r="H24" s="7" t="b">
        <f>IFERROR(__xludf.DUMMYFUNCTION("""COMPUTED_VALUE"""),TRUE)</f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f>IFERROR(__xludf.DUMMYFUNCTION("""COMPUTED_VALUE"""),9.835)</f>
        <v>9.835</v>
      </c>
      <c r="B25" s="5">
        <f>IFERROR(__xludf.DUMMYFUNCTION("""COMPUTED_VALUE"""),0.7)</f>
        <v>0.7</v>
      </c>
      <c r="C25" s="3"/>
      <c r="D25" s="3" t="str">
        <f>IFERROR(__xludf.DUMMYFUNCTION("""COMPUTED_VALUE"""),"Canada")</f>
        <v>Canada</v>
      </c>
      <c r="E25" s="3" t="str">
        <f>IFERROR(__xludf.DUMMYFUNCTION("""COMPUTED_VALUE"""),"Atlanta, USA")</f>
        <v>Atlanta, USA</v>
      </c>
      <c r="F25" s="6">
        <f>IFERROR(__xludf.DUMMYFUNCTION("""COMPUTED_VALUE"""),35273.0)</f>
        <v>35273</v>
      </c>
      <c r="G25" s="7" t="b">
        <f>IFERROR(__xludf.DUMMYFUNCTION("""COMPUTED_VALUE"""),FALSE)</f>
        <v>0</v>
      </c>
      <c r="H25" s="7" t="b">
        <f>IFERROR(__xludf.DUMMYFUNCTION("""COMPUTED_VALUE"""),TRUE)</f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7" t="b">
        <f t="shared" ref="H2:H20" si="1">ISDATE(F2)</f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 t="s">
        <v>10</v>
      </c>
      <c r="D3" s="3" t="s">
        <v>11</v>
      </c>
      <c r="E3" s="3" t="s">
        <v>12</v>
      </c>
      <c r="F3" s="6">
        <v>32019.0</v>
      </c>
      <c r="G3" s="7" t="b">
        <v>1</v>
      </c>
      <c r="H3" s="7" t="b">
        <f t="shared" si="1"/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7" t="b">
        <f t="shared" si="1"/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7" t="b">
        <f t="shared" si="1"/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 t="s">
        <v>10</v>
      </c>
      <c r="D6" s="3" t="s">
        <v>11</v>
      </c>
      <c r="E6" s="3" t="s">
        <v>15</v>
      </c>
      <c r="F6" s="6">
        <v>32410.0</v>
      </c>
      <c r="G6" s="7" t="b">
        <v>1</v>
      </c>
      <c r="H6" s="7" t="b">
        <f t="shared" si="1"/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7" t="b">
        <f t="shared" si="1"/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7" t="b">
        <f t="shared" si="1"/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7" t="b">
        <f t="shared" si="1"/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 t="s">
        <v>21</v>
      </c>
      <c r="D10" s="3" t="s">
        <v>11</v>
      </c>
      <c r="E10" s="3" t="s">
        <v>22</v>
      </c>
      <c r="F10" s="6">
        <v>35273.0</v>
      </c>
      <c r="G10" s="7" t="b">
        <v>0</v>
      </c>
      <c r="H10" s="7" t="b">
        <f t="shared" si="1"/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5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7" t="b">
        <f t="shared" si="1"/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7" t="b">
        <f t="shared" si="1"/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7" t="b">
        <f t="shared" si="1"/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7" t="b">
        <f t="shared" si="1"/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7" t="b">
        <f t="shared" si="1"/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7" t="b">
        <f t="shared" si="1"/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5">
        <v>1.7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7" t="b">
        <f t="shared" si="1"/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7" t="b">
        <f t="shared" si="1"/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9" t="s">
        <v>34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7" t="b">
        <f t="shared" si="1"/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7" t="b">
        <f t="shared" si="1"/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47</v>
      </c>
      <c r="J1" s="1" t="s">
        <v>48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7" t="b">
        <f t="shared" ref="H2:H20" si="1">ISNUMBER(B2)</f>
        <v>1</v>
      </c>
      <c r="I2" s="8">
        <f t="shared" ref="I2:I20" si="2">N(B2)</f>
        <v>1.4</v>
      </c>
      <c r="J2" s="7" t="b">
        <f t="shared" ref="J2:J20" si="3">ISNUMBER(I2)</f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 t="s">
        <v>10</v>
      </c>
      <c r="D3" s="3" t="s">
        <v>11</v>
      </c>
      <c r="E3" s="3" t="s">
        <v>12</v>
      </c>
      <c r="F3" s="6">
        <v>32019.0</v>
      </c>
      <c r="G3" s="7" t="b">
        <v>1</v>
      </c>
      <c r="H3" s="7" t="b">
        <f t="shared" si="1"/>
        <v>1</v>
      </c>
      <c r="I3" s="8">
        <f t="shared" si="2"/>
        <v>1</v>
      </c>
      <c r="J3" s="7" t="b">
        <f t="shared" si="3"/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7" t="b">
        <f t="shared" si="1"/>
        <v>1</v>
      </c>
      <c r="I4" s="8">
        <f t="shared" si="2"/>
        <v>1.1</v>
      </c>
      <c r="J4" s="7" t="b">
        <f t="shared" si="3"/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7" t="b">
        <f t="shared" si="1"/>
        <v>1</v>
      </c>
      <c r="I5" s="8">
        <f t="shared" si="2"/>
        <v>1.1</v>
      </c>
      <c r="J5" s="7" t="b">
        <f t="shared" si="3"/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 t="s">
        <v>10</v>
      </c>
      <c r="D6" s="3" t="s">
        <v>11</v>
      </c>
      <c r="E6" s="3" t="s">
        <v>15</v>
      </c>
      <c r="F6" s="6">
        <v>32410.0</v>
      </c>
      <c r="G6" s="7" t="b">
        <v>1</v>
      </c>
      <c r="H6" s="7" t="b">
        <f t="shared" si="1"/>
        <v>1</v>
      </c>
      <c r="I6" s="8">
        <f t="shared" si="2"/>
        <v>1.1</v>
      </c>
      <c r="J6" s="7" t="b">
        <f t="shared" si="3"/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7" t="b">
        <f t="shared" si="1"/>
        <v>1</v>
      </c>
      <c r="I7" s="8">
        <f t="shared" si="2"/>
        <v>1.9</v>
      </c>
      <c r="J7" s="7" t="b">
        <f t="shared" si="3"/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7" t="b">
        <f t="shared" si="1"/>
        <v>1</v>
      </c>
      <c r="I8" s="8">
        <f t="shared" si="2"/>
        <v>1</v>
      </c>
      <c r="J8" s="7" t="b">
        <f t="shared" si="3"/>
        <v>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7" t="b">
        <f t="shared" si="1"/>
        <v>1</v>
      </c>
      <c r="I9" s="8">
        <f t="shared" si="2"/>
        <v>1.2</v>
      </c>
      <c r="J9" s="7" t="b">
        <f t="shared" si="3"/>
        <v>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 t="s">
        <v>21</v>
      </c>
      <c r="D10" s="3" t="s">
        <v>11</v>
      </c>
      <c r="E10" s="3" t="s">
        <v>22</v>
      </c>
      <c r="F10" s="6">
        <v>35273.0</v>
      </c>
      <c r="G10" s="7" t="b">
        <v>0</v>
      </c>
      <c r="H10" s="7" t="b">
        <f t="shared" si="1"/>
        <v>1</v>
      </c>
      <c r="I10" s="8">
        <f t="shared" si="2"/>
        <v>0.7</v>
      </c>
      <c r="J10" s="7" t="b">
        <f t="shared" si="3"/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8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7" t="b">
        <f t="shared" si="1"/>
        <v>1</v>
      </c>
      <c r="I11" s="8">
        <f t="shared" si="2"/>
        <v>0.1</v>
      </c>
      <c r="J11" s="7" t="b">
        <f t="shared" si="3"/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7" t="b">
        <f t="shared" si="1"/>
        <v>1</v>
      </c>
      <c r="I12" s="8">
        <f t="shared" si="2"/>
        <v>2</v>
      </c>
      <c r="J12" s="7" t="b">
        <f t="shared" si="3"/>
        <v>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7" t="b">
        <f t="shared" si="1"/>
        <v>1</v>
      </c>
      <c r="I13" s="8">
        <f t="shared" si="2"/>
        <v>1.6</v>
      </c>
      <c r="J13" s="7" t="b">
        <f t="shared" si="3"/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7" t="b">
        <f t="shared" si="1"/>
        <v>1</v>
      </c>
      <c r="I14" s="8">
        <f t="shared" si="2"/>
        <v>1.7</v>
      </c>
      <c r="J14" s="7" t="b">
        <f t="shared" si="3"/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7" t="b">
        <f t="shared" si="1"/>
        <v>1</v>
      </c>
      <c r="I15" s="8">
        <f t="shared" si="2"/>
        <v>1.5</v>
      </c>
      <c r="J15" s="7" t="b">
        <f t="shared" si="3"/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7" t="b">
        <f t="shared" si="1"/>
        <v>1</v>
      </c>
      <c r="I16" s="8">
        <f t="shared" si="2"/>
        <v>1</v>
      </c>
      <c r="J16" s="7" t="b">
        <f t="shared" si="3"/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12" t="s">
        <v>34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7" t="b">
        <f t="shared" si="1"/>
        <v>0</v>
      </c>
      <c r="I17" s="8">
        <f t="shared" si="2"/>
        <v>0</v>
      </c>
      <c r="J17" s="7" t="b">
        <f t="shared" si="3"/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7" t="b">
        <f t="shared" si="1"/>
        <v>1</v>
      </c>
      <c r="I18" s="8">
        <f t="shared" si="2"/>
        <v>1.7</v>
      </c>
      <c r="J18" s="7" t="b">
        <f t="shared" si="3"/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8">
        <v>0.0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7" t="b">
        <f t="shared" si="1"/>
        <v>1</v>
      </c>
      <c r="I19" s="8">
        <f t="shared" si="2"/>
        <v>0</v>
      </c>
      <c r="J19" s="7" t="b">
        <f t="shared" si="3"/>
        <v>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7" t="b">
        <f t="shared" si="1"/>
        <v>1</v>
      </c>
      <c r="I20" s="8">
        <f t="shared" si="2"/>
        <v>0.9</v>
      </c>
      <c r="J20" s="7" t="b">
        <f t="shared" si="3"/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  <c r="I1" s="1" t="s">
        <v>50</v>
      </c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8">
        <f t="shared" ref="H2:H20" si="1">A2/$A$20</f>
        <v>1.037400752</v>
      </c>
      <c r="I2" s="13">
        <f>IFERROR(__xludf.DUMMYFUNCTION("TO_PERCENT(H2)"),1.0374007521938988)</f>
        <v>1.037400752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 t="s">
        <v>10</v>
      </c>
      <c r="D3" s="3" t="s">
        <v>11</v>
      </c>
      <c r="E3" s="3" t="s">
        <v>12</v>
      </c>
      <c r="F3" s="6">
        <v>32019.0</v>
      </c>
      <c r="G3" s="7" t="b">
        <v>1</v>
      </c>
      <c r="H3" s="8">
        <f t="shared" si="1"/>
        <v>1.026953615</v>
      </c>
      <c r="I3" s="13">
        <f>IFERROR(__xludf.DUMMYFUNCTION("TO_PERCENT(H3)"),1.0269536147095697)</f>
        <v>1.026953615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8">
        <f t="shared" si="1"/>
        <v>1.037400752</v>
      </c>
      <c r="I4" s="13">
        <f>IFERROR(__xludf.DUMMYFUNCTION("TO_PERCENT(H4)"),1.0374007521938988)</f>
        <v>1.037400752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8">
        <f t="shared" si="1"/>
        <v>1.037400752</v>
      </c>
      <c r="I5" s="13">
        <f>IFERROR(__xludf.DUMMYFUNCTION("TO_PERCENT(H5)"),1.0374007521938988)</f>
        <v>1.037400752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 t="s">
        <v>10</v>
      </c>
      <c r="D6" s="3" t="s">
        <v>11</v>
      </c>
      <c r="E6" s="3" t="s">
        <v>15</v>
      </c>
      <c r="F6" s="6">
        <v>32410.0</v>
      </c>
      <c r="G6" s="7" t="b">
        <v>1</v>
      </c>
      <c r="H6" s="8">
        <f t="shared" si="1"/>
        <v>1.02277476</v>
      </c>
      <c r="I6" s="13">
        <f>IFERROR(__xludf.DUMMYFUNCTION("TO_PERCENT(H6)"),1.0227747597158379)</f>
        <v>1.02277476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8">
        <f t="shared" si="1"/>
        <v>1.034266611</v>
      </c>
      <c r="I7" s="13">
        <f>IFERROR(__xludf.DUMMYFUNCTION("TO_PERCENT(H7)"),1.0342666109486003)</f>
        <v>1.034266611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8">
        <f t="shared" si="1"/>
        <v>1.030087756</v>
      </c>
      <c r="I8" s="13">
        <f>IFERROR(__xludf.DUMMYFUNCTION("TO_PERCENT(H8)"),1.0300877559548685)</f>
        <v>1.030087756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8">
        <f t="shared" si="1"/>
        <v>1.029043042</v>
      </c>
      <c r="I9" s="13">
        <f>IFERROR(__xludf.DUMMYFUNCTION("TO_PERCENT(H9)"),1.0290430422064354)</f>
        <v>1.029043042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 t="s">
        <v>21</v>
      </c>
      <c r="D10" s="3" t="s">
        <v>11</v>
      </c>
      <c r="E10" s="3" t="s">
        <v>22</v>
      </c>
      <c r="F10" s="6">
        <v>35273.0</v>
      </c>
      <c r="G10" s="7" t="b">
        <v>0</v>
      </c>
      <c r="H10" s="8">
        <f t="shared" si="1"/>
        <v>1.027475972</v>
      </c>
      <c r="I10" s="13">
        <f>IFERROR(__xludf.DUMMYFUNCTION("TO_PERCENT(H10)"),1.0274759715837862)</f>
        <v>1.027475972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8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8">
        <f t="shared" si="1"/>
        <v>1.02277476</v>
      </c>
      <c r="I11" s="13">
        <f>IFERROR(__xludf.DUMMYFUNCTION("TO_PERCENT(H11)"),1.0227747597158379)</f>
        <v>1.02277476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8">
        <f t="shared" si="1"/>
        <v>1.021730046</v>
      </c>
      <c r="I12" s="13">
        <f>IFERROR(__xludf.DUMMYFUNCTION("TO_PERCENT(H12)"),1.021730045967405)</f>
        <v>1.021730046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8">
        <f t="shared" si="1"/>
        <v>1.020476389</v>
      </c>
      <c r="I13" s="13">
        <f>IFERROR(__xludf.DUMMYFUNCTION("TO_PERCENT(H13)"),1.0204763894692856)</f>
        <v>1.020476389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8">
        <f t="shared" si="1"/>
        <v>1.020267447</v>
      </c>
      <c r="I14" s="13">
        <f>IFERROR(__xludf.DUMMYFUNCTION("TO_PERCENT(H14)"),1.020267446719599)</f>
        <v>1.020267447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8">
        <f t="shared" si="1"/>
        <v>1.019954033</v>
      </c>
      <c r="I15" s="13">
        <f>IFERROR(__xludf.DUMMYFUNCTION("TO_PERCENT(H15)"),1.0199540325950691)</f>
        <v>1.019954033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8">
        <f t="shared" si="1"/>
        <v>1.019849561</v>
      </c>
      <c r="I16" s="13">
        <f>IFERROR(__xludf.DUMMYFUNCTION("TO_PERCENT(H16)"),1.0198495612202259)</f>
        <v>1.019849561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5">
        <v>1.7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8">
        <f t="shared" si="1"/>
        <v>1.017551191</v>
      </c>
      <c r="I17" s="13">
        <f>IFERROR(__xludf.DUMMYFUNCTION("TO_PERCENT(H17)"),1.0175511909736734)</f>
        <v>1.017551191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8">
        <f t="shared" si="1"/>
        <v>1.015461763</v>
      </c>
      <c r="I18" s="13">
        <f>IFERROR(__xludf.DUMMYFUNCTION("TO_PERCENT(H18)"),1.0154617634768075)</f>
        <v>1.015461763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9" t="s">
        <v>34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8">
        <f t="shared" si="1"/>
        <v>1.011596323</v>
      </c>
      <c r="I19" s="13">
        <f>IFERROR(__xludf.DUMMYFUNCTION("TO_PERCENT(H19)"),1.0115963226076057)</f>
        <v>1.011596323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8">
        <f t="shared" si="1"/>
        <v>1</v>
      </c>
      <c r="I20" s="13">
        <f>IFERROR(__xludf.DUMMYFUNCTION("TO_PERCENT(H20)"),1.0)</f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8">
        <f t="shared" ref="H2:H20" si="1">N(G2)</f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 t="s">
        <v>10</v>
      </c>
      <c r="D3" s="3" t="s">
        <v>11</v>
      </c>
      <c r="E3" s="3" t="s">
        <v>12</v>
      </c>
      <c r="F3" s="6">
        <v>32019.0</v>
      </c>
      <c r="G3" s="7" t="b">
        <v>1</v>
      </c>
      <c r="H3" s="8">
        <f t="shared" si="1"/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8">
        <f t="shared" si="1"/>
        <v>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8">
        <f t="shared" si="1"/>
        <v>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 t="s">
        <v>10</v>
      </c>
      <c r="D6" s="3" t="s">
        <v>11</v>
      </c>
      <c r="E6" s="3" t="s">
        <v>15</v>
      </c>
      <c r="F6" s="6">
        <v>32410.0</v>
      </c>
      <c r="G6" s="7" t="b">
        <v>1</v>
      </c>
      <c r="H6" s="8">
        <f t="shared" si="1"/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8">
        <f t="shared" si="1"/>
        <v>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8">
        <f t="shared" si="1"/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8">
        <f t="shared" si="1"/>
        <v>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 t="s">
        <v>21</v>
      </c>
      <c r="D10" s="3" t="s">
        <v>11</v>
      </c>
      <c r="E10" s="3" t="s">
        <v>22</v>
      </c>
      <c r="F10" s="6">
        <v>35273.0</v>
      </c>
      <c r="G10" s="7" t="b">
        <v>0</v>
      </c>
      <c r="H10" s="8">
        <f t="shared" si="1"/>
        <v>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8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8">
        <f t="shared" si="1"/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8">
        <f t="shared" si="1"/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8">
        <f t="shared" si="1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8">
        <f t="shared" si="1"/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8">
        <f t="shared" si="1"/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8">
        <f t="shared" si="1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5">
        <v>1.7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8">
        <f t="shared" si="1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8">
        <f t="shared" si="1"/>
        <v>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9" t="s">
        <v>34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8">
        <f t="shared" si="1"/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8">
        <f t="shared" si="1"/>
        <v>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 t="s">
        <v>52</v>
      </c>
      <c r="H22" s="8">
        <f>SUM(H2:H20)</f>
        <v>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 t="s">
        <v>53</v>
      </c>
      <c r="H23" s="8">
        <f>AVERAGE(H2:H20)</f>
        <v>0.2105263158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  <c r="I1" s="1" t="s">
        <v>55</v>
      </c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9.93</v>
      </c>
      <c r="B2" s="5">
        <v>1.4</v>
      </c>
      <c r="C2" s="3" t="s">
        <v>7</v>
      </c>
      <c r="D2" s="3" t="s">
        <v>8</v>
      </c>
      <c r="E2" s="3" t="s">
        <v>9</v>
      </c>
      <c r="F2" s="6">
        <v>30500.0</v>
      </c>
      <c r="G2" s="7" t="b">
        <v>0</v>
      </c>
      <c r="H2" s="8">
        <f t="shared" ref="H2:H20" si="1">CONVERT(A2, "sec", "min")</f>
        <v>0.1655</v>
      </c>
      <c r="I2" s="8">
        <f t="shared" ref="I2:I20" si="2">CONVERT(B2, "m/s", "mph")</f>
        <v>3.131710809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9.83</v>
      </c>
      <c r="B3" s="5">
        <v>1.0</v>
      </c>
      <c r="C3" s="3" t="s">
        <v>10</v>
      </c>
      <c r="D3" s="3" t="s">
        <v>11</v>
      </c>
      <c r="E3" s="3" t="s">
        <v>12</v>
      </c>
      <c r="F3" s="6">
        <v>32019.0</v>
      </c>
      <c r="G3" s="7" t="b">
        <v>1</v>
      </c>
      <c r="H3" s="8">
        <f t="shared" si="1"/>
        <v>0.1638333333</v>
      </c>
      <c r="I3" s="8">
        <f t="shared" si="2"/>
        <v>2.236936292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9.93</v>
      </c>
      <c r="B4" s="5">
        <v>1.1</v>
      </c>
      <c r="C4" s="3" t="s">
        <v>13</v>
      </c>
      <c r="D4" s="3" t="s">
        <v>8</v>
      </c>
      <c r="E4" s="3" t="s">
        <v>12</v>
      </c>
      <c r="F4" s="6">
        <v>32019.0</v>
      </c>
      <c r="G4" s="7" t="b">
        <v>0</v>
      </c>
      <c r="H4" s="8">
        <f t="shared" si="1"/>
        <v>0.1655</v>
      </c>
      <c r="I4" s="8">
        <f t="shared" si="2"/>
        <v>2.460629921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9.93</v>
      </c>
      <c r="B5" s="5">
        <v>1.1</v>
      </c>
      <c r="C5" s="3" t="s">
        <v>13</v>
      </c>
      <c r="D5" s="3" t="s">
        <v>8</v>
      </c>
      <c r="E5" s="3" t="s">
        <v>14</v>
      </c>
      <c r="F5" s="6">
        <v>32372.0</v>
      </c>
      <c r="G5" s="7" t="b">
        <v>0</v>
      </c>
      <c r="H5" s="8">
        <f t="shared" si="1"/>
        <v>0.1655</v>
      </c>
      <c r="I5" s="8">
        <f t="shared" si="2"/>
        <v>2.460629921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9.79</v>
      </c>
      <c r="B6" s="5">
        <v>1.1</v>
      </c>
      <c r="C6" s="3" t="s">
        <v>10</v>
      </c>
      <c r="D6" s="3" t="s">
        <v>11</v>
      </c>
      <c r="E6" s="3" t="s">
        <v>15</v>
      </c>
      <c r="F6" s="6">
        <v>32410.0</v>
      </c>
      <c r="G6" s="7" t="b">
        <v>1</v>
      </c>
      <c r="H6" s="8">
        <f t="shared" si="1"/>
        <v>0.1631666667</v>
      </c>
      <c r="I6" s="8">
        <f t="shared" si="2"/>
        <v>2.460629921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9.9</v>
      </c>
      <c r="B7" s="5">
        <v>1.9</v>
      </c>
      <c r="C7" s="3" t="s">
        <v>16</v>
      </c>
      <c r="D7" s="3" t="s">
        <v>8</v>
      </c>
      <c r="E7" s="3" t="s">
        <v>17</v>
      </c>
      <c r="F7" s="6">
        <v>33403.0</v>
      </c>
      <c r="G7" s="7" t="b">
        <v>0</v>
      </c>
      <c r="H7" s="8">
        <f t="shared" si="1"/>
        <v>0.165</v>
      </c>
      <c r="I7" s="8">
        <f t="shared" si="2"/>
        <v>4.250178955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9.86</v>
      </c>
      <c r="B8" s="5">
        <v>1.0</v>
      </c>
      <c r="C8" s="3" t="s">
        <v>13</v>
      </c>
      <c r="D8" s="3" t="s">
        <v>8</v>
      </c>
      <c r="E8" s="3" t="s">
        <v>18</v>
      </c>
      <c r="F8" s="8" t="s">
        <v>19</v>
      </c>
      <c r="G8" s="7" t="b">
        <v>0</v>
      </c>
      <c r="H8" s="8">
        <f t="shared" si="1"/>
        <v>0.1643333333</v>
      </c>
      <c r="I8" s="8">
        <f t="shared" si="2"/>
        <v>2.236936292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9.85</v>
      </c>
      <c r="B9" s="5">
        <v>1.2</v>
      </c>
      <c r="C9" s="3" t="s">
        <v>16</v>
      </c>
      <c r="D9" s="3" t="s">
        <v>8</v>
      </c>
      <c r="E9" s="3" t="s">
        <v>20</v>
      </c>
      <c r="F9" s="6">
        <v>34521.0</v>
      </c>
      <c r="G9" s="7" t="b">
        <v>0</v>
      </c>
      <c r="H9" s="8">
        <f t="shared" si="1"/>
        <v>0.1641666667</v>
      </c>
      <c r="I9" s="8">
        <f t="shared" si="2"/>
        <v>2.68432355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9.835</v>
      </c>
      <c r="B10" s="5">
        <v>0.7</v>
      </c>
      <c r="C10" s="3" t="s">
        <v>21</v>
      </c>
      <c r="D10" s="3" t="s">
        <v>11</v>
      </c>
      <c r="E10" s="3" t="s">
        <v>22</v>
      </c>
      <c r="F10" s="6">
        <v>35273.0</v>
      </c>
      <c r="G10" s="7" t="b">
        <v>0</v>
      </c>
      <c r="H10" s="8">
        <f t="shared" si="1"/>
        <v>0.1639166667</v>
      </c>
      <c r="I10" s="8">
        <f t="shared" si="2"/>
        <v>1.565855404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9.79</v>
      </c>
      <c r="B11" s="8">
        <v>0.1</v>
      </c>
      <c r="C11" s="3" t="s">
        <v>23</v>
      </c>
      <c r="D11" s="3" t="s">
        <v>8</v>
      </c>
      <c r="E11" s="3" t="s">
        <v>24</v>
      </c>
      <c r="F11" s="6">
        <v>36327.0</v>
      </c>
      <c r="G11" s="7" t="b">
        <v>0</v>
      </c>
      <c r="H11" s="8">
        <f t="shared" si="1"/>
        <v>0.1631666667</v>
      </c>
      <c r="I11" s="8">
        <f t="shared" si="2"/>
        <v>0.2236936292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9.78</v>
      </c>
      <c r="B12" s="5">
        <v>2.0</v>
      </c>
      <c r="C12" s="3" t="s">
        <v>25</v>
      </c>
      <c r="D12" s="3" t="s">
        <v>8</v>
      </c>
      <c r="E12" s="3" t="s">
        <v>26</v>
      </c>
      <c r="F12" s="6">
        <v>37513.0</v>
      </c>
      <c r="G12" s="7" t="b">
        <v>1</v>
      </c>
      <c r="H12" s="8">
        <f t="shared" si="1"/>
        <v>0.163</v>
      </c>
      <c r="I12" s="8">
        <f t="shared" si="2"/>
        <v>4.473872584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9.768</v>
      </c>
      <c r="B13" s="5">
        <v>1.6</v>
      </c>
      <c r="C13" s="3" t="s">
        <v>27</v>
      </c>
      <c r="D13" s="3" t="s">
        <v>28</v>
      </c>
      <c r="E13" s="3" t="s">
        <v>24</v>
      </c>
      <c r="F13" s="6">
        <v>38517.0</v>
      </c>
      <c r="G13" s="7" t="b">
        <v>0</v>
      </c>
      <c r="H13" s="8">
        <f t="shared" si="1"/>
        <v>0.1628</v>
      </c>
      <c r="I13" s="8">
        <f t="shared" si="2"/>
        <v>3.579098067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9.766</v>
      </c>
      <c r="B14" s="5">
        <v>1.7</v>
      </c>
      <c r="C14" s="3" t="s">
        <v>29</v>
      </c>
      <c r="D14" s="3" t="s">
        <v>8</v>
      </c>
      <c r="E14" s="3" t="s">
        <v>30</v>
      </c>
      <c r="F14" s="6">
        <v>38849.0</v>
      </c>
      <c r="G14" s="7" t="b">
        <v>1</v>
      </c>
      <c r="H14" s="8">
        <f t="shared" si="1"/>
        <v>0.1627666667</v>
      </c>
      <c r="I14" s="8">
        <f t="shared" si="2"/>
        <v>3.802791696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9.763</v>
      </c>
      <c r="B15" s="5">
        <v>1.5</v>
      </c>
      <c r="C15" s="3" t="s">
        <v>27</v>
      </c>
      <c r="D15" s="3" t="s">
        <v>28</v>
      </c>
      <c r="E15" s="3" t="s">
        <v>31</v>
      </c>
      <c r="F15" s="6">
        <v>38879.0</v>
      </c>
      <c r="G15" s="7" t="b">
        <v>0</v>
      </c>
      <c r="H15" s="8">
        <f t="shared" si="1"/>
        <v>0.1627166667</v>
      </c>
      <c r="I15" s="8">
        <f t="shared" si="2"/>
        <v>3.355404438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9.762</v>
      </c>
      <c r="B16" s="5">
        <v>1.0</v>
      </c>
      <c r="C16" s="3" t="s">
        <v>27</v>
      </c>
      <c r="D16" s="3" t="s">
        <v>28</v>
      </c>
      <c r="E16" s="3" t="s">
        <v>14</v>
      </c>
      <c r="F16" s="6">
        <v>38947.0</v>
      </c>
      <c r="G16" s="7" t="b">
        <v>0</v>
      </c>
      <c r="H16" s="8">
        <f t="shared" si="1"/>
        <v>0.1627</v>
      </c>
      <c r="I16" s="8">
        <f t="shared" si="2"/>
        <v>2.236936292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9.74</v>
      </c>
      <c r="B17" s="5">
        <v>1.7</v>
      </c>
      <c r="C17" s="3" t="s">
        <v>27</v>
      </c>
      <c r="D17" s="3" t="s">
        <v>28</v>
      </c>
      <c r="E17" s="3" t="s">
        <v>32</v>
      </c>
      <c r="F17" s="6">
        <v>39334.0</v>
      </c>
      <c r="G17" s="7" t="b">
        <v>0</v>
      </c>
      <c r="H17" s="8">
        <f t="shared" si="1"/>
        <v>0.1623333333</v>
      </c>
      <c r="I17" s="8">
        <f t="shared" si="2"/>
        <v>3.802791696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9.72</v>
      </c>
      <c r="B18" s="5">
        <v>1.7</v>
      </c>
      <c r="C18" s="3" t="s">
        <v>33</v>
      </c>
      <c r="D18" s="3" t="s">
        <v>28</v>
      </c>
      <c r="E18" s="3" t="s">
        <v>17</v>
      </c>
      <c r="F18" s="6">
        <v>39599.0</v>
      </c>
      <c r="G18" s="7" t="b">
        <v>0</v>
      </c>
      <c r="H18" s="8">
        <f t="shared" si="1"/>
        <v>0.162</v>
      </c>
      <c r="I18" s="8">
        <f t="shared" si="2"/>
        <v>3.802791696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9.683</v>
      </c>
      <c r="B19" s="9" t="s">
        <v>34</v>
      </c>
      <c r="C19" s="3" t="s">
        <v>33</v>
      </c>
      <c r="D19" s="3" t="s">
        <v>28</v>
      </c>
      <c r="E19" s="3" t="s">
        <v>35</v>
      </c>
      <c r="F19" s="6">
        <v>39676.0</v>
      </c>
      <c r="G19" s="7" t="b">
        <v>0</v>
      </c>
      <c r="H19" s="8">
        <f t="shared" si="1"/>
        <v>0.1613833333</v>
      </c>
      <c r="I19" s="8">
        <f t="shared" si="2"/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9.572</v>
      </c>
      <c r="B20" s="5">
        <v>0.9</v>
      </c>
      <c r="C20" s="3" t="s">
        <v>33</v>
      </c>
      <c r="D20" s="3" t="s">
        <v>28</v>
      </c>
      <c r="E20" s="3" t="s">
        <v>36</v>
      </c>
      <c r="F20" s="6">
        <v>40041.0</v>
      </c>
      <c r="G20" s="7" t="b">
        <v>0</v>
      </c>
      <c r="H20" s="8">
        <f t="shared" si="1"/>
        <v>0.1595333333</v>
      </c>
      <c r="I20" s="8">
        <f t="shared" si="2"/>
        <v>2.013242663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