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elatihan Skill\Datacamp Learn\Datacamp Learn\Skill Track\Course and Certificate fo Completion\Data Analysis With  Spreadsheet\1. Spreadsheet Fundamentals Track\2. Intermediate Spreadsheets\"/>
    </mc:Choice>
  </mc:AlternateContent>
  <bookViews>
    <workbookView xWindow="0" yWindow="0" windowWidth="20490" windowHeight="7770" activeTab="2"/>
  </bookViews>
  <sheets>
    <sheet name="Working with cell addresses" sheetId="1" r:id="rId1"/>
    <sheet name="From addresses to values" sheetId="2" r:id="rId2"/>
    <sheet name="Finding nearby cells with offse" sheetId="3" r:id="rId3"/>
    <sheet name="Local addresses" sheetId="4" r:id="rId4"/>
    <sheet name="A VLOOKUP refresher" sheetId="5" r:id="rId5"/>
    <sheet name="Sorted!" sheetId="6" r:id="rId6"/>
    <sheet name="Matching values" sheetId="7" r:id="rId7"/>
    <sheet name="Advanced filtering" sheetId="8" r:id="rId8"/>
    <sheet name="Conditional summary statistics" sheetId="9" r:id="rId9"/>
    <sheet name="Simple imputation" sheetId="10" r:id="rId10"/>
  </sheets>
  <calcPr calcId="162913"/>
  <fileRecoveryPr repairLoad="1"/>
</workbook>
</file>

<file path=xl/calcChain.xml><?xml version="1.0" encoding="utf-8"?>
<calcChain xmlns="http://schemas.openxmlformats.org/spreadsheetml/2006/main">
  <c r="J2" i="1" l="1"/>
  <c r="I45" i="10"/>
  <c r="I43" i="10"/>
  <c r="I42" i="10"/>
  <c r="I41" i="10"/>
  <c r="I40" i="10"/>
  <c r="I39" i="10"/>
  <c r="I38" i="10"/>
  <c r="I36" i="10"/>
  <c r="I35" i="10"/>
  <c r="I34" i="10"/>
  <c r="I33" i="10"/>
  <c r="I32" i="10"/>
  <c r="I31" i="10"/>
  <c r="I30" i="10"/>
  <c r="I29" i="10"/>
  <c r="I28" i="10"/>
  <c r="I27" i="10"/>
  <c r="I26" i="10"/>
  <c r="I24" i="10"/>
  <c r="I23" i="10"/>
  <c r="I22" i="10"/>
  <c r="I20" i="10"/>
  <c r="I19" i="10"/>
  <c r="I18" i="10"/>
  <c r="I17" i="10"/>
  <c r="I16" i="10"/>
  <c r="I15" i="10"/>
  <c r="I14" i="10"/>
  <c r="I13" i="10"/>
  <c r="I11" i="10"/>
  <c r="I10" i="10"/>
  <c r="I9" i="10"/>
  <c r="I8" i="10"/>
  <c r="I7" i="10"/>
  <c r="I6" i="10"/>
  <c r="I5" i="10"/>
  <c r="I3" i="10"/>
  <c r="I2" i="10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I2" i="7"/>
  <c r="I1" i="7"/>
  <c r="I2" i="5"/>
  <c r="I1" i="5"/>
  <c r="I2" i="4" a="1"/>
  <c r="I2" i="4" s="1"/>
  <c r="I1" i="4" a="1"/>
  <c r="I1" i="4" s="1"/>
  <c r="I3" i="3"/>
  <c r="I2" i="3"/>
  <c r="I1" i="3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J45" i="1"/>
  <c r="I45" i="1"/>
  <c r="H45" i="1"/>
  <c r="K45" i="1" s="1"/>
  <c r="J44" i="1"/>
  <c r="I44" i="1"/>
  <c r="H44" i="1"/>
  <c r="K44" i="1" s="1"/>
  <c r="I43" i="1"/>
  <c r="H43" i="1"/>
  <c r="K43" i="1" s="1"/>
  <c r="I42" i="1"/>
  <c r="H42" i="1"/>
  <c r="K42" i="1" s="1"/>
  <c r="J41" i="1"/>
  <c r="I41" i="1"/>
  <c r="H41" i="1"/>
  <c r="K41" i="1" s="1"/>
  <c r="J40" i="1"/>
  <c r="I40" i="1"/>
  <c r="H40" i="1"/>
  <c r="K40" i="1" s="1"/>
  <c r="I39" i="1"/>
  <c r="H39" i="1"/>
  <c r="K39" i="1" s="1"/>
  <c r="I38" i="1"/>
  <c r="H38" i="1"/>
  <c r="K38" i="1" s="1"/>
  <c r="J37" i="1"/>
  <c r="I37" i="1"/>
  <c r="H37" i="1"/>
  <c r="K37" i="1" s="1"/>
  <c r="J36" i="1"/>
  <c r="I36" i="1"/>
  <c r="H36" i="1"/>
  <c r="I35" i="1"/>
  <c r="H35" i="1"/>
  <c r="I34" i="1"/>
  <c r="H34" i="1"/>
  <c r="K34" i="1" s="1"/>
  <c r="J33" i="1"/>
  <c r="I33" i="1"/>
  <c r="H33" i="1"/>
  <c r="K33" i="1" s="1"/>
  <c r="J32" i="1"/>
  <c r="I32" i="1"/>
  <c r="H32" i="1"/>
  <c r="I31" i="1"/>
  <c r="H31" i="1"/>
  <c r="I30" i="1"/>
  <c r="H30" i="1"/>
  <c r="K30" i="1" s="1"/>
  <c r="J29" i="1"/>
  <c r="I29" i="1"/>
  <c r="H29" i="1"/>
  <c r="K29" i="1" s="1"/>
  <c r="J28" i="1"/>
  <c r="I28" i="1"/>
  <c r="H28" i="1"/>
  <c r="I27" i="1"/>
  <c r="H27" i="1"/>
  <c r="I26" i="1"/>
  <c r="H26" i="1"/>
  <c r="K26" i="1" s="1"/>
  <c r="J25" i="1"/>
  <c r="I25" i="1"/>
  <c r="H25" i="1"/>
  <c r="K25" i="1" s="1"/>
  <c r="J24" i="1"/>
  <c r="I24" i="1"/>
  <c r="H24" i="1"/>
  <c r="I23" i="1"/>
  <c r="H23" i="1"/>
  <c r="I22" i="1"/>
  <c r="H22" i="1"/>
  <c r="K22" i="1" s="1"/>
  <c r="J21" i="1"/>
  <c r="I21" i="1"/>
  <c r="H21" i="1"/>
  <c r="K21" i="1" s="1"/>
  <c r="J20" i="1"/>
  <c r="I20" i="1"/>
  <c r="H20" i="1"/>
  <c r="I19" i="1"/>
  <c r="H19" i="1"/>
  <c r="I18" i="1"/>
  <c r="H18" i="1"/>
  <c r="K18" i="1" s="1"/>
  <c r="J17" i="1"/>
  <c r="I17" i="1"/>
  <c r="H17" i="1"/>
  <c r="K17" i="1" s="1"/>
  <c r="J16" i="1"/>
  <c r="I16" i="1"/>
  <c r="H16" i="1"/>
  <c r="I15" i="1"/>
  <c r="H15" i="1"/>
  <c r="K15" i="1" s="1"/>
  <c r="I14" i="1"/>
  <c r="H14" i="1"/>
  <c r="K14" i="1" s="1"/>
  <c r="J13" i="1"/>
  <c r="I13" i="1"/>
  <c r="H13" i="1"/>
  <c r="K13" i="1" s="1"/>
  <c r="I12" i="1"/>
  <c r="J12" i="1" s="1"/>
  <c r="H12" i="1"/>
  <c r="I11" i="1"/>
  <c r="H11" i="1"/>
  <c r="K11" i="1" s="1"/>
  <c r="I10" i="1"/>
  <c r="H10" i="1"/>
  <c r="K10" i="1" s="1"/>
  <c r="J9" i="1"/>
  <c r="I9" i="1"/>
  <c r="H9" i="1"/>
  <c r="K9" i="1" s="1"/>
  <c r="I8" i="1"/>
  <c r="J8" i="1" s="1"/>
  <c r="H8" i="1"/>
  <c r="I7" i="1"/>
  <c r="H7" i="1"/>
  <c r="K7" i="1" s="1"/>
  <c r="I6" i="1"/>
  <c r="H6" i="1"/>
  <c r="K6" i="1" s="1"/>
  <c r="I5" i="1"/>
  <c r="H5" i="1"/>
  <c r="K5" i="1" s="1"/>
  <c r="I4" i="1"/>
  <c r="H4" i="1"/>
  <c r="K4" i="1" s="1"/>
  <c r="I3" i="1"/>
  <c r="H3" i="1"/>
  <c r="K3" i="1" s="1"/>
  <c r="I2" i="1"/>
  <c r="H2" i="1"/>
  <c r="K2" i="1" s="1"/>
  <c r="H7" i="9"/>
  <c r="H3" i="9"/>
  <c r="O5" i="8"/>
  <c r="K5" i="8"/>
  <c r="O4" i="8"/>
  <c r="K4" i="8"/>
  <c r="O3" i="8"/>
  <c r="K3" i="8"/>
  <c r="O2" i="8"/>
  <c r="K2" i="8"/>
  <c r="J9" i="10"/>
  <c r="J8" i="10"/>
  <c r="J7" i="10"/>
  <c r="J6" i="10"/>
  <c r="J5" i="10"/>
  <c r="J4" i="10"/>
  <c r="J3" i="10"/>
  <c r="J2" i="10"/>
  <c r="H8" i="9"/>
  <c r="H4" i="9"/>
  <c r="H9" i="9"/>
  <c r="H5" i="9"/>
  <c r="M5" i="8"/>
  <c r="I5" i="8"/>
  <c r="M4" i="8"/>
  <c r="I4" i="8"/>
  <c r="M3" i="8"/>
  <c r="I3" i="8"/>
  <c r="M2" i="8"/>
  <c r="I2" i="8"/>
  <c r="H6" i="9"/>
  <c r="H2" i="9"/>
  <c r="J5" i="8"/>
  <c r="J4" i="8"/>
  <c r="J3" i="8"/>
  <c r="J2" i="8"/>
  <c r="I44" i="2"/>
  <c r="I40" i="2"/>
  <c r="I36" i="2"/>
  <c r="I32" i="2"/>
  <c r="I28" i="2"/>
  <c r="I24" i="2"/>
  <c r="I20" i="2"/>
  <c r="I16" i="2"/>
  <c r="I12" i="2"/>
  <c r="I8" i="2"/>
  <c r="I4" i="2"/>
  <c r="I43" i="2"/>
  <c r="I39" i="2"/>
  <c r="I35" i="2"/>
  <c r="I31" i="2"/>
  <c r="I27" i="2"/>
  <c r="I23" i="2"/>
  <c r="I19" i="2"/>
  <c r="I15" i="2"/>
  <c r="I11" i="2"/>
  <c r="I7" i="2"/>
  <c r="I3" i="2"/>
  <c r="N5" i="8"/>
  <c r="N4" i="8"/>
  <c r="N3" i="8"/>
  <c r="N2" i="8"/>
  <c r="I3" i="7"/>
  <c r="I42" i="2"/>
  <c r="I38" i="2"/>
  <c r="I34" i="2"/>
  <c r="I30" i="2"/>
  <c r="I26" i="2"/>
  <c r="I22" i="2"/>
  <c r="I18" i="2"/>
  <c r="I14" i="2"/>
  <c r="I10" i="2"/>
  <c r="I6" i="2"/>
  <c r="I2" i="2"/>
  <c r="L5" i="8"/>
  <c r="L4" i="8"/>
  <c r="L3" i="8"/>
  <c r="L2" i="8"/>
  <c r="I45" i="2"/>
  <c r="I41" i="2"/>
  <c r="I37" i="2"/>
  <c r="I33" i="2"/>
  <c r="I29" i="2"/>
  <c r="I25" i="2"/>
  <c r="I21" i="2"/>
  <c r="I17" i="2"/>
  <c r="I13" i="2"/>
  <c r="I9" i="2"/>
  <c r="I5" i="2"/>
  <c r="J2" i="9" l="1"/>
  <c r="I2" i="9"/>
  <c r="J6" i="9"/>
  <c r="I6" i="9"/>
  <c r="J5" i="9"/>
  <c r="I5" i="9"/>
  <c r="J9" i="9"/>
  <c r="I9" i="9"/>
  <c r="I4" i="9"/>
  <c r="J4" i="9"/>
  <c r="I8" i="9"/>
  <c r="J8" i="9"/>
  <c r="K2" i="10"/>
  <c r="H33" i="10"/>
  <c r="H25" i="10"/>
  <c r="I25" i="10" s="1"/>
  <c r="H44" i="10"/>
  <c r="I44" i="10" s="1"/>
  <c r="H36" i="10"/>
  <c r="H28" i="10"/>
  <c r="H20" i="10"/>
  <c r="H3" i="10"/>
  <c r="H2" i="10"/>
  <c r="K3" i="10"/>
  <c r="H6" i="10" s="1"/>
  <c r="K4" i="10"/>
  <c r="H10" i="10" s="1"/>
  <c r="K5" i="10"/>
  <c r="H15" i="10" s="1"/>
  <c r="K6" i="10"/>
  <c r="H39" i="10" s="1"/>
  <c r="K7" i="10"/>
  <c r="H41" i="10" s="1"/>
  <c r="K8" i="10"/>
  <c r="H42" i="10" s="1"/>
  <c r="K9" i="10"/>
  <c r="H45" i="10" s="1"/>
  <c r="J3" i="9"/>
  <c r="I3" i="9"/>
  <c r="J7" i="9"/>
  <c r="I7" i="9"/>
  <c r="K19" i="1"/>
  <c r="K23" i="1"/>
  <c r="K27" i="1"/>
  <c r="K31" i="1"/>
  <c r="K35" i="1"/>
  <c r="J4" i="1"/>
  <c r="J5" i="1"/>
  <c r="J6" i="1"/>
  <c r="J7" i="1"/>
  <c r="J19" i="1"/>
  <c r="J23" i="1"/>
  <c r="J27" i="1"/>
  <c r="J31" i="1"/>
  <c r="J35" i="1"/>
  <c r="J39" i="1"/>
  <c r="J43" i="1"/>
  <c r="J3" i="1"/>
  <c r="J11" i="1"/>
  <c r="J15" i="1"/>
  <c r="K8" i="1"/>
  <c r="J10" i="1"/>
  <c r="K12" i="1"/>
  <c r="J14" i="1"/>
  <c r="K16" i="1"/>
  <c r="J18" i="1"/>
  <c r="K20" i="1"/>
  <c r="J22" i="1"/>
  <c r="K24" i="1"/>
  <c r="J26" i="1"/>
  <c r="K28" i="1"/>
  <c r="J30" i="1"/>
  <c r="K32" i="1"/>
  <c r="J34" i="1"/>
  <c r="K36" i="1"/>
  <c r="J38" i="1"/>
  <c r="J42" i="1"/>
  <c r="H7" i="10" l="1"/>
  <c r="H32" i="10"/>
  <c r="H21" i="10"/>
  <c r="I21" i="10" s="1"/>
  <c r="H37" i="10"/>
  <c r="I37" i="10" s="1"/>
  <c r="H24" i="10"/>
  <c r="H40" i="10"/>
  <c r="H29" i="10"/>
  <c r="H17" i="10"/>
  <c r="H12" i="10"/>
  <c r="I12" i="10" s="1"/>
  <c r="H4" i="10"/>
  <c r="I4" i="10" s="1"/>
  <c r="H8" i="10"/>
  <c r="H14" i="10"/>
  <c r="H22" i="10"/>
  <c r="H30" i="10"/>
  <c r="H38" i="10"/>
  <c r="H11" i="10"/>
  <c r="H19" i="10"/>
  <c r="H27" i="10"/>
  <c r="H35" i="10"/>
  <c r="H43" i="10"/>
  <c r="H5" i="10"/>
  <c r="H9" i="10"/>
  <c r="H16" i="10"/>
  <c r="H13" i="10"/>
  <c r="H18" i="10"/>
  <c r="H26" i="10"/>
  <c r="H34" i="10"/>
  <c r="H23" i="10"/>
  <c r="H31" i="10"/>
</calcChain>
</file>

<file path=xl/sharedStrings.xml><?xml version="1.0" encoding="utf-8"?>
<sst xmlns="http://schemas.openxmlformats.org/spreadsheetml/2006/main" count="1076" uniqueCount="77">
  <si>
    <t>Area</t>
  </si>
  <si>
    <t>Locality</t>
  </si>
  <si>
    <t>Skipper</t>
  </si>
  <si>
    <t>Swallowtail</t>
  </si>
  <si>
    <t>White-yellow</t>
  </si>
  <si>
    <t>Blue</t>
  </si>
  <si>
    <t>Brush-footed</t>
  </si>
  <si>
    <t>Row</t>
  </si>
  <si>
    <t>Column</t>
  </si>
  <si>
    <t>Absolute</t>
  </si>
  <si>
    <t>Relative</t>
  </si>
  <si>
    <t>Indian Subcontinent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</si>
  <si>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</si>
  <si>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</si>
  <si>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</si>
  <si>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</si>
  <si>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</si>
  <si>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</si>
  <si>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</si>
  <si>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</si>
  <si>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</si>
  <si>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</si>
  <si>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</si>
  <si>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</si>
  <si>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</si>
  <si>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</si>
  <si>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</si>
  <si>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</si>
  <si>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</si>
  <si>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</si>
  <si>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</si>
  <si>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</si>
  <si>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</si>
  <si>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</si>
  <si>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</si>
  <si>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</si>
  <si>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</si>
  <si>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</si>
  <si>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</si>
  <si>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</si>
  <si>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</si>
  <si>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</si>
  <si>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</si>
  <si>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</si>
  <si>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</si>
  <si>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</si>
  <si>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</si>
  <si>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</si>
  <si>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</si>
  <si>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</si>
  <si>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</si>
  <si>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</si>
  <si>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</si>
  <si>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</si>
  <si>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</si>
  <si>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</si>
  <si>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</si>
  <si>
    <t>Absolute Address</t>
  </si>
  <si>
    <t>Value from Address</t>
  </si>
  <si>
    <t>C1, offset 1 column down</t>
  </si>
  <si>
    <t>A2, offset 2 columns right</t>
  </si>
  <si>
    <t>A3, offset 2 columns right, height 7, summed</t>
  </si>
  <si>
    <t>Blues in Sikkim</t>
  </si>
  <si>
    <t>White-yellows in Mizoram Hills</t>
  </si>
  <si>
    <t>Skippers</t>
  </si>
  <si>
    <t>Swallow_tails</t>
  </si>
  <si>
    <t>Whites_Yellows</t>
  </si>
  <si>
    <t>Blues</t>
  </si>
  <si>
    <t>Brush_Footed</t>
  </si>
  <si>
    <t>match</t>
  </si>
  <si>
    <t>address</t>
  </si>
  <si>
    <t>smallest number of skippers over 100</t>
  </si>
  <si>
    <t>Filter Condition</t>
  </si>
  <si>
    <t>Count of Area</t>
  </si>
  <si>
    <t>Count of Area with 20 Swallowtails</t>
  </si>
  <si>
    <t>Average Brush-footed Count</t>
  </si>
  <si>
    <t>Imputed Brush-footed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</si>
</sst>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34" workbookViewId="0">
      <selection activeCell="J9" sqref="J9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7">
        <f t="shared" ref="H2:H45" si="0">ROW(B2)</f>
        <v>2</v>
      </c>
      <c r="I2" s="8">
        <f t="shared" ref="I2:I45" si="1">COLUMN(B2)</f>
        <v>2</v>
      </c>
      <c r="J2" s="4" t="str">
        <f>ADDRESS(H2, I2)</f>
        <v>$B$2</v>
      </c>
      <c r="K2" s="9" t="str">
        <f t="shared" ref="K2:K45" si="2">ADDRESS(H2, I2, 4)</f>
        <v>B2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12</v>
      </c>
      <c r="B3" s="5" t="s">
        <v>12</v>
      </c>
      <c r="C3" s="6">
        <v>63</v>
      </c>
      <c r="D3" s="6">
        <v>31</v>
      </c>
      <c r="E3" s="6">
        <v>42</v>
      </c>
      <c r="F3" s="6">
        <v>129</v>
      </c>
      <c r="G3" s="6">
        <v>152</v>
      </c>
      <c r="H3" s="7">
        <f t="shared" si="0"/>
        <v>3</v>
      </c>
      <c r="I3" s="8">
        <f t="shared" si="1"/>
        <v>2</v>
      </c>
      <c r="J3" s="4" t="str">
        <f t="shared" ref="J2:J45" si="3">ADDRESS(H3, I3)</f>
        <v>$B$3</v>
      </c>
      <c r="K3" s="9" t="str">
        <f t="shared" si="2"/>
        <v>B3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12</v>
      </c>
      <c r="B4" s="5" t="s">
        <v>13</v>
      </c>
      <c r="C4" s="6">
        <v>25</v>
      </c>
      <c r="D4" s="6">
        <v>23</v>
      </c>
      <c r="E4" s="6">
        <v>37</v>
      </c>
      <c r="F4" s="6">
        <v>56</v>
      </c>
      <c r="G4" s="6">
        <v>87</v>
      </c>
      <c r="H4" s="7">
        <f t="shared" si="0"/>
        <v>4</v>
      </c>
      <c r="I4" s="8">
        <f t="shared" si="1"/>
        <v>2</v>
      </c>
      <c r="J4" s="4" t="str">
        <f t="shared" si="3"/>
        <v>$B$4</v>
      </c>
      <c r="K4" s="9" t="str">
        <f t="shared" si="2"/>
        <v>B4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12</v>
      </c>
      <c r="B5" s="5" t="s">
        <v>14</v>
      </c>
      <c r="C5" s="6">
        <v>41</v>
      </c>
      <c r="D5" s="6">
        <v>21</v>
      </c>
      <c r="E5" s="6">
        <v>34</v>
      </c>
      <c r="F5" s="6">
        <v>88</v>
      </c>
      <c r="G5" s="6">
        <v>115</v>
      </c>
      <c r="H5" s="7">
        <f t="shared" si="0"/>
        <v>5</v>
      </c>
      <c r="I5" s="8">
        <f t="shared" si="1"/>
        <v>2</v>
      </c>
      <c r="J5" s="4" t="str">
        <f t="shared" si="3"/>
        <v>$B$5</v>
      </c>
      <c r="K5" s="9" t="str">
        <f t="shared" si="2"/>
        <v>B5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12</v>
      </c>
      <c r="B6" s="5" t="s">
        <v>15</v>
      </c>
      <c r="C6" s="6">
        <v>22</v>
      </c>
      <c r="D6" s="6">
        <v>11</v>
      </c>
      <c r="E6" s="6">
        <v>19</v>
      </c>
      <c r="F6" s="6">
        <v>42</v>
      </c>
      <c r="G6" s="6">
        <v>54</v>
      </c>
      <c r="H6" s="7">
        <f t="shared" si="0"/>
        <v>6</v>
      </c>
      <c r="I6" s="8">
        <f t="shared" si="1"/>
        <v>2</v>
      </c>
      <c r="J6" s="4" t="str">
        <f t="shared" si="3"/>
        <v>$B$6</v>
      </c>
      <c r="K6" s="9" t="str">
        <f t="shared" si="2"/>
        <v>B6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12</v>
      </c>
      <c r="B7" s="5" t="s">
        <v>16</v>
      </c>
      <c r="C7" s="6">
        <v>54</v>
      </c>
      <c r="D7" s="6">
        <v>23</v>
      </c>
      <c r="E7" s="6">
        <v>32</v>
      </c>
      <c r="F7" s="6">
        <v>88</v>
      </c>
      <c r="G7" s="6">
        <v>126</v>
      </c>
      <c r="H7" s="7">
        <f t="shared" si="0"/>
        <v>7</v>
      </c>
      <c r="I7" s="8">
        <f t="shared" si="1"/>
        <v>2</v>
      </c>
      <c r="J7" s="4" t="str">
        <f t="shared" si="3"/>
        <v>$B$7</v>
      </c>
      <c r="K7" s="9" t="str">
        <f t="shared" si="2"/>
        <v>B7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12</v>
      </c>
      <c r="B8" s="5" t="s">
        <v>17</v>
      </c>
      <c r="C8" s="6">
        <v>14</v>
      </c>
      <c r="D8" s="6">
        <v>10</v>
      </c>
      <c r="E8" s="6">
        <v>13</v>
      </c>
      <c r="F8" s="6">
        <v>44</v>
      </c>
      <c r="G8" s="6">
        <v>65</v>
      </c>
      <c r="H8" s="7">
        <f t="shared" si="0"/>
        <v>8</v>
      </c>
      <c r="I8" s="8">
        <f t="shared" si="1"/>
        <v>2</v>
      </c>
      <c r="J8" s="4" t="str">
        <f t="shared" si="3"/>
        <v>$B$8</v>
      </c>
      <c r="K8" s="9" t="str">
        <f t="shared" si="2"/>
        <v>B8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12</v>
      </c>
      <c r="B9" s="4" t="s">
        <v>18</v>
      </c>
      <c r="C9" s="7">
        <v>52</v>
      </c>
      <c r="D9" s="7">
        <v>26</v>
      </c>
      <c r="E9" s="7">
        <v>37</v>
      </c>
      <c r="F9" s="7">
        <v>109</v>
      </c>
      <c r="G9" s="7">
        <v>147</v>
      </c>
      <c r="H9" s="7">
        <f t="shared" si="0"/>
        <v>9</v>
      </c>
      <c r="I9" s="8">
        <f t="shared" si="1"/>
        <v>2</v>
      </c>
      <c r="J9" s="4" t="str">
        <f t="shared" si="3"/>
        <v>$B$9</v>
      </c>
      <c r="K9" s="9" t="str">
        <f t="shared" si="2"/>
        <v>B9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19</v>
      </c>
      <c r="B10" s="4" t="s">
        <v>19</v>
      </c>
      <c r="C10" s="7">
        <v>125</v>
      </c>
      <c r="D10" s="7">
        <v>43</v>
      </c>
      <c r="E10" s="7">
        <v>49</v>
      </c>
      <c r="F10" s="7">
        <v>185</v>
      </c>
      <c r="G10" s="7">
        <v>221</v>
      </c>
      <c r="H10" s="7">
        <f t="shared" si="0"/>
        <v>10</v>
      </c>
      <c r="I10" s="8">
        <f t="shared" si="1"/>
        <v>2</v>
      </c>
      <c r="J10" s="4" t="str">
        <f t="shared" si="3"/>
        <v>$B$10</v>
      </c>
      <c r="K10" s="9" t="str">
        <f t="shared" si="2"/>
        <v>B10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20</v>
      </c>
      <c r="C11" s="7">
        <v>211</v>
      </c>
      <c r="D11" s="7">
        <v>69</v>
      </c>
      <c r="E11" s="7">
        <v>57</v>
      </c>
      <c r="F11" s="7">
        <v>284</v>
      </c>
      <c r="G11" s="7">
        <v>342</v>
      </c>
      <c r="H11" s="7">
        <f t="shared" si="0"/>
        <v>11</v>
      </c>
      <c r="I11" s="8">
        <f t="shared" si="1"/>
        <v>2</v>
      </c>
      <c r="J11" s="4" t="str">
        <f t="shared" si="3"/>
        <v>$B$11</v>
      </c>
      <c r="K11" s="9" t="str">
        <f t="shared" si="2"/>
        <v>B11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20</v>
      </c>
      <c r="B12" s="4" t="s">
        <v>21</v>
      </c>
      <c r="C12" s="7">
        <v>189</v>
      </c>
      <c r="D12" s="7">
        <v>62</v>
      </c>
      <c r="E12" s="7">
        <v>52</v>
      </c>
      <c r="F12" s="7">
        <v>258</v>
      </c>
      <c r="G12" s="7">
        <v>292</v>
      </c>
      <c r="H12" s="7">
        <f t="shared" si="0"/>
        <v>12</v>
      </c>
      <c r="I12" s="8">
        <f t="shared" si="1"/>
        <v>2</v>
      </c>
      <c r="J12" s="4" t="str">
        <f t="shared" si="3"/>
        <v>$B$12</v>
      </c>
      <c r="K12" s="9" t="str">
        <f t="shared" si="2"/>
        <v>B12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20</v>
      </c>
      <c r="B13" s="4" t="s">
        <v>22</v>
      </c>
      <c r="C13" s="7">
        <v>159</v>
      </c>
      <c r="D13" s="7">
        <v>55</v>
      </c>
      <c r="E13" s="7">
        <v>51</v>
      </c>
      <c r="F13" s="7">
        <v>162</v>
      </c>
      <c r="G13" s="7">
        <v>263</v>
      </c>
      <c r="H13" s="7">
        <f t="shared" si="0"/>
        <v>13</v>
      </c>
      <c r="I13" s="8">
        <f t="shared" si="1"/>
        <v>2</v>
      </c>
      <c r="J13" s="4" t="str">
        <f t="shared" si="3"/>
        <v>$B$13</v>
      </c>
      <c r="K13" s="9" t="str">
        <f t="shared" si="2"/>
        <v>B13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20</v>
      </c>
      <c r="B14" s="4" t="s">
        <v>23</v>
      </c>
      <c r="C14" s="7">
        <v>27</v>
      </c>
      <c r="D14" s="7">
        <v>29</v>
      </c>
      <c r="E14" s="7">
        <v>32</v>
      </c>
      <c r="F14" s="7">
        <v>48</v>
      </c>
      <c r="G14" s="7">
        <v>126</v>
      </c>
      <c r="H14" s="7">
        <f t="shared" si="0"/>
        <v>14</v>
      </c>
      <c r="I14" s="8">
        <f t="shared" si="1"/>
        <v>2</v>
      </c>
      <c r="J14" s="4" t="str">
        <f t="shared" si="3"/>
        <v>$B$14</v>
      </c>
      <c r="K14" s="9" t="str">
        <f t="shared" si="2"/>
        <v>B14</v>
      </c>
      <c r="L14" s="4"/>
      <c r="M14" s="4"/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20</v>
      </c>
      <c r="B15" s="4" t="s">
        <v>24</v>
      </c>
      <c r="C15" s="7">
        <v>67</v>
      </c>
      <c r="D15" s="7">
        <v>38</v>
      </c>
      <c r="E15" s="7">
        <v>30</v>
      </c>
      <c r="F15" s="7">
        <v>110</v>
      </c>
      <c r="G15" s="7">
        <v>178</v>
      </c>
      <c r="H15" s="7">
        <f t="shared" si="0"/>
        <v>15</v>
      </c>
      <c r="I15" s="8">
        <f t="shared" si="1"/>
        <v>2</v>
      </c>
      <c r="J15" s="4" t="str">
        <f t="shared" si="3"/>
        <v>$B$15</v>
      </c>
      <c r="K15" s="9" t="str">
        <f t="shared" si="2"/>
        <v>B15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25</v>
      </c>
      <c r="C16" s="7">
        <v>119</v>
      </c>
      <c r="D16" s="7">
        <v>18</v>
      </c>
      <c r="E16" s="7">
        <v>1</v>
      </c>
      <c r="F16" s="7">
        <v>126</v>
      </c>
      <c r="G16" s="7">
        <v>57</v>
      </c>
      <c r="H16" s="7">
        <f t="shared" si="0"/>
        <v>16</v>
      </c>
      <c r="I16" s="8">
        <f t="shared" si="1"/>
        <v>2</v>
      </c>
      <c r="J16" s="4" t="str">
        <f t="shared" si="3"/>
        <v>$B$16</v>
      </c>
      <c r="K16" s="9" t="str">
        <f t="shared" si="2"/>
        <v>B16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20</v>
      </c>
      <c r="B17" s="4" t="s">
        <v>26</v>
      </c>
      <c r="C17" s="7">
        <v>98</v>
      </c>
      <c r="D17" s="7">
        <v>42</v>
      </c>
      <c r="E17" s="7">
        <v>36</v>
      </c>
      <c r="F17" s="7">
        <v>128</v>
      </c>
      <c r="G17" s="7">
        <v>207</v>
      </c>
      <c r="H17" s="7">
        <f t="shared" si="0"/>
        <v>17</v>
      </c>
      <c r="I17" s="8">
        <f t="shared" si="1"/>
        <v>2</v>
      </c>
      <c r="J17" s="4" t="str">
        <f t="shared" si="3"/>
        <v>$B$17</v>
      </c>
      <c r="K17" s="9" t="str">
        <f t="shared" si="2"/>
        <v>B17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20</v>
      </c>
      <c r="B18" s="4" t="s">
        <v>27</v>
      </c>
      <c r="C18" s="7">
        <v>132</v>
      </c>
      <c r="D18" s="7">
        <v>49</v>
      </c>
      <c r="E18" s="7">
        <v>40</v>
      </c>
      <c r="F18" s="7">
        <v>166</v>
      </c>
      <c r="G18" s="7">
        <v>209</v>
      </c>
      <c r="H18" s="7">
        <f t="shared" si="0"/>
        <v>18</v>
      </c>
      <c r="I18" s="8">
        <f t="shared" si="1"/>
        <v>2</v>
      </c>
      <c r="J18" s="4" t="str">
        <f t="shared" si="3"/>
        <v>$B$18</v>
      </c>
      <c r="K18" s="9" t="str">
        <f t="shared" si="2"/>
        <v>B18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20</v>
      </c>
      <c r="B19" s="4" t="s">
        <v>28</v>
      </c>
      <c r="C19" s="7">
        <v>59</v>
      </c>
      <c r="D19" s="7">
        <v>13</v>
      </c>
      <c r="E19" s="7">
        <v>26</v>
      </c>
      <c r="F19" s="7">
        <v>77</v>
      </c>
      <c r="G19" s="7">
        <v>101</v>
      </c>
      <c r="H19" s="7">
        <f t="shared" si="0"/>
        <v>19</v>
      </c>
      <c r="I19" s="8">
        <f t="shared" si="1"/>
        <v>2</v>
      </c>
      <c r="J19" s="4" t="str">
        <f t="shared" si="3"/>
        <v>$B$19</v>
      </c>
      <c r="K19" s="9" t="str">
        <f t="shared" si="2"/>
        <v>B19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29</v>
      </c>
      <c r="B20" s="4" t="s">
        <v>30</v>
      </c>
      <c r="C20" s="7">
        <v>32</v>
      </c>
      <c r="D20" s="7">
        <v>10</v>
      </c>
      <c r="E20" s="7">
        <v>19</v>
      </c>
      <c r="F20" s="7">
        <v>57</v>
      </c>
      <c r="G20" s="7">
        <v>49</v>
      </c>
      <c r="H20" s="7">
        <f t="shared" si="0"/>
        <v>20</v>
      </c>
      <c r="I20" s="8">
        <f t="shared" si="1"/>
        <v>2</v>
      </c>
      <c r="J20" s="4" t="str">
        <f t="shared" si="3"/>
        <v>$B$20</v>
      </c>
      <c r="K20" s="9" t="str">
        <f t="shared" si="2"/>
        <v>B20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31</v>
      </c>
      <c r="C21" s="7">
        <v>18</v>
      </c>
      <c r="D21" s="7">
        <v>9</v>
      </c>
      <c r="E21" s="7">
        <v>12</v>
      </c>
      <c r="F21" s="7">
        <v>46</v>
      </c>
      <c r="G21" s="7">
        <v>39</v>
      </c>
      <c r="H21" s="7">
        <f t="shared" si="0"/>
        <v>21</v>
      </c>
      <c r="I21" s="8">
        <f t="shared" si="1"/>
        <v>2</v>
      </c>
      <c r="J21" s="4" t="str">
        <f t="shared" si="3"/>
        <v>$B$21</v>
      </c>
      <c r="K21" s="9" t="str">
        <f t="shared" si="2"/>
        <v>B21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32</v>
      </c>
      <c r="C22" s="7">
        <v>19</v>
      </c>
      <c r="D22" s="7">
        <v>10</v>
      </c>
      <c r="E22" s="7">
        <v>23</v>
      </c>
      <c r="F22" s="7">
        <v>38</v>
      </c>
      <c r="G22" s="7">
        <v>61</v>
      </c>
      <c r="H22" s="7">
        <f t="shared" si="0"/>
        <v>22</v>
      </c>
      <c r="I22" s="8">
        <f t="shared" si="1"/>
        <v>2</v>
      </c>
      <c r="J22" s="4" t="str">
        <f t="shared" si="3"/>
        <v>$B$22</v>
      </c>
      <c r="K22" s="9" t="str">
        <f t="shared" si="2"/>
        <v>B22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29</v>
      </c>
      <c r="B23" s="4" t="s">
        <v>33</v>
      </c>
      <c r="C23" s="7">
        <v>15</v>
      </c>
      <c r="D23" s="7">
        <v>7</v>
      </c>
      <c r="E23" s="7">
        <v>19</v>
      </c>
      <c r="F23" s="7">
        <v>33</v>
      </c>
      <c r="G23" s="7">
        <v>35</v>
      </c>
      <c r="H23" s="7">
        <f t="shared" si="0"/>
        <v>23</v>
      </c>
      <c r="I23" s="8">
        <f t="shared" si="1"/>
        <v>2</v>
      </c>
      <c r="J23" s="4" t="str">
        <f t="shared" si="3"/>
        <v>$B$23</v>
      </c>
      <c r="K23" s="9" t="str">
        <f t="shared" si="2"/>
        <v>B23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34</v>
      </c>
      <c r="C24" s="7">
        <v>11</v>
      </c>
      <c r="D24" s="7">
        <v>4</v>
      </c>
      <c r="E24" s="7">
        <v>20</v>
      </c>
      <c r="F24" s="7">
        <v>22</v>
      </c>
      <c r="G24" s="7">
        <v>20</v>
      </c>
      <c r="H24" s="7">
        <f t="shared" si="0"/>
        <v>24</v>
      </c>
      <c r="I24" s="8">
        <f t="shared" si="1"/>
        <v>2</v>
      </c>
      <c r="J24" s="4" t="str">
        <f t="shared" si="3"/>
        <v>$B$24</v>
      </c>
      <c r="K24" s="9" t="str">
        <f t="shared" si="2"/>
        <v>B24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35</v>
      </c>
      <c r="C25" s="7">
        <v>12</v>
      </c>
      <c r="D25" s="7">
        <v>4</v>
      </c>
      <c r="E25" s="7">
        <v>29</v>
      </c>
      <c r="F25" s="7">
        <v>31</v>
      </c>
      <c r="G25" s="7">
        <v>34</v>
      </c>
      <c r="H25" s="7">
        <f t="shared" si="0"/>
        <v>25</v>
      </c>
      <c r="I25" s="8">
        <f t="shared" si="1"/>
        <v>2</v>
      </c>
      <c r="J25" s="4" t="str">
        <f t="shared" si="3"/>
        <v>$B$25</v>
      </c>
      <c r="K25" s="9" t="str">
        <f t="shared" si="2"/>
        <v>B25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29</v>
      </c>
      <c r="B26" s="4" t="s">
        <v>36</v>
      </c>
      <c r="C26" s="7">
        <v>14</v>
      </c>
      <c r="D26" s="7">
        <v>6</v>
      </c>
      <c r="E26" s="7">
        <v>21</v>
      </c>
      <c r="F26" s="7">
        <v>20</v>
      </c>
      <c r="G26" s="7">
        <v>17</v>
      </c>
      <c r="H26" s="7">
        <f t="shared" si="0"/>
        <v>26</v>
      </c>
      <c r="I26" s="8">
        <f t="shared" si="1"/>
        <v>2</v>
      </c>
      <c r="J26" s="4" t="str">
        <f t="shared" si="3"/>
        <v>$B$26</v>
      </c>
      <c r="K26" s="9" t="str">
        <f t="shared" si="2"/>
        <v>B26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29</v>
      </c>
      <c r="B27" s="4" t="s">
        <v>37</v>
      </c>
      <c r="C27" s="7">
        <v>11</v>
      </c>
      <c r="D27" s="7">
        <v>5</v>
      </c>
      <c r="E27" s="7">
        <v>19</v>
      </c>
      <c r="F27" s="7">
        <v>22</v>
      </c>
      <c r="G27" s="7">
        <v>21</v>
      </c>
      <c r="H27" s="7">
        <f t="shared" si="0"/>
        <v>27</v>
      </c>
      <c r="I27" s="8">
        <f t="shared" si="1"/>
        <v>2</v>
      </c>
      <c r="J27" s="4" t="str">
        <f t="shared" si="3"/>
        <v>$B$27</v>
      </c>
      <c r="K27" s="9" t="str">
        <f t="shared" si="2"/>
        <v>B27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29</v>
      </c>
      <c r="B28" s="4" t="s">
        <v>38</v>
      </c>
      <c r="C28" s="7">
        <v>4</v>
      </c>
      <c r="D28" s="7">
        <v>5</v>
      </c>
      <c r="E28" s="7">
        <v>18</v>
      </c>
      <c r="F28" s="7">
        <v>17</v>
      </c>
      <c r="G28" s="7">
        <v>15</v>
      </c>
      <c r="H28" s="7">
        <f t="shared" si="0"/>
        <v>28</v>
      </c>
      <c r="I28" s="8">
        <f t="shared" si="1"/>
        <v>2</v>
      </c>
      <c r="J28" s="4" t="str">
        <f t="shared" si="3"/>
        <v>$B$28</v>
      </c>
      <c r="K28" s="9" t="str">
        <f t="shared" si="2"/>
        <v>B28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39</v>
      </c>
      <c r="C29" s="7">
        <v>22</v>
      </c>
      <c r="D29" s="7">
        <v>10</v>
      </c>
      <c r="E29" s="7">
        <v>25</v>
      </c>
      <c r="F29" s="7">
        <v>46</v>
      </c>
      <c r="G29" s="7">
        <v>42</v>
      </c>
      <c r="H29" s="7">
        <f t="shared" si="0"/>
        <v>29</v>
      </c>
      <c r="I29" s="8">
        <f t="shared" si="1"/>
        <v>2</v>
      </c>
      <c r="J29" s="4" t="str">
        <f t="shared" si="3"/>
        <v>$B$29</v>
      </c>
      <c r="K29" s="9" t="str">
        <f t="shared" si="2"/>
        <v>B29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40</v>
      </c>
      <c r="C30" s="7">
        <v>19</v>
      </c>
      <c r="D30" s="7">
        <v>10</v>
      </c>
      <c r="E30" s="7">
        <v>50</v>
      </c>
      <c r="F30" s="7">
        <v>41</v>
      </c>
      <c r="G30" s="7">
        <v>44</v>
      </c>
      <c r="H30" s="7">
        <f t="shared" si="0"/>
        <v>30</v>
      </c>
      <c r="I30" s="8">
        <f t="shared" si="1"/>
        <v>2</v>
      </c>
      <c r="J30" s="4" t="str">
        <f t="shared" si="3"/>
        <v>$B$30</v>
      </c>
      <c r="K30" s="9" t="str">
        <f t="shared" si="2"/>
        <v>B30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29</v>
      </c>
      <c r="B31" s="4" t="s">
        <v>41</v>
      </c>
      <c r="C31" s="7">
        <v>23</v>
      </c>
      <c r="D31" s="7">
        <v>11</v>
      </c>
      <c r="E31" s="7">
        <v>19</v>
      </c>
      <c r="F31" s="7">
        <v>35</v>
      </c>
      <c r="G31" s="7">
        <v>42</v>
      </c>
      <c r="H31" s="7">
        <f t="shared" si="0"/>
        <v>31</v>
      </c>
      <c r="I31" s="8">
        <f t="shared" si="1"/>
        <v>2</v>
      </c>
      <c r="J31" s="4" t="str">
        <f t="shared" si="3"/>
        <v>$B$31</v>
      </c>
      <c r="K31" s="9" t="str">
        <f t="shared" si="2"/>
        <v>B31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42</v>
      </c>
      <c r="C32" s="7">
        <v>54</v>
      </c>
      <c r="D32" s="7">
        <v>16</v>
      </c>
      <c r="E32" s="7">
        <v>21</v>
      </c>
      <c r="F32" s="7">
        <v>66</v>
      </c>
      <c r="G32" s="7">
        <v>66</v>
      </c>
      <c r="H32" s="7">
        <f t="shared" si="0"/>
        <v>32</v>
      </c>
      <c r="I32" s="8">
        <f t="shared" si="1"/>
        <v>2</v>
      </c>
      <c r="J32" s="4" t="str">
        <f t="shared" si="3"/>
        <v>$B$32</v>
      </c>
      <c r="K32" s="9" t="str">
        <f t="shared" si="2"/>
        <v>B32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29</v>
      </c>
      <c r="B33" s="4" t="s">
        <v>43</v>
      </c>
      <c r="C33" s="7">
        <v>60</v>
      </c>
      <c r="D33" s="7">
        <v>18</v>
      </c>
      <c r="E33" s="7">
        <v>31</v>
      </c>
      <c r="F33" s="7">
        <v>80</v>
      </c>
      <c r="G33" s="7">
        <v>89</v>
      </c>
      <c r="H33" s="7">
        <f t="shared" si="0"/>
        <v>33</v>
      </c>
      <c r="I33" s="8">
        <f t="shared" si="1"/>
        <v>2</v>
      </c>
      <c r="J33" s="4" t="str">
        <f t="shared" si="3"/>
        <v>$B$33</v>
      </c>
      <c r="K33" s="9" t="str">
        <f t="shared" si="2"/>
        <v>B33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7">
        <f t="shared" si="0"/>
        <v>34</v>
      </c>
      <c r="I34" s="8">
        <f t="shared" si="1"/>
        <v>2</v>
      </c>
      <c r="J34" s="4" t="str">
        <f t="shared" si="3"/>
        <v>$B$34</v>
      </c>
      <c r="K34" s="9" t="str">
        <f t="shared" si="2"/>
        <v>B34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45</v>
      </c>
      <c r="C35" s="7">
        <v>37</v>
      </c>
      <c r="D35" s="7">
        <v>15</v>
      </c>
      <c r="E35" s="7">
        <v>26</v>
      </c>
      <c r="F35" s="7">
        <v>58</v>
      </c>
      <c r="G35" s="7">
        <v>84</v>
      </c>
      <c r="H35" s="7">
        <f t="shared" si="0"/>
        <v>35</v>
      </c>
      <c r="I35" s="8">
        <f t="shared" si="1"/>
        <v>2</v>
      </c>
      <c r="J35" s="4" t="str">
        <f t="shared" si="3"/>
        <v>$B$35</v>
      </c>
      <c r="K35" s="9" t="str">
        <f t="shared" si="2"/>
        <v>B35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46</v>
      </c>
      <c r="C36" s="7">
        <v>46</v>
      </c>
      <c r="D36" s="7">
        <v>15</v>
      </c>
      <c r="E36" s="7">
        <v>30</v>
      </c>
      <c r="F36" s="7">
        <v>83</v>
      </c>
      <c r="G36" s="7">
        <v>75</v>
      </c>
      <c r="H36" s="7">
        <f t="shared" si="0"/>
        <v>36</v>
      </c>
      <c r="I36" s="8">
        <f t="shared" si="1"/>
        <v>2</v>
      </c>
      <c r="J36" s="4" t="str">
        <f t="shared" si="3"/>
        <v>$B$36</v>
      </c>
      <c r="K36" s="9" t="str">
        <f t="shared" si="2"/>
        <v>B36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47</v>
      </c>
      <c r="C37" s="7">
        <v>64</v>
      </c>
      <c r="D37" s="7">
        <v>23</v>
      </c>
      <c r="E37" s="7">
        <v>35</v>
      </c>
      <c r="F37" s="7">
        <v>82</v>
      </c>
      <c r="G37" s="7">
        <v>90</v>
      </c>
      <c r="H37" s="7">
        <f t="shared" si="0"/>
        <v>37</v>
      </c>
      <c r="I37" s="8">
        <f t="shared" si="1"/>
        <v>2</v>
      </c>
      <c r="J37" s="4" t="str">
        <f t="shared" si="3"/>
        <v>$B$37</v>
      </c>
      <c r="K37" s="9" t="str">
        <f t="shared" si="2"/>
        <v>B37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48</v>
      </c>
      <c r="C38" s="7">
        <v>23</v>
      </c>
      <c r="D38" s="7">
        <v>12</v>
      </c>
      <c r="E38" s="7">
        <v>21</v>
      </c>
      <c r="F38" s="7">
        <v>31</v>
      </c>
      <c r="G38" s="7">
        <v>30</v>
      </c>
      <c r="H38" s="7">
        <f t="shared" si="0"/>
        <v>38</v>
      </c>
      <c r="I38" s="8">
        <f t="shared" si="1"/>
        <v>2</v>
      </c>
      <c r="J38" s="4" t="str">
        <f t="shared" si="3"/>
        <v>$B$38</v>
      </c>
      <c r="K38" s="9" t="str">
        <f t="shared" si="2"/>
        <v>B38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29</v>
      </c>
      <c r="B39" s="4" t="s">
        <v>49</v>
      </c>
      <c r="C39" s="7">
        <v>7</v>
      </c>
      <c r="D39" s="7">
        <v>5</v>
      </c>
      <c r="E39" s="7">
        <v>14</v>
      </c>
      <c r="F39" s="7">
        <v>20</v>
      </c>
      <c r="G39" s="7">
        <v>24</v>
      </c>
      <c r="H39" s="7">
        <f t="shared" si="0"/>
        <v>39</v>
      </c>
      <c r="I39" s="8">
        <f t="shared" si="1"/>
        <v>2</v>
      </c>
      <c r="J39" s="4" t="str">
        <f t="shared" si="3"/>
        <v>$B$39</v>
      </c>
      <c r="K39" s="9" t="str">
        <f t="shared" si="2"/>
        <v>B39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50</v>
      </c>
      <c r="C40" s="7">
        <v>42</v>
      </c>
      <c r="D40" s="7">
        <v>13</v>
      </c>
      <c r="E40" s="7">
        <v>20</v>
      </c>
      <c r="F40" s="7">
        <v>68</v>
      </c>
      <c r="G40" s="7">
        <v>74</v>
      </c>
      <c r="H40" s="7">
        <f t="shared" si="0"/>
        <v>40</v>
      </c>
      <c r="I40" s="8">
        <f t="shared" si="1"/>
        <v>2</v>
      </c>
      <c r="J40" s="4" t="str">
        <f t="shared" si="3"/>
        <v>$B$40</v>
      </c>
      <c r="K40" s="9" t="str">
        <f t="shared" si="2"/>
        <v>B40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51</v>
      </c>
      <c r="B41" s="4" t="s">
        <v>51</v>
      </c>
      <c r="C41" s="7">
        <v>48</v>
      </c>
      <c r="D41" s="7">
        <v>15</v>
      </c>
      <c r="E41" s="7">
        <v>29</v>
      </c>
      <c r="F41" s="7">
        <v>82</v>
      </c>
      <c r="G41" s="7">
        <v>68</v>
      </c>
      <c r="H41" s="7">
        <f t="shared" si="0"/>
        <v>41</v>
      </c>
      <c r="I41" s="8">
        <f t="shared" si="1"/>
        <v>2</v>
      </c>
      <c r="J41" s="4" t="str">
        <f t="shared" si="3"/>
        <v>$B$41</v>
      </c>
      <c r="K41" s="9" t="str">
        <f t="shared" si="2"/>
        <v>B41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52</v>
      </c>
      <c r="B42" s="4" t="s">
        <v>53</v>
      </c>
      <c r="C42" s="7">
        <v>65</v>
      </c>
      <c r="D42" s="7">
        <v>24</v>
      </c>
      <c r="E42" s="7">
        <v>26</v>
      </c>
      <c r="F42" s="7">
        <v>81</v>
      </c>
      <c r="G42" s="7">
        <v>124</v>
      </c>
      <c r="H42" s="7">
        <f t="shared" si="0"/>
        <v>42</v>
      </c>
      <c r="I42" s="8">
        <f t="shared" si="1"/>
        <v>2</v>
      </c>
      <c r="J42" s="4" t="str">
        <f t="shared" si="3"/>
        <v>$B$42</v>
      </c>
      <c r="K42" s="9" t="str">
        <f t="shared" si="2"/>
        <v>B42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52</v>
      </c>
      <c r="B43" s="4" t="s">
        <v>54</v>
      </c>
      <c r="C43" s="7">
        <v>21</v>
      </c>
      <c r="D43" s="7">
        <v>15</v>
      </c>
      <c r="E43" s="7">
        <v>21</v>
      </c>
      <c r="F43" s="7">
        <v>42</v>
      </c>
      <c r="G43" s="7">
        <v>60</v>
      </c>
      <c r="H43" s="7">
        <f t="shared" si="0"/>
        <v>43</v>
      </c>
      <c r="I43" s="8">
        <f t="shared" si="1"/>
        <v>2</v>
      </c>
      <c r="J43" s="4" t="str">
        <f t="shared" si="3"/>
        <v>$B$43</v>
      </c>
      <c r="K43" s="9" t="str">
        <f t="shared" si="2"/>
        <v>B43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52</v>
      </c>
      <c r="B44" s="4" t="s">
        <v>55</v>
      </c>
      <c r="C44" s="7">
        <v>28</v>
      </c>
      <c r="D44" s="7">
        <v>16</v>
      </c>
      <c r="E44" s="7">
        <v>25</v>
      </c>
      <c r="F44" s="7">
        <v>64</v>
      </c>
      <c r="G44" s="7">
        <v>95</v>
      </c>
      <c r="H44" s="7">
        <f t="shared" si="0"/>
        <v>44</v>
      </c>
      <c r="I44" s="8">
        <f t="shared" si="1"/>
        <v>2</v>
      </c>
      <c r="J44" s="4" t="str">
        <f t="shared" si="3"/>
        <v>$B$44</v>
      </c>
      <c r="K44" s="9" t="str">
        <f t="shared" si="2"/>
        <v>B44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56</v>
      </c>
      <c r="B45" s="4" t="s">
        <v>56</v>
      </c>
      <c r="C45" s="7">
        <v>189</v>
      </c>
      <c r="D45" s="7">
        <v>50</v>
      </c>
      <c r="E45" s="7">
        <v>40</v>
      </c>
      <c r="F45" s="7">
        <v>272</v>
      </c>
      <c r="G45" s="7">
        <v>237</v>
      </c>
      <c r="H45" s="7">
        <f t="shared" si="0"/>
        <v>45</v>
      </c>
      <c r="I45" s="8">
        <f t="shared" si="1"/>
        <v>2</v>
      </c>
      <c r="J45" s="4" t="str">
        <f t="shared" si="3"/>
        <v>$B$45</v>
      </c>
      <c r="K45" s="9" t="str">
        <f t="shared" si="2"/>
        <v>B45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57</v>
      </c>
      <c r="I1" s="3" t="s">
        <v>58</v>
      </c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4" t="str">
        <f t="shared" ref="H2:H45" si="0">ADDRESS(ROW(), 7)</f>
        <v>$G$2</v>
      </c>
      <c r="I2" s="8">
        <f t="shared" ref="I2:I45" ca="1" si="1">INDIRECT(H2)</f>
        <v>482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12</v>
      </c>
      <c r="B3" s="5" t="s">
        <v>12</v>
      </c>
      <c r="C3" s="6">
        <v>63</v>
      </c>
      <c r="D3" s="6">
        <v>31</v>
      </c>
      <c r="E3" s="6">
        <v>42</v>
      </c>
      <c r="F3" s="6">
        <v>129</v>
      </c>
      <c r="G3" s="6">
        <v>152</v>
      </c>
      <c r="H3" s="4" t="str">
        <f t="shared" si="0"/>
        <v>$G$3</v>
      </c>
      <c r="I3" s="8">
        <f t="shared" ca="1" si="1"/>
        <v>152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12</v>
      </c>
      <c r="B4" s="5" t="s">
        <v>13</v>
      </c>
      <c r="C4" s="6">
        <v>25</v>
      </c>
      <c r="D4" s="6">
        <v>23</v>
      </c>
      <c r="E4" s="6">
        <v>37</v>
      </c>
      <c r="F4" s="6">
        <v>56</v>
      </c>
      <c r="G4" s="6">
        <v>87</v>
      </c>
      <c r="H4" s="4" t="str">
        <f t="shared" si="0"/>
        <v>$G$4</v>
      </c>
      <c r="I4" s="8">
        <f t="shared" ca="1" si="1"/>
        <v>87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12</v>
      </c>
      <c r="B5" s="5" t="s">
        <v>14</v>
      </c>
      <c r="C5" s="6">
        <v>41</v>
      </c>
      <c r="D5" s="6">
        <v>21</v>
      </c>
      <c r="E5" s="6">
        <v>34</v>
      </c>
      <c r="F5" s="6">
        <v>88</v>
      </c>
      <c r="G5" s="6">
        <v>115</v>
      </c>
      <c r="H5" s="4" t="str">
        <f t="shared" si="0"/>
        <v>$G$5</v>
      </c>
      <c r="I5" s="8">
        <f t="shared" ca="1" si="1"/>
        <v>115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12</v>
      </c>
      <c r="B6" s="5" t="s">
        <v>15</v>
      </c>
      <c r="C6" s="6">
        <v>22</v>
      </c>
      <c r="D6" s="6">
        <v>11</v>
      </c>
      <c r="E6" s="6">
        <v>19</v>
      </c>
      <c r="F6" s="6">
        <v>42</v>
      </c>
      <c r="G6" s="6">
        <v>54</v>
      </c>
      <c r="H6" s="4" t="str">
        <f t="shared" si="0"/>
        <v>$G$6</v>
      </c>
      <c r="I6" s="8">
        <f t="shared" ca="1" si="1"/>
        <v>54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12</v>
      </c>
      <c r="B7" s="5" t="s">
        <v>16</v>
      </c>
      <c r="C7" s="6">
        <v>54</v>
      </c>
      <c r="D7" s="6">
        <v>23</v>
      </c>
      <c r="E7" s="6">
        <v>32</v>
      </c>
      <c r="F7" s="6">
        <v>88</v>
      </c>
      <c r="G7" s="6">
        <v>126</v>
      </c>
      <c r="H7" s="4" t="str">
        <f t="shared" si="0"/>
        <v>$G$7</v>
      </c>
      <c r="I7" s="8">
        <f t="shared" ca="1" si="1"/>
        <v>126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12</v>
      </c>
      <c r="B8" s="5" t="s">
        <v>17</v>
      </c>
      <c r="C8" s="6">
        <v>14</v>
      </c>
      <c r="D8" s="6">
        <v>10</v>
      </c>
      <c r="E8" s="6">
        <v>13</v>
      </c>
      <c r="F8" s="6">
        <v>44</v>
      </c>
      <c r="G8" s="6">
        <v>65</v>
      </c>
      <c r="H8" s="4" t="str">
        <f t="shared" si="0"/>
        <v>$G$8</v>
      </c>
      <c r="I8" s="8">
        <f t="shared" ca="1" si="1"/>
        <v>65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12</v>
      </c>
      <c r="B9" s="4" t="s">
        <v>18</v>
      </c>
      <c r="C9" s="7">
        <v>52</v>
      </c>
      <c r="D9" s="7">
        <v>26</v>
      </c>
      <c r="E9" s="7">
        <v>37</v>
      </c>
      <c r="F9" s="7">
        <v>109</v>
      </c>
      <c r="G9" s="7">
        <v>147</v>
      </c>
      <c r="H9" s="4" t="str">
        <f t="shared" si="0"/>
        <v>$G$9</v>
      </c>
      <c r="I9" s="8">
        <f t="shared" ca="1" si="1"/>
        <v>147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19</v>
      </c>
      <c r="B10" s="4" t="s">
        <v>19</v>
      </c>
      <c r="C10" s="7">
        <v>125</v>
      </c>
      <c r="D10" s="7">
        <v>43</v>
      </c>
      <c r="E10" s="7">
        <v>49</v>
      </c>
      <c r="F10" s="7">
        <v>185</v>
      </c>
      <c r="G10" s="7">
        <v>221</v>
      </c>
      <c r="H10" s="4" t="str">
        <f t="shared" si="0"/>
        <v>$G$10</v>
      </c>
      <c r="I10" s="8">
        <f t="shared" ca="1" si="1"/>
        <v>221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20</v>
      </c>
      <c r="C11" s="7">
        <v>211</v>
      </c>
      <c r="D11" s="7">
        <v>69</v>
      </c>
      <c r="E11" s="7">
        <v>57</v>
      </c>
      <c r="F11" s="7">
        <v>284</v>
      </c>
      <c r="G11" s="7">
        <v>342</v>
      </c>
      <c r="H11" s="4" t="str">
        <f t="shared" si="0"/>
        <v>$G$11</v>
      </c>
      <c r="I11" s="8">
        <f t="shared" ca="1" si="1"/>
        <v>342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20</v>
      </c>
      <c r="B12" s="4" t="s">
        <v>21</v>
      </c>
      <c r="C12" s="7">
        <v>189</v>
      </c>
      <c r="D12" s="7">
        <v>62</v>
      </c>
      <c r="E12" s="7">
        <v>52</v>
      </c>
      <c r="F12" s="7">
        <v>258</v>
      </c>
      <c r="G12" s="7">
        <v>292</v>
      </c>
      <c r="H12" s="4" t="str">
        <f t="shared" si="0"/>
        <v>$G$12</v>
      </c>
      <c r="I12" s="8">
        <f t="shared" ca="1" si="1"/>
        <v>292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20</v>
      </c>
      <c r="B13" s="4" t="s">
        <v>22</v>
      </c>
      <c r="C13" s="7">
        <v>159</v>
      </c>
      <c r="D13" s="7">
        <v>55</v>
      </c>
      <c r="E13" s="7">
        <v>51</v>
      </c>
      <c r="F13" s="7">
        <v>162</v>
      </c>
      <c r="G13" s="7">
        <v>263</v>
      </c>
      <c r="H13" s="4" t="str">
        <f t="shared" si="0"/>
        <v>$G$13</v>
      </c>
      <c r="I13" s="8">
        <f t="shared" ca="1" si="1"/>
        <v>263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20</v>
      </c>
      <c r="B14" s="4" t="s">
        <v>23</v>
      </c>
      <c r="C14" s="7">
        <v>27</v>
      </c>
      <c r="D14" s="7">
        <v>29</v>
      </c>
      <c r="E14" s="7">
        <v>32</v>
      </c>
      <c r="F14" s="7">
        <v>48</v>
      </c>
      <c r="G14" s="7">
        <v>126</v>
      </c>
      <c r="H14" s="4" t="str">
        <f t="shared" si="0"/>
        <v>$G$14</v>
      </c>
      <c r="I14" s="8">
        <f t="shared" ca="1" si="1"/>
        <v>126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20</v>
      </c>
      <c r="B15" s="4" t="s">
        <v>24</v>
      </c>
      <c r="C15" s="7">
        <v>67</v>
      </c>
      <c r="D15" s="7">
        <v>38</v>
      </c>
      <c r="E15" s="7">
        <v>30</v>
      </c>
      <c r="F15" s="7">
        <v>110</v>
      </c>
      <c r="G15" s="7">
        <v>178</v>
      </c>
      <c r="H15" s="4" t="str">
        <f t="shared" si="0"/>
        <v>$G$15</v>
      </c>
      <c r="I15" s="8">
        <f t="shared" ca="1" si="1"/>
        <v>178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25</v>
      </c>
      <c r="C16" s="7">
        <v>119</v>
      </c>
      <c r="D16" s="7">
        <v>18</v>
      </c>
      <c r="E16" s="7">
        <v>1</v>
      </c>
      <c r="F16" s="7">
        <v>126</v>
      </c>
      <c r="G16" s="7">
        <v>57</v>
      </c>
      <c r="H16" s="4" t="str">
        <f t="shared" si="0"/>
        <v>$G$16</v>
      </c>
      <c r="I16" s="8">
        <f t="shared" ca="1" si="1"/>
        <v>57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20</v>
      </c>
      <c r="B17" s="4" t="s">
        <v>26</v>
      </c>
      <c r="C17" s="7">
        <v>98</v>
      </c>
      <c r="D17" s="7">
        <v>42</v>
      </c>
      <c r="E17" s="7">
        <v>36</v>
      </c>
      <c r="F17" s="7">
        <v>128</v>
      </c>
      <c r="G17" s="7">
        <v>207</v>
      </c>
      <c r="H17" s="4" t="str">
        <f t="shared" si="0"/>
        <v>$G$17</v>
      </c>
      <c r="I17" s="8">
        <f t="shared" ca="1" si="1"/>
        <v>207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20</v>
      </c>
      <c r="B18" s="4" t="s">
        <v>27</v>
      </c>
      <c r="C18" s="7">
        <v>132</v>
      </c>
      <c r="D18" s="7">
        <v>49</v>
      </c>
      <c r="E18" s="7">
        <v>40</v>
      </c>
      <c r="F18" s="7">
        <v>166</v>
      </c>
      <c r="G18" s="7">
        <v>209</v>
      </c>
      <c r="H18" s="4" t="str">
        <f t="shared" si="0"/>
        <v>$G$18</v>
      </c>
      <c r="I18" s="8">
        <f t="shared" ca="1" si="1"/>
        <v>209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20</v>
      </c>
      <c r="B19" s="4" t="s">
        <v>28</v>
      </c>
      <c r="C19" s="7">
        <v>59</v>
      </c>
      <c r="D19" s="7">
        <v>13</v>
      </c>
      <c r="E19" s="7">
        <v>26</v>
      </c>
      <c r="F19" s="7">
        <v>77</v>
      </c>
      <c r="G19" s="7">
        <v>101</v>
      </c>
      <c r="H19" s="4" t="str">
        <f t="shared" si="0"/>
        <v>$G$19</v>
      </c>
      <c r="I19" s="8">
        <f t="shared" ca="1" si="1"/>
        <v>101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29</v>
      </c>
      <c r="B20" s="4" t="s">
        <v>30</v>
      </c>
      <c r="C20" s="7">
        <v>32</v>
      </c>
      <c r="D20" s="7">
        <v>10</v>
      </c>
      <c r="E20" s="7">
        <v>19</v>
      </c>
      <c r="F20" s="7">
        <v>57</v>
      </c>
      <c r="G20" s="7">
        <v>49</v>
      </c>
      <c r="H20" s="4" t="str">
        <f t="shared" si="0"/>
        <v>$G$20</v>
      </c>
      <c r="I20" s="8">
        <f t="shared" ca="1" si="1"/>
        <v>49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31</v>
      </c>
      <c r="C21" s="7">
        <v>18</v>
      </c>
      <c r="D21" s="7">
        <v>9</v>
      </c>
      <c r="E21" s="7">
        <v>12</v>
      </c>
      <c r="F21" s="7">
        <v>46</v>
      </c>
      <c r="G21" s="7">
        <v>39</v>
      </c>
      <c r="H21" s="4" t="str">
        <f t="shared" si="0"/>
        <v>$G$21</v>
      </c>
      <c r="I21" s="8">
        <f t="shared" ca="1" si="1"/>
        <v>39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32</v>
      </c>
      <c r="C22" s="7">
        <v>19</v>
      </c>
      <c r="D22" s="7">
        <v>10</v>
      </c>
      <c r="E22" s="7">
        <v>23</v>
      </c>
      <c r="F22" s="7">
        <v>38</v>
      </c>
      <c r="G22" s="7">
        <v>61</v>
      </c>
      <c r="H22" s="4" t="str">
        <f t="shared" si="0"/>
        <v>$G$22</v>
      </c>
      <c r="I22" s="8">
        <f t="shared" ca="1" si="1"/>
        <v>61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29</v>
      </c>
      <c r="B23" s="4" t="s">
        <v>33</v>
      </c>
      <c r="C23" s="7">
        <v>15</v>
      </c>
      <c r="D23" s="7">
        <v>7</v>
      </c>
      <c r="E23" s="7">
        <v>19</v>
      </c>
      <c r="F23" s="7">
        <v>33</v>
      </c>
      <c r="G23" s="7">
        <v>35</v>
      </c>
      <c r="H23" s="4" t="str">
        <f t="shared" si="0"/>
        <v>$G$23</v>
      </c>
      <c r="I23" s="8">
        <f t="shared" ca="1" si="1"/>
        <v>35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34</v>
      </c>
      <c r="C24" s="7">
        <v>11</v>
      </c>
      <c r="D24" s="7">
        <v>4</v>
      </c>
      <c r="E24" s="7">
        <v>20</v>
      </c>
      <c r="F24" s="7">
        <v>22</v>
      </c>
      <c r="G24" s="7">
        <v>20</v>
      </c>
      <c r="H24" s="4" t="str">
        <f t="shared" si="0"/>
        <v>$G$24</v>
      </c>
      <c r="I24" s="8">
        <f t="shared" ca="1" si="1"/>
        <v>20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35</v>
      </c>
      <c r="C25" s="7">
        <v>12</v>
      </c>
      <c r="D25" s="7">
        <v>4</v>
      </c>
      <c r="E25" s="7">
        <v>29</v>
      </c>
      <c r="F25" s="7">
        <v>31</v>
      </c>
      <c r="G25" s="7">
        <v>34</v>
      </c>
      <c r="H25" s="4" t="str">
        <f t="shared" si="0"/>
        <v>$G$25</v>
      </c>
      <c r="I25" s="8">
        <f t="shared" ca="1" si="1"/>
        <v>34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29</v>
      </c>
      <c r="B26" s="4" t="s">
        <v>36</v>
      </c>
      <c r="C26" s="7">
        <v>14</v>
      </c>
      <c r="D26" s="7">
        <v>6</v>
      </c>
      <c r="E26" s="7">
        <v>21</v>
      </c>
      <c r="F26" s="7">
        <v>20</v>
      </c>
      <c r="G26" s="7">
        <v>17</v>
      </c>
      <c r="H26" s="4" t="str">
        <f t="shared" si="0"/>
        <v>$G$26</v>
      </c>
      <c r="I26" s="8">
        <f t="shared" ca="1" si="1"/>
        <v>17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29</v>
      </c>
      <c r="B27" s="4" t="s">
        <v>37</v>
      </c>
      <c r="C27" s="7">
        <v>11</v>
      </c>
      <c r="D27" s="7">
        <v>5</v>
      </c>
      <c r="E27" s="7">
        <v>19</v>
      </c>
      <c r="F27" s="7">
        <v>22</v>
      </c>
      <c r="G27" s="7">
        <v>21</v>
      </c>
      <c r="H27" s="4" t="str">
        <f t="shared" si="0"/>
        <v>$G$27</v>
      </c>
      <c r="I27" s="8">
        <f t="shared" ca="1" si="1"/>
        <v>21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29</v>
      </c>
      <c r="B28" s="4" t="s">
        <v>38</v>
      </c>
      <c r="C28" s="7">
        <v>4</v>
      </c>
      <c r="D28" s="7">
        <v>5</v>
      </c>
      <c r="E28" s="7">
        <v>18</v>
      </c>
      <c r="F28" s="7">
        <v>17</v>
      </c>
      <c r="G28" s="7">
        <v>15</v>
      </c>
      <c r="H28" s="4" t="str">
        <f t="shared" si="0"/>
        <v>$G$28</v>
      </c>
      <c r="I28" s="8">
        <f t="shared" ca="1" si="1"/>
        <v>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39</v>
      </c>
      <c r="C29" s="7">
        <v>22</v>
      </c>
      <c r="D29" s="7">
        <v>10</v>
      </c>
      <c r="E29" s="7">
        <v>25</v>
      </c>
      <c r="F29" s="7">
        <v>46</v>
      </c>
      <c r="G29" s="7">
        <v>42</v>
      </c>
      <c r="H29" s="4" t="str">
        <f t="shared" si="0"/>
        <v>$G$29</v>
      </c>
      <c r="I29" s="8">
        <f t="shared" ca="1" si="1"/>
        <v>42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40</v>
      </c>
      <c r="C30" s="7">
        <v>19</v>
      </c>
      <c r="D30" s="7">
        <v>10</v>
      </c>
      <c r="E30" s="7">
        <v>50</v>
      </c>
      <c r="F30" s="7">
        <v>41</v>
      </c>
      <c r="G30" s="7">
        <v>44</v>
      </c>
      <c r="H30" s="4" t="str">
        <f t="shared" si="0"/>
        <v>$G$30</v>
      </c>
      <c r="I30" s="8">
        <f t="shared" ca="1" si="1"/>
        <v>44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29</v>
      </c>
      <c r="B31" s="4" t="s">
        <v>41</v>
      </c>
      <c r="C31" s="7">
        <v>23</v>
      </c>
      <c r="D31" s="7">
        <v>11</v>
      </c>
      <c r="E31" s="7">
        <v>19</v>
      </c>
      <c r="F31" s="7">
        <v>35</v>
      </c>
      <c r="G31" s="7">
        <v>42</v>
      </c>
      <c r="H31" s="4" t="str">
        <f t="shared" si="0"/>
        <v>$G$31</v>
      </c>
      <c r="I31" s="8">
        <f t="shared" ca="1" si="1"/>
        <v>42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42</v>
      </c>
      <c r="C32" s="7">
        <v>54</v>
      </c>
      <c r="D32" s="7">
        <v>16</v>
      </c>
      <c r="E32" s="7">
        <v>21</v>
      </c>
      <c r="F32" s="7">
        <v>66</v>
      </c>
      <c r="G32" s="7">
        <v>66</v>
      </c>
      <c r="H32" s="4" t="str">
        <f t="shared" si="0"/>
        <v>$G$32</v>
      </c>
      <c r="I32" s="8">
        <f t="shared" ca="1" si="1"/>
        <v>66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29</v>
      </c>
      <c r="B33" s="4" t="s">
        <v>43</v>
      </c>
      <c r="C33" s="7">
        <v>60</v>
      </c>
      <c r="D33" s="7">
        <v>18</v>
      </c>
      <c r="E33" s="7">
        <v>31</v>
      </c>
      <c r="F33" s="7">
        <v>80</v>
      </c>
      <c r="G33" s="7">
        <v>89</v>
      </c>
      <c r="H33" s="4" t="str">
        <f t="shared" si="0"/>
        <v>$G$33</v>
      </c>
      <c r="I33" s="8">
        <f t="shared" ca="1" si="1"/>
        <v>89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4" t="str">
        <f t="shared" si="0"/>
        <v>$G$34</v>
      </c>
      <c r="I34" s="8">
        <f t="shared" ca="1" si="1"/>
        <v>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45</v>
      </c>
      <c r="C35" s="7">
        <v>37</v>
      </c>
      <c r="D35" s="7">
        <v>15</v>
      </c>
      <c r="E35" s="7">
        <v>26</v>
      </c>
      <c r="F35" s="7">
        <v>58</v>
      </c>
      <c r="G35" s="7">
        <v>84</v>
      </c>
      <c r="H35" s="4" t="str">
        <f t="shared" si="0"/>
        <v>$G$35</v>
      </c>
      <c r="I35" s="8">
        <f t="shared" ca="1" si="1"/>
        <v>84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46</v>
      </c>
      <c r="C36" s="7">
        <v>46</v>
      </c>
      <c r="D36" s="7">
        <v>15</v>
      </c>
      <c r="E36" s="7">
        <v>30</v>
      </c>
      <c r="F36" s="7">
        <v>83</v>
      </c>
      <c r="G36" s="7">
        <v>75</v>
      </c>
      <c r="H36" s="4" t="str">
        <f t="shared" si="0"/>
        <v>$G$36</v>
      </c>
      <c r="I36" s="8">
        <f t="shared" ca="1" si="1"/>
        <v>75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47</v>
      </c>
      <c r="C37" s="7">
        <v>64</v>
      </c>
      <c r="D37" s="7">
        <v>23</v>
      </c>
      <c r="E37" s="7">
        <v>35</v>
      </c>
      <c r="F37" s="7">
        <v>82</v>
      </c>
      <c r="G37" s="7">
        <v>90</v>
      </c>
      <c r="H37" s="4" t="str">
        <f t="shared" si="0"/>
        <v>$G$37</v>
      </c>
      <c r="I37" s="8">
        <f t="shared" ca="1" si="1"/>
        <v>90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48</v>
      </c>
      <c r="C38" s="7">
        <v>23</v>
      </c>
      <c r="D38" s="7">
        <v>12</v>
      </c>
      <c r="E38" s="7">
        <v>21</v>
      </c>
      <c r="F38" s="7">
        <v>31</v>
      </c>
      <c r="G38" s="7">
        <v>30</v>
      </c>
      <c r="H38" s="4" t="str">
        <f t="shared" si="0"/>
        <v>$G$38</v>
      </c>
      <c r="I38" s="8">
        <f t="shared" ca="1" si="1"/>
        <v>30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29</v>
      </c>
      <c r="B39" s="4" t="s">
        <v>49</v>
      </c>
      <c r="C39" s="7">
        <v>7</v>
      </c>
      <c r="D39" s="7">
        <v>5</v>
      </c>
      <c r="E39" s="7">
        <v>14</v>
      </c>
      <c r="F39" s="7">
        <v>20</v>
      </c>
      <c r="G39" s="7">
        <v>24</v>
      </c>
      <c r="H39" s="4" t="str">
        <f t="shared" si="0"/>
        <v>$G$39</v>
      </c>
      <c r="I39" s="8">
        <f t="shared" ca="1" si="1"/>
        <v>24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50</v>
      </c>
      <c r="C40" s="7">
        <v>42</v>
      </c>
      <c r="D40" s="7">
        <v>13</v>
      </c>
      <c r="E40" s="7">
        <v>20</v>
      </c>
      <c r="F40" s="7">
        <v>68</v>
      </c>
      <c r="G40" s="7">
        <v>74</v>
      </c>
      <c r="H40" s="4" t="str">
        <f t="shared" si="0"/>
        <v>$G$40</v>
      </c>
      <c r="I40" s="8">
        <f t="shared" ca="1" si="1"/>
        <v>74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51</v>
      </c>
      <c r="B41" s="4" t="s">
        <v>51</v>
      </c>
      <c r="C41" s="7">
        <v>48</v>
      </c>
      <c r="D41" s="7">
        <v>15</v>
      </c>
      <c r="E41" s="7">
        <v>29</v>
      </c>
      <c r="F41" s="7">
        <v>82</v>
      </c>
      <c r="G41" s="7">
        <v>68</v>
      </c>
      <c r="H41" s="4" t="str">
        <f t="shared" si="0"/>
        <v>$G$41</v>
      </c>
      <c r="I41" s="8">
        <f t="shared" ca="1" si="1"/>
        <v>68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52</v>
      </c>
      <c r="B42" s="4" t="s">
        <v>53</v>
      </c>
      <c r="C42" s="7">
        <v>65</v>
      </c>
      <c r="D42" s="7">
        <v>24</v>
      </c>
      <c r="E42" s="7">
        <v>26</v>
      </c>
      <c r="F42" s="7">
        <v>81</v>
      </c>
      <c r="G42" s="7">
        <v>124</v>
      </c>
      <c r="H42" s="4" t="str">
        <f t="shared" si="0"/>
        <v>$G$42</v>
      </c>
      <c r="I42" s="8">
        <f t="shared" ca="1" si="1"/>
        <v>124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52</v>
      </c>
      <c r="B43" s="4" t="s">
        <v>54</v>
      </c>
      <c r="C43" s="7">
        <v>21</v>
      </c>
      <c r="D43" s="7">
        <v>15</v>
      </c>
      <c r="E43" s="7">
        <v>21</v>
      </c>
      <c r="F43" s="7">
        <v>42</v>
      </c>
      <c r="G43" s="7">
        <v>60</v>
      </c>
      <c r="H43" s="4" t="str">
        <f t="shared" si="0"/>
        <v>$G$43</v>
      </c>
      <c r="I43" s="8">
        <f t="shared" ca="1" si="1"/>
        <v>60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52</v>
      </c>
      <c r="B44" s="4" t="s">
        <v>55</v>
      </c>
      <c r="C44" s="7">
        <v>28</v>
      </c>
      <c r="D44" s="7">
        <v>16</v>
      </c>
      <c r="E44" s="7">
        <v>25</v>
      </c>
      <c r="F44" s="7">
        <v>64</v>
      </c>
      <c r="G44" s="7">
        <v>95</v>
      </c>
      <c r="H44" s="4" t="str">
        <f t="shared" si="0"/>
        <v>$G$44</v>
      </c>
      <c r="I44" s="8">
        <f t="shared" ca="1" si="1"/>
        <v>95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56</v>
      </c>
      <c r="B45" s="4" t="s">
        <v>56</v>
      </c>
      <c r="C45" s="7">
        <v>189</v>
      </c>
      <c r="D45" s="7">
        <v>50</v>
      </c>
      <c r="E45" s="7">
        <v>40</v>
      </c>
      <c r="F45" s="7">
        <v>272</v>
      </c>
      <c r="G45" s="7">
        <v>237</v>
      </c>
      <c r="H45" s="4" t="str">
        <f t="shared" si="0"/>
        <v>$G$45</v>
      </c>
      <c r="I45" s="8">
        <f t="shared" ca="1" si="1"/>
        <v>237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I2" sqref="I2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59</v>
      </c>
      <c r="I1" s="10">
        <f ca="1">OFFSET(C1, 1, 0)</f>
        <v>307</v>
      </c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4" t="s">
        <v>60</v>
      </c>
      <c r="I2" s="8">
        <f ca="1">OFFSET(A2, 0, 2)</f>
        <v>307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12</v>
      </c>
      <c r="B3" s="5" t="s">
        <v>12</v>
      </c>
      <c r="C3" s="6">
        <v>63</v>
      </c>
      <c r="D3" s="6">
        <v>31</v>
      </c>
      <c r="E3" s="6">
        <v>42</v>
      </c>
      <c r="F3" s="6">
        <v>129</v>
      </c>
      <c r="G3" s="6">
        <v>152</v>
      </c>
      <c r="H3" s="4" t="s">
        <v>61</v>
      </c>
      <c r="I3" s="8">
        <f ca="1">SUM(OFFSET(A3, 0, 2, 7, 1))</f>
        <v>271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12</v>
      </c>
      <c r="B4" s="5" t="s">
        <v>13</v>
      </c>
      <c r="C4" s="6">
        <v>25</v>
      </c>
      <c r="D4" s="6">
        <v>23</v>
      </c>
      <c r="E4" s="6">
        <v>37</v>
      </c>
      <c r="F4" s="6">
        <v>56</v>
      </c>
      <c r="G4" s="6">
        <v>87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12</v>
      </c>
      <c r="B5" s="5" t="s">
        <v>14</v>
      </c>
      <c r="C5" s="6">
        <v>41</v>
      </c>
      <c r="D5" s="6">
        <v>21</v>
      </c>
      <c r="E5" s="6">
        <v>34</v>
      </c>
      <c r="F5" s="6">
        <v>88</v>
      </c>
      <c r="G5" s="6">
        <v>115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12</v>
      </c>
      <c r="B6" s="5" t="s">
        <v>15</v>
      </c>
      <c r="C6" s="6">
        <v>22</v>
      </c>
      <c r="D6" s="6">
        <v>11</v>
      </c>
      <c r="E6" s="6">
        <v>19</v>
      </c>
      <c r="F6" s="6">
        <v>42</v>
      </c>
      <c r="G6" s="6">
        <v>54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12</v>
      </c>
      <c r="B7" s="5" t="s">
        <v>16</v>
      </c>
      <c r="C7" s="6">
        <v>54</v>
      </c>
      <c r="D7" s="6">
        <v>23</v>
      </c>
      <c r="E7" s="6">
        <v>32</v>
      </c>
      <c r="F7" s="6">
        <v>88</v>
      </c>
      <c r="G7" s="6">
        <v>126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12</v>
      </c>
      <c r="B8" s="5" t="s">
        <v>17</v>
      </c>
      <c r="C8" s="6">
        <v>14</v>
      </c>
      <c r="D8" s="6">
        <v>10</v>
      </c>
      <c r="E8" s="6">
        <v>13</v>
      </c>
      <c r="F8" s="6">
        <v>44</v>
      </c>
      <c r="G8" s="6">
        <v>65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12</v>
      </c>
      <c r="B9" s="4" t="s">
        <v>18</v>
      </c>
      <c r="C9" s="7">
        <v>52</v>
      </c>
      <c r="D9" s="7">
        <v>26</v>
      </c>
      <c r="E9" s="7">
        <v>37</v>
      </c>
      <c r="F9" s="7">
        <v>109</v>
      </c>
      <c r="G9" s="7">
        <v>147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19</v>
      </c>
      <c r="B10" s="4" t="s">
        <v>19</v>
      </c>
      <c r="C10" s="7">
        <v>125</v>
      </c>
      <c r="D10" s="7">
        <v>43</v>
      </c>
      <c r="E10" s="7">
        <v>49</v>
      </c>
      <c r="F10" s="7">
        <v>185</v>
      </c>
      <c r="G10" s="7">
        <v>221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20</v>
      </c>
      <c r="C11" s="7">
        <v>211</v>
      </c>
      <c r="D11" s="7">
        <v>69</v>
      </c>
      <c r="E11" s="7">
        <v>57</v>
      </c>
      <c r="F11" s="7">
        <v>284</v>
      </c>
      <c r="G11" s="7">
        <v>342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20</v>
      </c>
      <c r="B12" s="4" t="s">
        <v>21</v>
      </c>
      <c r="C12" s="7">
        <v>189</v>
      </c>
      <c r="D12" s="7">
        <v>62</v>
      </c>
      <c r="E12" s="7">
        <v>52</v>
      </c>
      <c r="F12" s="7">
        <v>258</v>
      </c>
      <c r="G12" s="7">
        <v>292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20</v>
      </c>
      <c r="B13" s="4" t="s">
        <v>22</v>
      </c>
      <c r="C13" s="7">
        <v>159</v>
      </c>
      <c r="D13" s="7">
        <v>55</v>
      </c>
      <c r="E13" s="7">
        <v>51</v>
      </c>
      <c r="F13" s="7">
        <v>162</v>
      </c>
      <c r="G13" s="7">
        <v>263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20</v>
      </c>
      <c r="B14" s="4" t="s">
        <v>23</v>
      </c>
      <c r="C14" s="7">
        <v>27</v>
      </c>
      <c r="D14" s="7">
        <v>29</v>
      </c>
      <c r="E14" s="7">
        <v>32</v>
      </c>
      <c r="F14" s="7">
        <v>48</v>
      </c>
      <c r="G14" s="7">
        <v>126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20</v>
      </c>
      <c r="B15" s="4" t="s">
        <v>24</v>
      </c>
      <c r="C15" s="7">
        <v>67</v>
      </c>
      <c r="D15" s="7">
        <v>38</v>
      </c>
      <c r="E15" s="7">
        <v>30</v>
      </c>
      <c r="F15" s="7">
        <v>110</v>
      </c>
      <c r="G15" s="7">
        <v>178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25</v>
      </c>
      <c r="C16" s="7">
        <v>119</v>
      </c>
      <c r="D16" s="7">
        <v>18</v>
      </c>
      <c r="E16" s="7">
        <v>1</v>
      </c>
      <c r="F16" s="7">
        <v>126</v>
      </c>
      <c r="G16" s="7">
        <v>57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20</v>
      </c>
      <c r="B17" s="4" t="s">
        <v>26</v>
      </c>
      <c r="C17" s="7">
        <v>98</v>
      </c>
      <c r="D17" s="7">
        <v>42</v>
      </c>
      <c r="E17" s="7">
        <v>36</v>
      </c>
      <c r="F17" s="7">
        <v>128</v>
      </c>
      <c r="G17" s="7">
        <v>207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20</v>
      </c>
      <c r="B18" s="4" t="s">
        <v>27</v>
      </c>
      <c r="C18" s="7">
        <v>132</v>
      </c>
      <c r="D18" s="7">
        <v>49</v>
      </c>
      <c r="E18" s="7">
        <v>40</v>
      </c>
      <c r="F18" s="7">
        <v>166</v>
      </c>
      <c r="G18" s="7">
        <v>209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20</v>
      </c>
      <c r="B19" s="4" t="s">
        <v>28</v>
      </c>
      <c r="C19" s="7">
        <v>59</v>
      </c>
      <c r="D19" s="7">
        <v>13</v>
      </c>
      <c r="E19" s="7">
        <v>26</v>
      </c>
      <c r="F19" s="7">
        <v>77</v>
      </c>
      <c r="G19" s="7">
        <v>101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29</v>
      </c>
      <c r="B20" s="4" t="s">
        <v>30</v>
      </c>
      <c r="C20" s="7">
        <v>32</v>
      </c>
      <c r="D20" s="7">
        <v>10</v>
      </c>
      <c r="E20" s="7">
        <v>19</v>
      </c>
      <c r="F20" s="7">
        <v>57</v>
      </c>
      <c r="G20" s="7">
        <v>49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31</v>
      </c>
      <c r="C21" s="7">
        <v>18</v>
      </c>
      <c r="D21" s="7">
        <v>9</v>
      </c>
      <c r="E21" s="7">
        <v>12</v>
      </c>
      <c r="F21" s="7">
        <v>46</v>
      </c>
      <c r="G21" s="7">
        <v>39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32</v>
      </c>
      <c r="C22" s="7">
        <v>19</v>
      </c>
      <c r="D22" s="7">
        <v>10</v>
      </c>
      <c r="E22" s="7">
        <v>23</v>
      </c>
      <c r="F22" s="7">
        <v>38</v>
      </c>
      <c r="G22" s="7">
        <v>61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29</v>
      </c>
      <c r="B23" s="4" t="s">
        <v>33</v>
      </c>
      <c r="C23" s="7">
        <v>15</v>
      </c>
      <c r="D23" s="7">
        <v>7</v>
      </c>
      <c r="E23" s="7">
        <v>19</v>
      </c>
      <c r="F23" s="7">
        <v>33</v>
      </c>
      <c r="G23" s="7">
        <v>35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34</v>
      </c>
      <c r="C24" s="7">
        <v>11</v>
      </c>
      <c r="D24" s="7">
        <v>4</v>
      </c>
      <c r="E24" s="7">
        <v>20</v>
      </c>
      <c r="F24" s="7">
        <v>22</v>
      </c>
      <c r="G24" s="7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35</v>
      </c>
      <c r="C25" s="7">
        <v>12</v>
      </c>
      <c r="D25" s="7">
        <v>4</v>
      </c>
      <c r="E25" s="7">
        <v>29</v>
      </c>
      <c r="F25" s="7">
        <v>31</v>
      </c>
      <c r="G25" s="7">
        <v>34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29</v>
      </c>
      <c r="B26" s="4" t="s">
        <v>36</v>
      </c>
      <c r="C26" s="7">
        <v>14</v>
      </c>
      <c r="D26" s="7">
        <v>6</v>
      </c>
      <c r="E26" s="7">
        <v>21</v>
      </c>
      <c r="F26" s="7">
        <v>20</v>
      </c>
      <c r="G26" s="7">
        <v>17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29</v>
      </c>
      <c r="B27" s="4" t="s">
        <v>37</v>
      </c>
      <c r="C27" s="7">
        <v>11</v>
      </c>
      <c r="D27" s="7">
        <v>5</v>
      </c>
      <c r="E27" s="7">
        <v>19</v>
      </c>
      <c r="F27" s="7">
        <v>22</v>
      </c>
      <c r="G27" s="7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29</v>
      </c>
      <c r="B28" s="4" t="s">
        <v>38</v>
      </c>
      <c r="C28" s="7">
        <v>4</v>
      </c>
      <c r="D28" s="7">
        <v>5</v>
      </c>
      <c r="E28" s="7">
        <v>18</v>
      </c>
      <c r="F28" s="7">
        <v>17</v>
      </c>
      <c r="G28" s="7">
        <v>15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39</v>
      </c>
      <c r="C29" s="7">
        <v>22</v>
      </c>
      <c r="D29" s="7">
        <v>10</v>
      </c>
      <c r="E29" s="7">
        <v>25</v>
      </c>
      <c r="F29" s="7">
        <v>46</v>
      </c>
      <c r="G29" s="7">
        <v>42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40</v>
      </c>
      <c r="C30" s="7">
        <v>19</v>
      </c>
      <c r="D30" s="7">
        <v>10</v>
      </c>
      <c r="E30" s="7">
        <v>50</v>
      </c>
      <c r="F30" s="7">
        <v>41</v>
      </c>
      <c r="G30" s="7">
        <v>44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29</v>
      </c>
      <c r="B31" s="4" t="s">
        <v>41</v>
      </c>
      <c r="C31" s="7">
        <v>23</v>
      </c>
      <c r="D31" s="7">
        <v>11</v>
      </c>
      <c r="E31" s="7">
        <v>19</v>
      </c>
      <c r="F31" s="7">
        <v>35</v>
      </c>
      <c r="G31" s="7">
        <v>42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42</v>
      </c>
      <c r="C32" s="7">
        <v>54</v>
      </c>
      <c r="D32" s="7">
        <v>16</v>
      </c>
      <c r="E32" s="7">
        <v>21</v>
      </c>
      <c r="F32" s="7">
        <v>66</v>
      </c>
      <c r="G32" s="7">
        <v>66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29</v>
      </c>
      <c r="B33" s="4" t="s">
        <v>43</v>
      </c>
      <c r="C33" s="7">
        <v>60</v>
      </c>
      <c r="D33" s="7">
        <v>18</v>
      </c>
      <c r="E33" s="7">
        <v>31</v>
      </c>
      <c r="F33" s="7">
        <v>80</v>
      </c>
      <c r="G33" s="7">
        <v>89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45</v>
      </c>
      <c r="C35" s="7">
        <v>37</v>
      </c>
      <c r="D35" s="7">
        <v>15</v>
      </c>
      <c r="E35" s="7">
        <v>26</v>
      </c>
      <c r="F35" s="7">
        <v>58</v>
      </c>
      <c r="G35" s="7">
        <v>84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46</v>
      </c>
      <c r="C36" s="7">
        <v>46</v>
      </c>
      <c r="D36" s="7">
        <v>15</v>
      </c>
      <c r="E36" s="7">
        <v>30</v>
      </c>
      <c r="F36" s="7">
        <v>83</v>
      </c>
      <c r="G36" s="7">
        <v>75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47</v>
      </c>
      <c r="C37" s="7">
        <v>64</v>
      </c>
      <c r="D37" s="7">
        <v>23</v>
      </c>
      <c r="E37" s="7">
        <v>35</v>
      </c>
      <c r="F37" s="7">
        <v>82</v>
      </c>
      <c r="G37" s="7">
        <v>90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48</v>
      </c>
      <c r="C38" s="7">
        <v>23</v>
      </c>
      <c r="D38" s="7">
        <v>12</v>
      </c>
      <c r="E38" s="7">
        <v>21</v>
      </c>
      <c r="F38" s="7">
        <v>31</v>
      </c>
      <c r="G38" s="7">
        <v>30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29</v>
      </c>
      <c r="B39" s="4" t="s">
        <v>49</v>
      </c>
      <c r="C39" s="7">
        <v>7</v>
      </c>
      <c r="D39" s="7">
        <v>5</v>
      </c>
      <c r="E39" s="7">
        <v>14</v>
      </c>
      <c r="F39" s="7">
        <v>20</v>
      </c>
      <c r="G39" s="7">
        <v>24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50</v>
      </c>
      <c r="C40" s="7">
        <v>42</v>
      </c>
      <c r="D40" s="7">
        <v>13</v>
      </c>
      <c r="E40" s="7">
        <v>20</v>
      </c>
      <c r="F40" s="7">
        <v>68</v>
      </c>
      <c r="G40" s="7">
        <v>74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51</v>
      </c>
      <c r="B41" s="4" t="s">
        <v>51</v>
      </c>
      <c r="C41" s="7">
        <v>48</v>
      </c>
      <c r="D41" s="7">
        <v>15</v>
      </c>
      <c r="E41" s="7">
        <v>29</v>
      </c>
      <c r="F41" s="7">
        <v>82</v>
      </c>
      <c r="G41" s="7">
        <v>68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52</v>
      </c>
      <c r="B42" s="4" t="s">
        <v>53</v>
      </c>
      <c r="C42" s="7">
        <v>65</v>
      </c>
      <c r="D42" s="7">
        <v>24</v>
      </c>
      <c r="E42" s="7">
        <v>26</v>
      </c>
      <c r="F42" s="7">
        <v>81</v>
      </c>
      <c r="G42" s="7">
        <v>124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52</v>
      </c>
      <c r="B43" s="4" t="s">
        <v>54</v>
      </c>
      <c r="C43" s="7">
        <v>21</v>
      </c>
      <c r="D43" s="7">
        <v>15</v>
      </c>
      <c r="E43" s="7">
        <v>21</v>
      </c>
      <c r="F43" s="7">
        <v>42</v>
      </c>
      <c r="G43" s="7">
        <v>60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52</v>
      </c>
      <c r="B44" s="4" t="s">
        <v>55</v>
      </c>
      <c r="C44" s="7">
        <v>28</v>
      </c>
      <c r="D44" s="7">
        <v>16</v>
      </c>
      <c r="E44" s="7">
        <v>25</v>
      </c>
      <c r="F44" s="7">
        <v>64</v>
      </c>
      <c r="G44" s="7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56</v>
      </c>
      <c r="B45" s="4" t="s">
        <v>56</v>
      </c>
      <c r="C45" s="7">
        <v>189</v>
      </c>
      <c r="D45" s="7">
        <v>50</v>
      </c>
      <c r="E45" s="7">
        <v>40</v>
      </c>
      <c r="F45" s="7">
        <v>272</v>
      </c>
      <c r="G45" s="7">
        <v>237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62</v>
      </c>
      <c r="I1" s="10">
        <f t="array" ref="I1">INDEX(A11:G19, 3,6)</f>
        <v>162</v>
      </c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4" t="s">
        <v>63</v>
      </c>
      <c r="I2" s="8">
        <f t="array" ref="I2">INDEX(A11:G19,9, 5)</f>
        <v>26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12</v>
      </c>
      <c r="B3" s="5" t="s">
        <v>12</v>
      </c>
      <c r="C3" s="6">
        <v>63</v>
      </c>
      <c r="D3" s="6">
        <v>31</v>
      </c>
      <c r="E3" s="6">
        <v>42</v>
      </c>
      <c r="F3" s="6">
        <v>129</v>
      </c>
      <c r="G3" s="6">
        <v>152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12</v>
      </c>
      <c r="B4" s="5" t="s">
        <v>13</v>
      </c>
      <c r="C4" s="6">
        <v>25</v>
      </c>
      <c r="D4" s="6">
        <v>23</v>
      </c>
      <c r="E4" s="6">
        <v>37</v>
      </c>
      <c r="F4" s="6">
        <v>56</v>
      </c>
      <c r="G4" s="6">
        <v>87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12</v>
      </c>
      <c r="B5" s="5" t="s">
        <v>14</v>
      </c>
      <c r="C5" s="6">
        <v>41</v>
      </c>
      <c r="D5" s="6">
        <v>21</v>
      </c>
      <c r="E5" s="6">
        <v>34</v>
      </c>
      <c r="F5" s="6">
        <v>88</v>
      </c>
      <c r="G5" s="6">
        <v>115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12</v>
      </c>
      <c r="B6" s="5" t="s">
        <v>15</v>
      </c>
      <c r="C6" s="6">
        <v>22</v>
      </c>
      <c r="D6" s="6">
        <v>11</v>
      </c>
      <c r="E6" s="6">
        <v>19</v>
      </c>
      <c r="F6" s="6">
        <v>42</v>
      </c>
      <c r="G6" s="6">
        <v>54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12</v>
      </c>
      <c r="B7" s="5" t="s">
        <v>16</v>
      </c>
      <c r="C7" s="6">
        <v>54</v>
      </c>
      <c r="D7" s="6">
        <v>23</v>
      </c>
      <c r="E7" s="6">
        <v>32</v>
      </c>
      <c r="F7" s="6">
        <v>88</v>
      </c>
      <c r="G7" s="6">
        <v>126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12</v>
      </c>
      <c r="B8" s="5" t="s">
        <v>17</v>
      </c>
      <c r="C8" s="6">
        <v>14</v>
      </c>
      <c r="D8" s="6">
        <v>10</v>
      </c>
      <c r="E8" s="6">
        <v>13</v>
      </c>
      <c r="F8" s="6">
        <v>44</v>
      </c>
      <c r="G8" s="6">
        <v>65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12</v>
      </c>
      <c r="B9" s="4" t="s">
        <v>18</v>
      </c>
      <c r="C9" s="7">
        <v>52</v>
      </c>
      <c r="D9" s="7">
        <v>26</v>
      </c>
      <c r="E9" s="7">
        <v>37</v>
      </c>
      <c r="F9" s="7">
        <v>109</v>
      </c>
      <c r="G9" s="7">
        <v>147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19</v>
      </c>
      <c r="B10" s="4" t="s">
        <v>19</v>
      </c>
      <c r="C10" s="7">
        <v>125</v>
      </c>
      <c r="D10" s="7">
        <v>43</v>
      </c>
      <c r="E10" s="7">
        <v>49</v>
      </c>
      <c r="F10" s="7">
        <v>185</v>
      </c>
      <c r="G10" s="7">
        <v>221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20</v>
      </c>
      <c r="C11" s="7">
        <v>211</v>
      </c>
      <c r="D11" s="7">
        <v>69</v>
      </c>
      <c r="E11" s="7">
        <v>57</v>
      </c>
      <c r="F11" s="7">
        <v>284</v>
      </c>
      <c r="G11" s="7">
        <v>342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20</v>
      </c>
      <c r="B12" s="4" t="s">
        <v>21</v>
      </c>
      <c r="C12" s="7">
        <v>189</v>
      </c>
      <c r="D12" s="7">
        <v>62</v>
      </c>
      <c r="E12" s="7">
        <v>52</v>
      </c>
      <c r="F12" s="7">
        <v>258</v>
      </c>
      <c r="G12" s="7">
        <v>292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20</v>
      </c>
      <c r="B13" s="4" t="s">
        <v>22</v>
      </c>
      <c r="C13" s="7">
        <v>159</v>
      </c>
      <c r="D13" s="7">
        <v>55</v>
      </c>
      <c r="E13" s="7">
        <v>51</v>
      </c>
      <c r="F13" s="7">
        <v>162</v>
      </c>
      <c r="G13" s="7">
        <v>263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20</v>
      </c>
      <c r="B14" s="4" t="s">
        <v>23</v>
      </c>
      <c r="C14" s="7">
        <v>27</v>
      </c>
      <c r="D14" s="7">
        <v>29</v>
      </c>
      <c r="E14" s="7">
        <v>32</v>
      </c>
      <c r="F14" s="7">
        <v>48</v>
      </c>
      <c r="G14" s="7">
        <v>126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20</v>
      </c>
      <c r="B15" s="4" t="s">
        <v>24</v>
      </c>
      <c r="C15" s="7">
        <v>67</v>
      </c>
      <c r="D15" s="7">
        <v>38</v>
      </c>
      <c r="E15" s="7">
        <v>30</v>
      </c>
      <c r="F15" s="7">
        <v>110</v>
      </c>
      <c r="G15" s="7">
        <v>178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25</v>
      </c>
      <c r="C16" s="7">
        <v>119</v>
      </c>
      <c r="D16" s="7">
        <v>18</v>
      </c>
      <c r="E16" s="7">
        <v>1</v>
      </c>
      <c r="F16" s="7">
        <v>126</v>
      </c>
      <c r="G16" s="7">
        <v>57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20</v>
      </c>
      <c r="B17" s="4" t="s">
        <v>26</v>
      </c>
      <c r="C17" s="7">
        <v>98</v>
      </c>
      <c r="D17" s="7">
        <v>42</v>
      </c>
      <c r="E17" s="7">
        <v>36</v>
      </c>
      <c r="F17" s="7">
        <v>128</v>
      </c>
      <c r="G17" s="7">
        <v>207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20</v>
      </c>
      <c r="B18" s="4" t="s">
        <v>27</v>
      </c>
      <c r="C18" s="7">
        <v>132</v>
      </c>
      <c r="D18" s="7">
        <v>49</v>
      </c>
      <c r="E18" s="7">
        <v>40</v>
      </c>
      <c r="F18" s="7">
        <v>166</v>
      </c>
      <c r="G18" s="7">
        <v>209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20</v>
      </c>
      <c r="B19" s="4" t="s">
        <v>28</v>
      </c>
      <c r="C19" s="7">
        <v>59</v>
      </c>
      <c r="D19" s="7">
        <v>13</v>
      </c>
      <c r="E19" s="7">
        <v>26</v>
      </c>
      <c r="F19" s="7">
        <v>77</v>
      </c>
      <c r="G19" s="7">
        <v>101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29</v>
      </c>
      <c r="B20" s="4" t="s">
        <v>30</v>
      </c>
      <c r="C20" s="7">
        <v>32</v>
      </c>
      <c r="D20" s="7">
        <v>10</v>
      </c>
      <c r="E20" s="7">
        <v>19</v>
      </c>
      <c r="F20" s="7">
        <v>57</v>
      </c>
      <c r="G20" s="7">
        <v>49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31</v>
      </c>
      <c r="C21" s="7">
        <v>18</v>
      </c>
      <c r="D21" s="7">
        <v>9</v>
      </c>
      <c r="E21" s="7">
        <v>12</v>
      </c>
      <c r="F21" s="7">
        <v>46</v>
      </c>
      <c r="G21" s="7">
        <v>39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32</v>
      </c>
      <c r="C22" s="7">
        <v>19</v>
      </c>
      <c r="D22" s="7">
        <v>10</v>
      </c>
      <c r="E22" s="7">
        <v>23</v>
      </c>
      <c r="F22" s="7">
        <v>38</v>
      </c>
      <c r="G22" s="7">
        <v>61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29</v>
      </c>
      <c r="B23" s="4" t="s">
        <v>33</v>
      </c>
      <c r="C23" s="7">
        <v>15</v>
      </c>
      <c r="D23" s="7">
        <v>7</v>
      </c>
      <c r="E23" s="7">
        <v>19</v>
      </c>
      <c r="F23" s="7">
        <v>33</v>
      </c>
      <c r="G23" s="7">
        <v>35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34</v>
      </c>
      <c r="C24" s="7">
        <v>11</v>
      </c>
      <c r="D24" s="7">
        <v>4</v>
      </c>
      <c r="E24" s="7">
        <v>20</v>
      </c>
      <c r="F24" s="7">
        <v>22</v>
      </c>
      <c r="G24" s="7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35</v>
      </c>
      <c r="C25" s="7">
        <v>12</v>
      </c>
      <c r="D25" s="7">
        <v>4</v>
      </c>
      <c r="E25" s="7">
        <v>29</v>
      </c>
      <c r="F25" s="7">
        <v>31</v>
      </c>
      <c r="G25" s="7">
        <v>34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29</v>
      </c>
      <c r="B26" s="4" t="s">
        <v>36</v>
      </c>
      <c r="C26" s="7">
        <v>14</v>
      </c>
      <c r="D26" s="7">
        <v>6</v>
      </c>
      <c r="E26" s="7">
        <v>21</v>
      </c>
      <c r="F26" s="7">
        <v>20</v>
      </c>
      <c r="G26" s="7">
        <v>17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29</v>
      </c>
      <c r="B27" s="4" t="s">
        <v>37</v>
      </c>
      <c r="C27" s="7">
        <v>11</v>
      </c>
      <c r="D27" s="7">
        <v>5</v>
      </c>
      <c r="E27" s="7">
        <v>19</v>
      </c>
      <c r="F27" s="7">
        <v>22</v>
      </c>
      <c r="G27" s="7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29</v>
      </c>
      <c r="B28" s="4" t="s">
        <v>38</v>
      </c>
      <c r="C28" s="7">
        <v>4</v>
      </c>
      <c r="D28" s="7">
        <v>5</v>
      </c>
      <c r="E28" s="7">
        <v>18</v>
      </c>
      <c r="F28" s="7">
        <v>17</v>
      </c>
      <c r="G28" s="7">
        <v>15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39</v>
      </c>
      <c r="C29" s="7">
        <v>22</v>
      </c>
      <c r="D29" s="7">
        <v>10</v>
      </c>
      <c r="E29" s="7">
        <v>25</v>
      </c>
      <c r="F29" s="7">
        <v>46</v>
      </c>
      <c r="G29" s="7">
        <v>42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40</v>
      </c>
      <c r="C30" s="7">
        <v>19</v>
      </c>
      <c r="D30" s="7">
        <v>10</v>
      </c>
      <c r="E30" s="7">
        <v>50</v>
      </c>
      <c r="F30" s="7">
        <v>41</v>
      </c>
      <c r="G30" s="7">
        <v>44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29</v>
      </c>
      <c r="B31" s="4" t="s">
        <v>41</v>
      </c>
      <c r="C31" s="7">
        <v>23</v>
      </c>
      <c r="D31" s="7">
        <v>11</v>
      </c>
      <c r="E31" s="7">
        <v>19</v>
      </c>
      <c r="F31" s="7">
        <v>35</v>
      </c>
      <c r="G31" s="7">
        <v>42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42</v>
      </c>
      <c r="C32" s="7">
        <v>54</v>
      </c>
      <c r="D32" s="7">
        <v>16</v>
      </c>
      <c r="E32" s="7">
        <v>21</v>
      </c>
      <c r="F32" s="7">
        <v>66</v>
      </c>
      <c r="G32" s="7">
        <v>66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29</v>
      </c>
      <c r="B33" s="4" t="s">
        <v>43</v>
      </c>
      <c r="C33" s="7">
        <v>60</v>
      </c>
      <c r="D33" s="7">
        <v>18</v>
      </c>
      <c r="E33" s="7">
        <v>31</v>
      </c>
      <c r="F33" s="7">
        <v>80</v>
      </c>
      <c r="G33" s="7">
        <v>89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45</v>
      </c>
      <c r="C35" s="7">
        <v>37</v>
      </c>
      <c r="D35" s="7">
        <v>15</v>
      </c>
      <c r="E35" s="7">
        <v>26</v>
      </c>
      <c r="F35" s="7">
        <v>58</v>
      </c>
      <c r="G35" s="7">
        <v>84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46</v>
      </c>
      <c r="C36" s="7">
        <v>46</v>
      </c>
      <c r="D36" s="7">
        <v>15</v>
      </c>
      <c r="E36" s="7">
        <v>30</v>
      </c>
      <c r="F36" s="7">
        <v>83</v>
      </c>
      <c r="G36" s="7">
        <v>75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47</v>
      </c>
      <c r="C37" s="7">
        <v>64</v>
      </c>
      <c r="D37" s="7">
        <v>23</v>
      </c>
      <c r="E37" s="7">
        <v>35</v>
      </c>
      <c r="F37" s="7">
        <v>82</v>
      </c>
      <c r="G37" s="7">
        <v>90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48</v>
      </c>
      <c r="C38" s="7">
        <v>23</v>
      </c>
      <c r="D38" s="7">
        <v>12</v>
      </c>
      <c r="E38" s="7">
        <v>21</v>
      </c>
      <c r="F38" s="7">
        <v>31</v>
      </c>
      <c r="G38" s="7">
        <v>30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29</v>
      </c>
      <c r="B39" s="4" t="s">
        <v>49</v>
      </c>
      <c r="C39" s="7">
        <v>7</v>
      </c>
      <c r="D39" s="7">
        <v>5</v>
      </c>
      <c r="E39" s="7">
        <v>14</v>
      </c>
      <c r="F39" s="7">
        <v>20</v>
      </c>
      <c r="G39" s="7">
        <v>24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50</v>
      </c>
      <c r="C40" s="7">
        <v>42</v>
      </c>
      <c r="D40" s="7">
        <v>13</v>
      </c>
      <c r="E40" s="7">
        <v>20</v>
      </c>
      <c r="F40" s="7">
        <v>68</v>
      </c>
      <c r="G40" s="7">
        <v>74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51</v>
      </c>
      <c r="B41" s="4" t="s">
        <v>51</v>
      </c>
      <c r="C41" s="7">
        <v>48</v>
      </c>
      <c r="D41" s="7">
        <v>15</v>
      </c>
      <c r="E41" s="7">
        <v>29</v>
      </c>
      <c r="F41" s="7">
        <v>82</v>
      </c>
      <c r="G41" s="7">
        <v>68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52</v>
      </c>
      <c r="B42" s="4" t="s">
        <v>53</v>
      </c>
      <c r="C42" s="7">
        <v>65</v>
      </c>
      <c r="D42" s="7">
        <v>24</v>
      </c>
      <c r="E42" s="7">
        <v>26</v>
      </c>
      <c r="F42" s="7">
        <v>81</v>
      </c>
      <c r="G42" s="7">
        <v>124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52</v>
      </c>
      <c r="B43" s="4" t="s">
        <v>54</v>
      </c>
      <c r="C43" s="7">
        <v>21</v>
      </c>
      <c r="D43" s="7">
        <v>15</v>
      </c>
      <c r="E43" s="7">
        <v>21</v>
      </c>
      <c r="F43" s="7">
        <v>42</v>
      </c>
      <c r="G43" s="7">
        <v>60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52</v>
      </c>
      <c r="B44" s="4" t="s">
        <v>55</v>
      </c>
      <c r="C44" s="7">
        <v>28</v>
      </c>
      <c r="D44" s="7">
        <v>16</v>
      </c>
      <c r="E44" s="7">
        <v>25</v>
      </c>
      <c r="F44" s="7">
        <v>64</v>
      </c>
      <c r="G44" s="7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56</v>
      </c>
      <c r="B45" s="4" t="s">
        <v>56</v>
      </c>
      <c r="C45" s="7">
        <v>189</v>
      </c>
      <c r="D45" s="7">
        <v>50</v>
      </c>
      <c r="E45" s="7">
        <v>40</v>
      </c>
      <c r="F45" s="7">
        <v>272</v>
      </c>
      <c r="G45" s="7">
        <v>237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62</v>
      </c>
      <c r="I1" s="10">
        <f>VLOOKUP(B13,B11:G19, 5, FALSE)</f>
        <v>162</v>
      </c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4" t="s">
        <v>63</v>
      </c>
      <c r="I2" s="8">
        <f>VLOOKUP(B19,B11:G19,4, FALSE)</f>
        <v>26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12</v>
      </c>
      <c r="B3" s="5" t="s">
        <v>12</v>
      </c>
      <c r="C3" s="6">
        <v>63</v>
      </c>
      <c r="D3" s="6">
        <v>31</v>
      </c>
      <c r="E3" s="6">
        <v>42</v>
      </c>
      <c r="F3" s="6">
        <v>129</v>
      </c>
      <c r="G3" s="6">
        <v>152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12</v>
      </c>
      <c r="B4" s="5" t="s">
        <v>13</v>
      </c>
      <c r="C4" s="6">
        <v>25</v>
      </c>
      <c r="D4" s="6">
        <v>23</v>
      </c>
      <c r="E4" s="6">
        <v>37</v>
      </c>
      <c r="F4" s="6">
        <v>56</v>
      </c>
      <c r="G4" s="6">
        <v>87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12</v>
      </c>
      <c r="B5" s="5" t="s">
        <v>14</v>
      </c>
      <c r="C5" s="6">
        <v>41</v>
      </c>
      <c r="D5" s="6">
        <v>21</v>
      </c>
      <c r="E5" s="6">
        <v>34</v>
      </c>
      <c r="F5" s="6">
        <v>88</v>
      </c>
      <c r="G5" s="6">
        <v>115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12</v>
      </c>
      <c r="B6" s="5" t="s">
        <v>15</v>
      </c>
      <c r="C6" s="6">
        <v>22</v>
      </c>
      <c r="D6" s="6">
        <v>11</v>
      </c>
      <c r="E6" s="6">
        <v>19</v>
      </c>
      <c r="F6" s="6">
        <v>42</v>
      </c>
      <c r="G6" s="6">
        <v>54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12</v>
      </c>
      <c r="B7" s="5" t="s">
        <v>16</v>
      </c>
      <c r="C7" s="6">
        <v>54</v>
      </c>
      <c r="D7" s="6">
        <v>23</v>
      </c>
      <c r="E7" s="6">
        <v>32</v>
      </c>
      <c r="F7" s="6">
        <v>88</v>
      </c>
      <c r="G7" s="6">
        <v>126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12</v>
      </c>
      <c r="B8" s="5" t="s">
        <v>17</v>
      </c>
      <c r="C8" s="6">
        <v>14</v>
      </c>
      <c r="D8" s="6">
        <v>10</v>
      </c>
      <c r="E8" s="6">
        <v>13</v>
      </c>
      <c r="F8" s="6">
        <v>44</v>
      </c>
      <c r="G8" s="6">
        <v>65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12</v>
      </c>
      <c r="B9" s="4" t="s">
        <v>18</v>
      </c>
      <c r="C9" s="7">
        <v>52</v>
      </c>
      <c r="D9" s="7">
        <v>26</v>
      </c>
      <c r="E9" s="7">
        <v>37</v>
      </c>
      <c r="F9" s="7">
        <v>109</v>
      </c>
      <c r="G9" s="7">
        <v>147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19</v>
      </c>
      <c r="B10" s="4" t="s">
        <v>19</v>
      </c>
      <c r="C10" s="7">
        <v>125</v>
      </c>
      <c r="D10" s="7">
        <v>43</v>
      </c>
      <c r="E10" s="7">
        <v>49</v>
      </c>
      <c r="F10" s="7">
        <v>185</v>
      </c>
      <c r="G10" s="7">
        <v>221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20</v>
      </c>
      <c r="C11" s="7">
        <v>211</v>
      </c>
      <c r="D11" s="7">
        <v>69</v>
      </c>
      <c r="E11" s="7">
        <v>57</v>
      </c>
      <c r="F11" s="7">
        <v>284</v>
      </c>
      <c r="G11" s="7">
        <v>342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20</v>
      </c>
      <c r="B12" s="4" t="s">
        <v>21</v>
      </c>
      <c r="C12" s="7">
        <v>189</v>
      </c>
      <c r="D12" s="7">
        <v>62</v>
      </c>
      <c r="E12" s="7">
        <v>52</v>
      </c>
      <c r="F12" s="7">
        <v>258</v>
      </c>
      <c r="G12" s="7">
        <v>292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20</v>
      </c>
      <c r="B13" s="4" t="s">
        <v>22</v>
      </c>
      <c r="C13" s="7">
        <v>159</v>
      </c>
      <c r="D13" s="7">
        <v>55</v>
      </c>
      <c r="E13" s="7">
        <v>51</v>
      </c>
      <c r="F13" s="7">
        <v>162</v>
      </c>
      <c r="G13" s="7">
        <v>263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20</v>
      </c>
      <c r="B14" s="4" t="s">
        <v>23</v>
      </c>
      <c r="C14" s="7">
        <v>27</v>
      </c>
      <c r="D14" s="7">
        <v>29</v>
      </c>
      <c r="E14" s="7">
        <v>32</v>
      </c>
      <c r="F14" s="7">
        <v>48</v>
      </c>
      <c r="G14" s="7">
        <v>126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20</v>
      </c>
      <c r="B15" s="4" t="s">
        <v>24</v>
      </c>
      <c r="C15" s="7">
        <v>67</v>
      </c>
      <c r="D15" s="7">
        <v>38</v>
      </c>
      <c r="E15" s="7">
        <v>30</v>
      </c>
      <c r="F15" s="7">
        <v>110</v>
      </c>
      <c r="G15" s="7">
        <v>178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25</v>
      </c>
      <c r="C16" s="7">
        <v>119</v>
      </c>
      <c r="D16" s="7">
        <v>18</v>
      </c>
      <c r="E16" s="7">
        <v>1</v>
      </c>
      <c r="F16" s="7">
        <v>126</v>
      </c>
      <c r="G16" s="7">
        <v>57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20</v>
      </c>
      <c r="B17" s="4" t="s">
        <v>26</v>
      </c>
      <c r="C17" s="7">
        <v>98</v>
      </c>
      <c r="D17" s="7">
        <v>42</v>
      </c>
      <c r="E17" s="7">
        <v>36</v>
      </c>
      <c r="F17" s="7">
        <v>128</v>
      </c>
      <c r="G17" s="7">
        <v>207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20</v>
      </c>
      <c r="B18" s="4" t="s">
        <v>27</v>
      </c>
      <c r="C18" s="7">
        <v>132</v>
      </c>
      <c r="D18" s="7">
        <v>49</v>
      </c>
      <c r="E18" s="7">
        <v>40</v>
      </c>
      <c r="F18" s="7">
        <v>166</v>
      </c>
      <c r="G18" s="7">
        <v>209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20</v>
      </c>
      <c r="B19" s="4" t="s">
        <v>28</v>
      </c>
      <c r="C19" s="7">
        <v>59</v>
      </c>
      <c r="D19" s="7">
        <v>13</v>
      </c>
      <c r="E19" s="7">
        <v>26</v>
      </c>
      <c r="F19" s="7">
        <v>77</v>
      </c>
      <c r="G19" s="7">
        <v>101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29</v>
      </c>
      <c r="B20" s="4" t="s">
        <v>30</v>
      </c>
      <c r="C20" s="7">
        <v>32</v>
      </c>
      <c r="D20" s="7">
        <v>10</v>
      </c>
      <c r="E20" s="7">
        <v>19</v>
      </c>
      <c r="F20" s="7">
        <v>57</v>
      </c>
      <c r="G20" s="7">
        <v>49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31</v>
      </c>
      <c r="C21" s="7">
        <v>18</v>
      </c>
      <c r="D21" s="7">
        <v>9</v>
      </c>
      <c r="E21" s="7">
        <v>12</v>
      </c>
      <c r="F21" s="7">
        <v>46</v>
      </c>
      <c r="G21" s="7">
        <v>39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32</v>
      </c>
      <c r="C22" s="7">
        <v>19</v>
      </c>
      <c r="D22" s="7">
        <v>10</v>
      </c>
      <c r="E22" s="7">
        <v>23</v>
      </c>
      <c r="F22" s="7">
        <v>38</v>
      </c>
      <c r="G22" s="7">
        <v>61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29</v>
      </c>
      <c r="B23" s="4" t="s">
        <v>33</v>
      </c>
      <c r="C23" s="7">
        <v>15</v>
      </c>
      <c r="D23" s="7">
        <v>7</v>
      </c>
      <c r="E23" s="7">
        <v>19</v>
      </c>
      <c r="F23" s="7">
        <v>33</v>
      </c>
      <c r="G23" s="7">
        <v>35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34</v>
      </c>
      <c r="C24" s="7">
        <v>11</v>
      </c>
      <c r="D24" s="7">
        <v>4</v>
      </c>
      <c r="E24" s="7">
        <v>20</v>
      </c>
      <c r="F24" s="7">
        <v>22</v>
      </c>
      <c r="G24" s="7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35</v>
      </c>
      <c r="C25" s="7">
        <v>12</v>
      </c>
      <c r="D25" s="7">
        <v>4</v>
      </c>
      <c r="E25" s="7">
        <v>29</v>
      </c>
      <c r="F25" s="7">
        <v>31</v>
      </c>
      <c r="G25" s="7">
        <v>34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29</v>
      </c>
      <c r="B26" s="4" t="s">
        <v>36</v>
      </c>
      <c r="C26" s="7">
        <v>14</v>
      </c>
      <c r="D26" s="7">
        <v>6</v>
      </c>
      <c r="E26" s="7">
        <v>21</v>
      </c>
      <c r="F26" s="7">
        <v>20</v>
      </c>
      <c r="G26" s="7">
        <v>17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29</v>
      </c>
      <c r="B27" s="4" t="s">
        <v>37</v>
      </c>
      <c r="C27" s="7">
        <v>11</v>
      </c>
      <c r="D27" s="7">
        <v>5</v>
      </c>
      <c r="E27" s="7">
        <v>19</v>
      </c>
      <c r="F27" s="7">
        <v>22</v>
      </c>
      <c r="G27" s="7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29</v>
      </c>
      <c r="B28" s="4" t="s">
        <v>38</v>
      </c>
      <c r="C28" s="7">
        <v>4</v>
      </c>
      <c r="D28" s="7">
        <v>5</v>
      </c>
      <c r="E28" s="7">
        <v>18</v>
      </c>
      <c r="F28" s="7">
        <v>17</v>
      </c>
      <c r="G28" s="7">
        <v>15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39</v>
      </c>
      <c r="C29" s="7">
        <v>22</v>
      </c>
      <c r="D29" s="7">
        <v>10</v>
      </c>
      <c r="E29" s="7">
        <v>25</v>
      </c>
      <c r="F29" s="7">
        <v>46</v>
      </c>
      <c r="G29" s="7">
        <v>42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40</v>
      </c>
      <c r="C30" s="7">
        <v>19</v>
      </c>
      <c r="D30" s="7">
        <v>10</v>
      </c>
      <c r="E30" s="7">
        <v>50</v>
      </c>
      <c r="F30" s="7">
        <v>41</v>
      </c>
      <c r="G30" s="7">
        <v>44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29</v>
      </c>
      <c r="B31" s="4" t="s">
        <v>41</v>
      </c>
      <c r="C31" s="7">
        <v>23</v>
      </c>
      <c r="D31" s="7">
        <v>11</v>
      </c>
      <c r="E31" s="7">
        <v>19</v>
      </c>
      <c r="F31" s="7">
        <v>35</v>
      </c>
      <c r="G31" s="7">
        <v>42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42</v>
      </c>
      <c r="C32" s="7">
        <v>54</v>
      </c>
      <c r="D32" s="7">
        <v>16</v>
      </c>
      <c r="E32" s="7">
        <v>21</v>
      </c>
      <c r="F32" s="7">
        <v>66</v>
      </c>
      <c r="G32" s="7">
        <v>66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29</v>
      </c>
      <c r="B33" s="4" t="s">
        <v>43</v>
      </c>
      <c r="C33" s="7">
        <v>60</v>
      </c>
      <c r="D33" s="7">
        <v>18</v>
      </c>
      <c r="E33" s="7">
        <v>31</v>
      </c>
      <c r="F33" s="7">
        <v>80</v>
      </c>
      <c r="G33" s="7">
        <v>89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45</v>
      </c>
      <c r="C35" s="7">
        <v>37</v>
      </c>
      <c r="D35" s="7">
        <v>15</v>
      </c>
      <c r="E35" s="7">
        <v>26</v>
      </c>
      <c r="F35" s="7">
        <v>58</v>
      </c>
      <c r="G35" s="7">
        <v>84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46</v>
      </c>
      <c r="C36" s="7">
        <v>46</v>
      </c>
      <c r="D36" s="7">
        <v>15</v>
      </c>
      <c r="E36" s="7">
        <v>30</v>
      </c>
      <c r="F36" s="7">
        <v>83</v>
      </c>
      <c r="G36" s="7">
        <v>75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47</v>
      </c>
      <c r="C37" s="7">
        <v>64</v>
      </c>
      <c r="D37" s="7">
        <v>23</v>
      </c>
      <c r="E37" s="7">
        <v>35</v>
      </c>
      <c r="F37" s="7">
        <v>82</v>
      </c>
      <c r="G37" s="7">
        <v>90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48</v>
      </c>
      <c r="C38" s="7">
        <v>23</v>
      </c>
      <c r="D38" s="7">
        <v>12</v>
      </c>
      <c r="E38" s="7">
        <v>21</v>
      </c>
      <c r="F38" s="7">
        <v>31</v>
      </c>
      <c r="G38" s="7">
        <v>30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29</v>
      </c>
      <c r="B39" s="4" t="s">
        <v>49</v>
      </c>
      <c r="C39" s="7">
        <v>7</v>
      </c>
      <c r="D39" s="7">
        <v>5</v>
      </c>
      <c r="E39" s="7">
        <v>14</v>
      </c>
      <c r="F39" s="7">
        <v>20</v>
      </c>
      <c r="G39" s="7">
        <v>24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50</v>
      </c>
      <c r="C40" s="7">
        <v>42</v>
      </c>
      <c r="D40" s="7">
        <v>13</v>
      </c>
      <c r="E40" s="7">
        <v>20</v>
      </c>
      <c r="F40" s="7">
        <v>68</v>
      </c>
      <c r="G40" s="7">
        <v>74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51</v>
      </c>
      <c r="B41" s="4" t="s">
        <v>51</v>
      </c>
      <c r="C41" s="7">
        <v>48</v>
      </c>
      <c r="D41" s="7">
        <v>15</v>
      </c>
      <c r="E41" s="7">
        <v>29</v>
      </c>
      <c r="F41" s="7">
        <v>82</v>
      </c>
      <c r="G41" s="7">
        <v>68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52</v>
      </c>
      <c r="B42" s="4" t="s">
        <v>53</v>
      </c>
      <c r="C42" s="7">
        <v>65</v>
      </c>
      <c r="D42" s="7">
        <v>24</v>
      </c>
      <c r="E42" s="7">
        <v>26</v>
      </c>
      <c r="F42" s="7">
        <v>81</v>
      </c>
      <c r="G42" s="7">
        <v>124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52</v>
      </c>
      <c r="B43" s="4" t="s">
        <v>54</v>
      </c>
      <c r="C43" s="7">
        <v>21</v>
      </c>
      <c r="D43" s="7">
        <v>15</v>
      </c>
      <c r="E43" s="7">
        <v>21</v>
      </c>
      <c r="F43" s="7">
        <v>42</v>
      </c>
      <c r="G43" s="7">
        <v>60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52</v>
      </c>
      <c r="B44" s="4" t="s">
        <v>55</v>
      </c>
      <c r="C44" s="7">
        <v>28</v>
      </c>
      <c r="D44" s="7">
        <v>16</v>
      </c>
      <c r="E44" s="7">
        <v>25</v>
      </c>
      <c r="F44" s="7">
        <v>64</v>
      </c>
      <c r="G44" s="7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56</v>
      </c>
      <c r="B45" s="4" t="s">
        <v>56</v>
      </c>
      <c r="C45" s="7">
        <v>189</v>
      </c>
      <c r="D45" s="7">
        <v>50</v>
      </c>
      <c r="E45" s="7">
        <v>40</v>
      </c>
      <c r="F45" s="7">
        <v>272</v>
      </c>
      <c r="G45" s="7">
        <v>237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 t="s">
        <v>0</v>
      </c>
      <c r="J1" s="4" t="s">
        <v>1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4"/>
      <c r="I2" s="9" t="s">
        <v>11</v>
      </c>
      <c r="J2" s="4" t="s">
        <v>11</v>
      </c>
      <c r="K2" s="8">
        <v>307</v>
      </c>
      <c r="L2" s="7">
        <v>94</v>
      </c>
      <c r="M2" s="7">
        <v>99</v>
      </c>
      <c r="N2" s="7">
        <v>458</v>
      </c>
      <c r="O2" s="7">
        <v>482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20</v>
      </c>
      <c r="B3" s="5" t="s">
        <v>20</v>
      </c>
      <c r="C3" s="6">
        <v>211</v>
      </c>
      <c r="D3" s="6">
        <v>69</v>
      </c>
      <c r="E3" s="6">
        <v>57</v>
      </c>
      <c r="F3" s="6">
        <v>284</v>
      </c>
      <c r="G3" s="6">
        <v>342</v>
      </c>
      <c r="H3" s="4"/>
      <c r="I3" s="9" t="s">
        <v>20</v>
      </c>
      <c r="J3" s="4" t="s">
        <v>20</v>
      </c>
      <c r="K3" s="8">
        <v>211</v>
      </c>
      <c r="L3" s="7">
        <v>69</v>
      </c>
      <c r="M3" s="7">
        <v>57</v>
      </c>
      <c r="N3" s="7">
        <v>284</v>
      </c>
      <c r="O3" s="7">
        <v>342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20</v>
      </c>
      <c r="B4" s="5" t="s">
        <v>21</v>
      </c>
      <c r="C4" s="6">
        <v>189</v>
      </c>
      <c r="D4" s="6">
        <v>62</v>
      </c>
      <c r="E4" s="6">
        <v>52</v>
      </c>
      <c r="F4" s="6">
        <v>258</v>
      </c>
      <c r="G4" s="6">
        <v>292</v>
      </c>
      <c r="H4" s="4"/>
      <c r="I4" s="9" t="s">
        <v>20</v>
      </c>
      <c r="J4" s="4" t="s">
        <v>21</v>
      </c>
      <c r="K4" s="8">
        <v>189</v>
      </c>
      <c r="L4" s="7">
        <v>62</v>
      </c>
      <c r="M4" s="7">
        <v>52</v>
      </c>
      <c r="N4" s="7">
        <v>258</v>
      </c>
      <c r="O4" s="7">
        <v>292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56</v>
      </c>
      <c r="B5" s="5" t="s">
        <v>56</v>
      </c>
      <c r="C5" s="6">
        <v>189</v>
      </c>
      <c r="D5" s="6">
        <v>50</v>
      </c>
      <c r="E5" s="6">
        <v>40</v>
      </c>
      <c r="F5" s="6">
        <v>272</v>
      </c>
      <c r="G5" s="6">
        <v>237</v>
      </c>
      <c r="H5" s="4"/>
      <c r="I5" s="9" t="s">
        <v>56</v>
      </c>
      <c r="J5" s="4" t="s">
        <v>56</v>
      </c>
      <c r="K5" s="8">
        <v>189</v>
      </c>
      <c r="L5" s="7">
        <v>50</v>
      </c>
      <c r="M5" s="7">
        <v>40</v>
      </c>
      <c r="N5" s="7">
        <v>272</v>
      </c>
      <c r="O5" s="7">
        <v>237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20</v>
      </c>
      <c r="B6" s="5" t="s">
        <v>22</v>
      </c>
      <c r="C6" s="6">
        <v>159</v>
      </c>
      <c r="D6" s="6">
        <v>55</v>
      </c>
      <c r="E6" s="6">
        <v>51</v>
      </c>
      <c r="F6" s="6">
        <v>162</v>
      </c>
      <c r="G6" s="6">
        <v>263</v>
      </c>
      <c r="H6" s="4"/>
      <c r="I6" s="9" t="s">
        <v>20</v>
      </c>
      <c r="J6" s="4" t="s">
        <v>22</v>
      </c>
      <c r="K6" s="8">
        <v>159</v>
      </c>
      <c r="L6" s="7">
        <v>55</v>
      </c>
      <c r="M6" s="7">
        <v>51</v>
      </c>
      <c r="N6" s="7">
        <v>162</v>
      </c>
      <c r="O6" s="7">
        <v>263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20</v>
      </c>
      <c r="B7" s="5" t="s">
        <v>27</v>
      </c>
      <c r="C7" s="6">
        <v>132</v>
      </c>
      <c r="D7" s="6">
        <v>49</v>
      </c>
      <c r="E7" s="6">
        <v>40</v>
      </c>
      <c r="F7" s="6">
        <v>166</v>
      </c>
      <c r="G7" s="6">
        <v>209</v>
      </c>
      <c r="H7" s="4"/>
      <c r="I7" s="9" t="s">
        <v>20</v>
      </c>
      <c r="J7" s="4" t="s">
        <v>27</v>
      </c>
      <c r="K7" s="8">
        <v>132</v>
      </c>
      <c r="L7" s="7">
        <v>49</v>
      </c>
      <c r="M7" s="7">
        <v>40</v>
      </c>
      <c r="N7" s="7">
        <v>166</v>
      </c>
      <c r="O7" s="7">
        <v>209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19</v>
      </c>
      <c r="B8" s="5" t="s">
        <v>19</v>
      </c>
      <c r="C8" s="6">
        <v>125</v>
      </c>
      <c r="D8" s="6">
        <v>43</v>
      </c>
      <c r="E8" s="6">
        <v>49</v>
      </c>
      <c r="F8" s="6">
        <v>185</v>
      </c>
      <c r="G8" s="6">
        <v>221</v>
      </c>
      <c r="H8" s="4"/>
      <c r="I8" s="9" t="s">
        <v>19</v>
      </c>
      <c r="J8" s="4" t="s">
        <v>19</v>
      </c>
      <c r="K8" s="8">
        <v>125</v>
      </c>
      <c r="L8" s="7">
        <v>43</v>
      </c>
      <c r="M8" s="7">
        <v>49</v>
      </c>
      <c r="N8" s="7">
        <v>185</v>
      </c>
      <c r="O8" s="7">
        <v>221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20</v>
      </c>
      <c r="B9" s="4" t="s">
        <v>25</v>
      </c>
      <c r="C9" s="7">
        <v>119</v>
      </c>
      <c r="D9" s="7">
        <v>18</v>
      </c>
      <c r="E9" s="7">
        <v>1</v>
      </c>
      <c r="F9" s="7">
        <v>126</v>
      </c>
      <c r="G9" s="7">
        <v>57</v>
      </c>
      <c r="H9" s="4"/>
      <c r="I9" s="9" t="s">
        <v>20</v>
      </c>
      <c r="J9" s="4" t="s">
        <v>25</v>
      </c>
      <c r="K9" s="8">
        <v>119</v>
      </c>
      <c r="L9" s="7">
        <v>18</v>
      </c>
      <c r="M9" s="7">
        <v>1</v>
      </c>
      <c r="N9" s="7">
        <v>126</v>
      </c>
      <c r="O9" s="7">
        <v>57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20</v>
      </c>
      <c r="B10" s="4" t="s">
        <v>26</v>
      </c>
      <c r="C10" s="7">
        <v>98</v>
      </c>
      <c r="D10" s="7">
        <v>42</v>
      </c>
      <c r="E10" s="7">
        <v>36</v>
      </c>
      <c r="F10" s="7">
        <v>128</v>
      </c>
      <c r="G10" s="7">
        <v>207</v>
      </c>
      <c r="H10" s="4"/>
      <c r="I10" s="9" t="s">
        <v>20</v>
      </c>
      <c r="J10" s="4" t="s">
        <v>26</v>
      </c>
      <c r="K10" s="8">
        <v>98</v>
      </c>
      <c r="L10" s="7">
        <v>42</v>
      </c>
      <c r="M10" s="7">
        <v>36</v>
      </c>
      <c r="N10" s="7">
        <v>128</v>
      </c>
      <c r="O10" s="7">
        <v>207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24</v>
      </c>
      <c r="C11" s="7">
        <v>67</v>
      </c>
      <c r="D11" s="7">
        <v>38</v>
      </c>
      <c r="E11" s="7">
        <v>30</v>
      </c>
      <c r="F11" s="7">
        <v>110</v>
      </c>
      <c r="G11" s="7">
        <v>178</v>
      </c>
      <c r="H11" s="4"/>
      <c r="I11" s="9" t="s">
        <v>20</v>
      </c>
      <c r="J11" s="4" t="s">
        <v>24</v>
      </c>
      <c r="K11" s="8">
        <v>67</v>
      </c>
      <c r="L11" s="7">
        <v>38</v>
      </c>
      <c r="M11" s="7">
        <v>30</v>
      </c>
      <c r="N11" s="7">
        <v>110</v>
      </c>
      <c r="O11" s="7">
        <v>178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52</v>
      </c>
      <c r="B12" s="4" t="s">
        <v>53</v>
      </c>
      <c r="C12" s="7">
        <v>65</v>
      </c>
      <c r="D12" s="7">
        <v>24</v>
      </c>
      <c r="E12" s="7">
        <v>26</v>
      </c>
      <c r="F12" s="7">
        <v>81</v>
      </c>
      <c r="G12" s="7">
        <v>124</v>
      </c>
      <c r="H12" s="4"/>
      <c r="I12" s="9" t="s">
        <v>52</v>
      </c>
      <c r="J12" s="4" t="s">
        <v>53</v>
      </c>
      <c r="K12" s="8">
        <v>65</v>
      </c>
      <c r="L12" s="7">
        <v>24</v>
      </c>
      <c r="M12" s="7">
        <v>26</v>
      </c>
      <c r="N12" s="7">
        <v>81</v>
      </c>
      <c r="O12" s="7">
        <v>124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29</v>
      </c>
      <c r="B13" s="4" t="s">
        <v>47</v>
      </c>
      <c r="C13" s="7">
        <v>64</v>
      </c>
      <c r="D13" s="7">
        <v>23</v>
      </c>
      <c r="E13" s="7">
        <v>35</v>
      </c>
      <c r="F13" s="7">
        <v>82</v>
      </c>
      <c r="G13" s="7">
        <v>90</v>
      </c>
      <c r="H13" s="4"/>
      <c r="I13" s="9" t="s">
        <v>29</v>
      </c>
      <c r="J13" s="4" t="s">
        <v>47</v>
      </c>
      <c r="K13" s="8">
        <v>64</v>
      </c>
      <c r="L13" s="7">
        <v>23</v>
      </c>
      <c r="M13" s="7">
        <v>35</v>
      </c>
      <c r="N13" s="7">
        <v>82</v>
      </c>
      <c r="O13" s="7">
        <v>90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12</v>
      </c>
      <c r="B14" s="4" t="s">
        <v>12</v>
      </c>
      <c r="C14" s="7">
        <v>63</v>
      </c>
      <c r="D14" s="7">
        <v>31</v>
      </c>
      <c r="E14" s="7">
        <v>42</v>
      </c>
      <c r="F14" s="7">
        <v>129</v>
      </c>
      <c r="G14" s="7">
        <v>152</v>
      </c>
      <c r="H14" s="4"/>
      <c r="I14" s="9" t="s">
        <v>12</v>
      </c>
      <c r="J14" s="4" t="s">
        <v>12</v>
      </c>
      <c r="K14" s="8">
        <v>63</v>
      </c>
      <c r="L14" s="7">
        <v>31</v>
      </c>
      <c r="M14" s="7">
        <v>42</v>
      </c>
      <c r="N14" s="8">
        <v>129</v>
      </c>
      <c r="O14" s="7">
        <v>152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29</v>
      </c>
      <c r="B15" s="4" t="s">
        <v>43</v>
      </c>
      <c r="C15" s="7">
        <v>60</v>
      </c>
      <c r="D15" s="7">
        <v>18</v>
      </c>
      <c r="E15" s="7">
        <v>31</v>
      </c>
      <c r="F15" s="7">
        <v>80</v>
      </c>
      <c r="G15" s="7">
        <v>89</v>
      </c>
      <c r="H15" s="4"/>
      <c r="I15" s="9" t="s">
        <v>29</v>
      </c>
      <c r="J15" s="4" t="s">
        <v>43</v>
      </c>
      <c r="K15" s="8">
        <v>60</v>
      </c>
      <c r="L15" s="7">
        <v>18</v>
      </c>
      <c r="M15" s="7">
        <v>31</v>
      </c>
      <c r="N15" s="7">
        <v>80</v>
      </c>
      <c r="O15" s="7">
        <v>89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28</v>
      </c>
      <c r="C16" s="7">
        <v>59</v>
      </c>
      <c r="D16" s="7">
        <v>13</v>
      </c>
      <c r="E16" s="7">
        <v>26</v>
      </c>
      <c r="F16" s="7">
        <v>77</v>
      </c>
      <c r="G16" s="7">
        <v>101</v>
      </c>
      <c r="H16" s="4"/>
      <c r="I16" s="9" t="s">
        <v>20</v>
      </c>
      <c r="J16" s="4" t="s">
        <v>28</v>
      </c>
      <c r="K16" s="8">
        <v>59</v>
      </c>
      <c r="L16" s="7">
        <v>13</v>
      </c>
      <c r="M16" s="7">
        <v>26</v>
      </c>
      <c r="N16" s="7">
        <v>77</v>
      </c>
      <c r="O16" s="7">
        <v>101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12</v>
      </c>
      <c r="B17" s="4" t="s">
        <v>16</v>
      </c>
      <c r="C17" s="7">
        <v>54</v>
      </c>
      <c r="D17" s="7">
        <v>23</v>
      </c>
      <c r="E17" s="7">
        <v>32</v>
      </c>
      <c r="F17" s="7">
        <v>88</v>
      </c>
      <c r="G17" s="7">
        <v>126</v>
      </c>
      <c r="H17" s="4"/>
      <c r="I17" s="9" t="s">
        <v>12</v>
      </c>
      <c r="J17" s="4" t="s">
        <v>16</v>
      </c>
      <c r="K17" s="8">
        <v>54</v>
      </c>
      <c r="L17" s="7">
        <v>23</v>
      </c>
      <c r="M17" s="7">
        <v>32</v>
      </c>
      <c r="N17" s="7">
        <v>88</v>
      </c>
      <c r="O17" s="7">
        <v>126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29</v>
      </c>
      <c r="B18" s="4" t="s">
        <v>42</v>
      </c>
      <c r="C18" s="7">
        <v>54</v>
      </c>
      <c r="D18" s="7">
        <v>16</v>
      </c>
      <c r="E18" s="7">
        <v>21</v>
      </c>
      <c r="F18" s="7">
        <v>66</v>
      </c>
      <c r="G18" s="7">
        <v>66</v>
      </c>
      <c r="H18" s="4"/>
      <c r="I18" s="9" t="s">
        <v>29</v>
      </c>
      <c r="J18" s="4" t="s">
        <v>42</v>
      </c>
      <c r="K18" s="8">
        <v>54</v>
      </c>
      <c r="L18" s="7">
        <v>16</v>
      </c>
      <c r="M18" s="7">
        <v>21</v>
      </c>
      <c r="N18" s="7">
        <v>66</v>
      </c>
      <c r="O18" s="7">
        <v>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12</v>
      </c>
      <c r="B19" s="4" t="s">
        <v>18</v>
      </c>
      <c r="C19" s="7">
        <v>52</v>
      </c>
      <c r="D19" s="7">
        <v>26</v>
      </c>
      <c r="E19" s="7">
        <v>37</v>
      </c>
      <c r="F19" s="7">
        <v>109</v>
      </c>
      <c r="G19" s="7">
        <v>147</v>
      </c>
      <c r="H19" s="4"/>
      <c r="I19" s="9" t="s">
        <v>12</v>
      </c>
      <c r="J19" s="4" t="s">
        <v>18</v>
      </c>
      <c r="K19" s="8">
        <v>52</v>
      </c>
      <c r="L19" s="7">
        <v>26</v>
      </c>
      <c r="M19" s="7">
        <v>37</v>
      </c>
      <c r="N19" s="7">
        <v>109</v>
      </c>
      <c r="O19" s="7">
        <v>147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51</v>
      </c>
      <c r="B20" s="4" t="s">
        <v>51</v>
      </c>
      <c r="C20" s="7">
        <v>48</v>
      </c>
      <c r="D20" s="7">
        <v>15</v>
      </c>
      <c r="E20" s="7">
        <v>29</v>
      </c>
      <c r="F20" s="7">
        <v>82</v>
      </c>
      <c r="G20" s="7">
        <v>68</v>
      </c>
      <c r="H20" s="4"/>
      <c r="I20" s="9" t="s">
        <v>51</v>
      </c>
      <c r="J20" s="4" t="s">
        <v>51</v>
      </c>
      <c r="K20" s="8">
        <v>48</v>
      </c>
      <c r="L20" s="7">
        <v>15</v>
      </c>
      <c r="M20" s="7">
        <v>29</v>
      </c>
      <c r="N20" s="7">
        <v>82</v>
      </c>
      <c r="O20" s="7">
        <v>68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46</v>
      </c>
      <c r="C21" s="7">
        <v>46</v>
      </c>
      <c r="D21" s="7">
        <v>15</v>
      </c>
      <c r="E21" s="7">
        <v>30</v>
      </c>
      <c r="F21" s="7">
        <v>83</v>
      </c>
      <c r="G21" s="7">
        <v>75</v>
      </c>
      <c r="H21" s="4"/>
      <c r="I21" s="9" t="s">
        <v>29</v>
      </c>
      <c r="J21" s="4" t="s">
        <v>46</v>
      </c>
      <c r="K21" s="8">
        <v>46</v>
      </c>
      <c r="L21" s="7">
        <v>15</v>
      </c>
      <c r="M21" s="7">
        <v>30</v>
      </c>
      <c r="N21" s="7">
        <v>83</v>
      </c>
      <c r="O21" s="7">
        <v>75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50</v>
      </c>
      <c r="C22" s="7">
        <v>42</v>
      </c>
      <c r="D22" s="7">
        <v>13</v>
      </c>
      <c r="E22" s="7">
        <v>20</v>
      </c>
      <c r="F22" s="7">
        <v>68</v>
      </c>
      <c r="G22" s="7">
        <v>74</v>
      </c>
      <c r="H22" s="4"/>
      <c r="I22" s="9" t="s">
        <v>29</v>
      </c>
      <c r="J22" s="4" t="s">
        <v>50</v>
      </c>
      <c r="K22" s="8">
        <v>42</v>
      </c>
      <c r="L22" s="7">
        <v>13</v>
      </c>
      <c r="M22" s="7">
        <v>20</v>
      </c>
      <c r="N22" s="7">
        <v>68</v>
      </c>
      <c r="O22" s="7">
        <v>74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12</v>
      </c>
      <c r="B23" s="4" t="s">
        <v>14</v>
      </c>
      <c r="C23" s="7">
        <v>41</v>
      </c>
      <c r="D23" s="7">
        <v>21</v>
      </c>
      <c r="E23" s="7">
        <v>34</v>
      </c>
      <c r="F23" s="7">
        <v>88</v>
      </c>
      <c r="G23" s="7">
        <v>115</v>
      </c>
      <c r="H23" s="4"/>
      <c r="I23" s="9" t="s">
        <v>12</v>
      </c>
      <c r="J23" s="4" t="s">
        <v>14</v>
      </c>
      <c r="K23" s="8">
        <v>41</v>
      </c>
      <c r="L23" s="7">
        <v>21</v>
      </c>
      <c r="M23" s="7">
        <v>34</v>
      </c>
      <c r="N23" s="7">
        <v>88</v>
      </c>
      <c r="O23" s="7">
        <v>115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45</v>
      </c>
      <c r="C24" s="7">
        <v>37</v>
      </c>
      <c r="D24" s="7">
        <v>15</v>
      </c>
      <c r="E24" s="7">
        <v>26</v>
      </c>
      <c r="F24" s="7">
        <v>58</v>
      </c>
      <c r="G24" s="7">
        <v>84</v>
      </c>
      <c r="H24" s="4"/>
      <c r="I24" s="9" t="s">
        <v>29</v>
      </c>
      <c r="J24" s="4" t="s">
        <v>45</v>
      </c>
      <c r="K24" s="8">
        <v>37</v>
      </c>
      <c r="L24" s="7">
        <v>15</v>
      </c>
      <c r="M24" s="7">
        <v>26</v>
      </c>
      <c r="N24" s="7">
        <v>58</v>
      </c>
      <c r="O24" s="7">
        <v>84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30</v>
      </c>
      <c r="C25" s="7">
        <v>32</v>
      </c>
      <c r="D25" s="7">
        <v>10</v>
      </c>
      <c r="E25" s="7">
        <v>19</v>
      </c>
      <c r="F25" s="7">
        <v>57</v>
      </c>
      <c r="G25" s="7">
        <v>49</v>
      </c>
      <c r="H25" s="4"/>
      <c r="I25" s="9" t="s">
        <v>29</v>
      </c>
      <c r="J25" s="4" t="s">
        <v>30</v>
      </c>
      <c r="K25" s="8">
        <v>32</v>
      </c>
      <c r="L25" s="7">
        <v>10</v>
      </c>
      <c r="M25" s="7">
        <v>19</v>
      </c>
      <c r="N25" s="7">
        <v>57</v>
      </c>
      <c r="O25" s="7">
        <v>49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52</v>
      </c>
      <c r="B26" s="4" t="s">
        <v>55</v>
      </c>
      <c r="C26" s="7">
        <v>28</v>
      </c>
      <c r="D26" s="7">
        <v>16</v>
      </c>
      <c r="E26" s="7">
        <v>25</v>
      </c>
      <c r="F26" s="7">
        <v>64</v>
      </c>
      <c r="G26" s="7">
        <v>95</v>
      </c>
      <c r="H26" s="4"/>
      <c r="I26" s="9" t="s">
        <v>52</v>
      </c>
      <c r="J26" s="4" t="s">
        <v>55</v>
      </c>
      <c r="K26" s="8">
        <v>28</v>
      </c>
      <c r="L26" s="7">
        <v>16</v>
      </c>
      <c r="M26" s="7">
        <v>25</v>
      </c>
      <c r="N26" s="7">
        <v>64</v>
      </c>
      <c r="O26" s="7">
        <v>95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20</v>
      </c>
      <c r="B27" s="4" t="s">
        <v>23</v>
      </c>
      <c r="C27" s="7">
        <v>27</v>
      </c>
      <c r="D27" s="7">
        <v>29</v>
      </c>
      <c r="E27" s="7">
        <v>32</v>
      </c>
      <c r="F27" s="7">
        <v>48</v>
      </c>
      <c r="G27" s="7">
        <v>126</v>
      </c>
      <c r="H27" s="4"/>
      <c r="I27" s="9" t="s">
        <v>20</v>
      </c>
      <c r="J27" s="4" t="s">
        <v>23</v>
      </c>
      <c r="K27" s="8">
        <v>27</v>
      </c>
      <c r="L27" s="7">
        <v>29</v>
      </c>
      <c r="M27" s="7">
        <v>32</v>
      </c>
      <c r="N27" s="7">
        <v>48</v>
      </c>
      <c r="O27" s="7">
        <v>126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12</v>
      </c>
      <c r="B28" s="4" t="s">
        <v>13</v>
      </c>
      <c r="C28" s="7">
        <v>25</v>
      </c>
      <c r="D28" s="7">
        <v>23</v>
      </c>
      <c r="E28" s="7">
        <v>37</v>
      </c>
      <c r="F28" s="7">
        <v>56</v>
      </c>
      <c r="G28" s="7">
        <v>87</v>
      </c>
      <c r="H28" s="4"/>
      <c r="I28" s="9" t="s">
        <v>12</v>
      </c>
      <c r="J28" s="4" t="s">
        <v>13</v>
      </c>
      <c r="K28" s="8">
        <v>25</v>
      </c>
      <c r="L28" s="7">
        <v>23</v>
      </c>
      <c r="M28" s="7">
        <v>37</v>
      </c>
      <c r="N28" s="7">
        <v>56</v>
      </c>
      <c r="O28" s="7">
        <v>87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41</v>
      </c>
      <c r="C29" s="7">
        <v>23</v>
      </c>
      <c r="D29" s="7">
        <v>11</v>
      </c>
      <c r="E29" s="7">
        <v>19</v>
      </c>
      <c r="F29" s="7">
        <v>35</v>
      </c>
      <c r="G29" s="7">
        <v>42</v>
      </c>
      <c r="H29" s="4"/>
      <c r="I29" s="9" t="s">
        <v>29</v>
      </c>
      <c r="J29" s="4" t="s">
        <v>41</v>
      </c>
      <c r="K29" s="8">
        <v>23</v>
      </c>
      <c r="L29" s="7">
        <v>11</v>
      </c>
      <c r="M29" s="7">
        <v>19</v>
      </c>
      <c r="N29" s="7">
        <v>35</v>
      </c>
      <c r="O29" s="7">
        <v>42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48</v>
      </c>
      <c r="C30" s="7">
        <v>23</v>
      </c>
      <c r="D30" s="7">
        <v>12</v>
      </c>
      <c r="E30" s="7">
        <v>21</v>
      </c>
      <c r="F30" s="7">
        <v>31</v>
      </c>
      <c r="G30" s="7">
        <v>30</v>
      </c>
      <c r="H30" s="4"/>
      <c r="I30" s="9" t="s">
        <v>29</v>
      </c>
      <c r="J30" s="4" t="s">
        <v>48</v>
      </c>
      <c r="K30" s="8">
        <v>23</v>
      </c>
      <c r="L30" s="7">
        <v>12</v>
      </c>
      <c r="M30" s="7">
        <v>21</v>
      </c>
      <c r="N30" s="7">
        <v>31</v>
      </c>
      <c r="O30" s="7">
        <v>30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12</v>
      </c>
      <c r="B31" s="4" t="s">
        <v>15</v>
      </c>
      <c r="C31" s="7">
        <v>22</v>
      </c>
      <c r="D31" s="7">
        <v>11</v>
      </c>
      <c r="E31" s="7">
        <v>19</v>
      </c>
      <c r="F31" s="7">
        <v>42</v>
      </c>
      <c r="G31" s="7">
        <v>54</v>
      </c>
      <c r="H31" s="4"/>
      <c r="I31" s="9" t="s">
        <v>12</v>
      </c>
      <c r="J31" s="4" t="s">
        <v>15</v>
      </c>
      <c r="K31" s="8">
        <v>22</v>
      </c>
      <c r="L31" s="7">
        <v>11</v>
      </c>
      <c r="M31" s="7">
        <v>19</v>
      </c>
      <c r="N31" s="7">
        <v>42</v>
      </c>
      <c r="O31" s="7">
        <v>54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39</v>
      </c>
      <c r="C32" s="7">
        <v>22</v>
      </c>
      <c r="D32" s="7">
        <v>10</v>
      </c>
      <c r="E32" s="7">
        <v>25</v>
      </c>
      <c r="F32" s="7">
        <v>46</v>
      </c>
      <c r="G32" s="7">
        <v>42</v>
      </c>
      <c r="H32" s="4"/>
      <c r="I32" s="9" t="s">
        <v>29</v>
      </c>
      <c r="J32" s="4" t="s">
        <v>39</v>
      </c>
      <c r="K32" s="8">
        <v>22</v>
      </c>
      <c r="L32" s="7">
        <v>10</v>
      </c>
      <c r="M32" s="7">
        <v>25</v>
      </c>
      <c r="N32" s="7">
        <v>46</v>
      </c>
      <c r="O32" s="7">
        <v>42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52</v>
      </c>
      <c r="B33" s="4" t="s">
        <v>54</v>
      </c>
      <c r="C33" s="7">
        <v>21</v>
      </c>
      <c r="D33" s="7">
        <v>15</v>
      </c>
      <c r="E33" s="7">
        <v>21</v>
      </c>
      <c r="F33" s="7">
        <v>42</v>
      </c>
      <c r="G33" s="7">
        <v>60</v>
      </c>
      <c r="H33" s="4"/>
      <c r="I33" s="9" t="s">
        <v>52</v>
      </c>
      <c r="J33" s="4" t="s">
        <v>54</v>
      </c>
      <c r="K33" s="8">
        <v>21</v>
      </c>
      <c r="L33" s="7">
        <v>15</v>
      </c>
      <c r="M33" s="7">
        <v>21</v>
      </c>
      <c r="N33" s="7">
        <v>42</v>
      </c>
      <c r="O33" s="7">
        <v>60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4"/>
      <c r="I34" s="9" t="s">
        <v>29</v>
      </c>
      <c r="J34" s="4" t="s">
        <v>44</v>
      </c>
      <c r="K34" s="8">
        <v>20</v>
      </c>
      <c r="L34" s="7">
        <v>9</v>
      </c>
      <c r="M34" s="7">
        <v>25</v>
      </c>
      <c r="N34" s="7">
        <v>50</v>
      </c>
      <c r="O34" s="7">
        <v>36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32</v>
      </c>
      <c r="C35" s="7">
        <v>19</v>
      </c>
      <c r="D35" s="7">
        <v>10</v>
      </c>
      <c r="E35" s="7">
        <v>23</v>
      </c>
      <c r="F35" s="7">
        <v>38</v>
      </c>
      <c r="G35" s="7">
        <v>61</v>
      </c>
      <c r="H35" s="4"/>
      <c r="I35" s="9" t="s">
        <v>29</v>
      </c>
      <c r="J35" s="4" t="s">
        <v>32</v>
      </c>
      <c r="K35" s="8">
        <v>19</v>
      </c>
      <c r="L35" s="7">
        <v>10</v>
      </c>
      <c r="M35" s="7">
        <v>23</v>
      </c>
      <c r="N35" s="7">
        <v>38</v>
      </c>
      <c r="O35" s="7">
        <v>61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40</v>
      </c>
      <c r="C36" s="7">
        <v>19</v>
      </c>
      <c r="D36" s="7">
        <v>10</v>
      </c>
      <c r="E36" s="7">
        <v>50</v>
      </c>
      <c r="F36" s="7">
        <v>41</v>
      </c>
      <c r="G36" s="7">
        <v>44</v>
      </c>
      <c r="H36" s="4"/>
      <c r="I36" s="9" t="s">
        <v>29</v>
      </c>
      <c r="J36" s="4" t="s">
        <v>40</v>
      </c>
      <c r="K36" s="8">
        <v>19</v>
      </c>
      <c r="L36" s="7">
        <v>10</v>
      </c>
      <c r="M36" s="7">
        <v>50</v>
      </c>
      <c r="N36" s="7">
        <v>41</v>
      </c>
      <c r="O36" s="7">
        <v>44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31</v>
      </c>
      <c r="C37" s="7">
        <v>18</v>
      </c>
      <c r="D37" s="7">
        <v>9</v>
      </c>
      <c r="E37" s="7">
        <v>12</v>
      </c>
      <c r="F37" s="7">
        <v>46</v>
      </c>
      <c r="G37" s="7">
        <v>39</v>
      </c>
      <c r="H37" s="4"/>
      <c r="I37" s="9" t="s">
        <v>29</v>
      </c>
      <c r="J37" s="4" t="s">
        <v>31</v>
      </c>
      <c r="K37" s="8">
        <v>18</v>
      </c>
      <c r="L37" s="7">
        <v>9</v>
      </c>
      <c r="M37" s="7">
        <v>12</v>
      </c>
      <c r="N37" s="7">
        <v>46</v>
      </c>
      <c r="O37" s="7">
        <v>39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33</v>
      </c>
      <c r="C38" s="7">
        <v>15</v>
      </c>
      <c r="D38" s="7">
        <v>7</v>
      </c>
      <c r="E38" s="7">
        <v>19</v>
      </c>
      <c r="F38" s="7">
        <v>33</v>
      </c>
      <c r="G38" s="7">
        <v>35</v>
      </c>
      <c r="H38" s="4"/>
      <c r="I38" s="9" t="s">
        <v>29</v>
      </c>
      <c r="J38" s="4" t="s">
        <v>33</v>
      </c>
      <c r="K38" s="8">
        <v>15</v>
      </c>
      <c r="L38" s="7">
        <v>7</v>
      </c>
      <c r="M38" s="7">
        <v>19</v>
      </c>
      <c r="N38" s="7">
        <v>33</v>
      </c>
      <c r="O38" s="7">
        <v>35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12</v>
      </c>
      <c r="B39" s="4" t="s">
        <v>17</v>
      </c>
      <c r="C39" s="7">
        <v>14</v>
      </c>
      <c r="D39" s="7">
        <v>10</v>
      </c>
      <c r="E39" s="7">
        <v>13</v>
      </c>
      <c r="F39" s="7">
        <v>44</v>
      </c>
      <c r="G39" s="7">
        <v>65</v>
      </c>
      <c r="H39" s="4"/>
      <c r="I39" s="9" t="s">
        <v>12</v>
      </c>
      <c r="J39" s="4" t="s">
        <v>17</v>
      </c>
      <c r="K39" s="8">
        <v>14</v>
      </c>
      <c r="L39" s="7">
        <v>10</v>
      </c>
      <c r="M39" s="7">
        <v>13</v>
      </c>
      <c r="N39" s="7">
        <v>44</v>
      </c>
      <c r="O39" s="7">
        <v>65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36</v>
      </c>
      <c r="C40" s="7">
        <v>14</v>
      </c>
      <c r="D40" s="7">
        <v>6</v>
      </c>
      <c r="E40" s="7">
        <v>21</v>
      </c>
      <c r="F40" s="7">
        <v>20</v>
      </c>
      <c r="G40" s="7">
        <v>17</v>
      </c>
      <c r="H40" s="4"/>
      <c r="I40" s="9" t="s">
        <v>29</v>
      </c>
      <c r="J40" s="4" t="s">
        <v>36</v>
      </c>
      <c r="K40" s="8">
        <v>14</v>
      </c>
      <c r="L40" s="7">
        <v>6</v>
      </c>
      <c r="M40" s="7">
        <v>21</v>
      </c>
      <c r="N40" s="7">
        <v>20</v>
      </c>
      <c r="O40" s="7">
        <v>17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29</v>
      </c>
      <c r="B41" s="4" t="s">
        <v>35</v>
      </c>
      <c r="C41" s="7">
        <v>12</v>
      </c>
      <c r="D41" s="7">
        <v>4</v>
      </c>
      <c r="E41" s="7">
        <v>29</v>
      </c>
      <c r="F41" s="7">
        <v>31</v>
      </c>
      <c r="G41" s="7">
        <v>34</v>
      </c>
      <c r="H41" s="4"/>
      <c r="I41" s="9" t="s">
        <v>29</v>
      </c>
      <c r="J41" s="4" t="s">
        <v>35</v>
      </c>
      <c r="K41" s="8">
        <v>12</v>
      </c>
      <c r="L41" s="7">
        <v>4</v>
      </c>
      <c r="M41" s="7">
        <v>29</v>
      </c>
      <c r="N41" s="7">
        <v>31</v>
      </c>
      <c r="O41" s="7">
        <v>34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29</v>
      </c>
      <c r="B42" s="4" t="s">
        <v>34</v>
      </c>
      <c r="C42" s="7">
        <v>11</v>
      </c>
      <c r="D42" s="7">
        <v>4</v>
      </c>
      <c r="E42" s="7">
        <v>20</v>
      </c>
      <c r="F42" s="7">
        <v>22</v>
      </c>
      <c r="G42" s="7">
        <v>20</v>
      </c>
      <c r="H42" s="4"/>
      <c r="I42" s="9" t="s">
        <v>29</v>
      </c>
      <c r="J42" s="4" t="s">
        <v>34</v>
      </c>
      <c r="K42" s="8">
        <v>11</v>
      </c>
      <c r="L42" s="7">
        <v>4</v>
      </c>
      <c r="M42" s="7">
        <v>20</v>
      </c>
      <c r="N42" s="7">
        <v>22</v>
      </c>
      <c r="O42" s="7">
        <v>20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29</v>
      </c>
      <c r="B43" s="4" t="s">
        <v>37</v>
      </c>
      <c r="C43" s="7">
        <v>11</v>
      </c>
      <c r="D43" s="7">
        <v>5</v>
      </c>
      <c r="E43" s="7">
        <v>19</v>
      </c>
      <c r="F43" s="7">
        <v>22</v>
      </c>
      <c r="G43" s="7">
        <v>21</v>
      </c>
      <c r="H43" s="4"/>
      <c r="I43" s="9" t="s">
        <v>29</v>
      </c>
      <c r="J43" s="4" t="s">
        <v>37</v>
      </c>
      <c r="K43" s="8">
        <v>11</v>
      </c>
      <c r="L43" s="7">
        <v>5</v>
      </c>
      <c r="M43" s="7">
        <v>19</v>
      </c>
      <c r="N43" s="7">
        <v>22</v>
      </c>
      <c r="O43" s="7">
        <v>21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29</v>
      </c>
      <c r="B44" s="4" t="s">
        <v>49</v>
      </c>
      <c r="C44" s="7">
        <v>7</v>
      </c>
      <c r="D44" s="7">
        <v>5</v>
      </c>
      <c r="E44" s="7">
        <v>14</v>
      </c>
      <c r="F44" s="7">
        <v>20</v>
      </c>
      <c r="G44" s="7">
        <v>24</v>
      </c>
      <c r="H44" s="4"/>
      <c r="I44" s="9" t="s">
        <v>29</v>
      </c>
      <c r="J44" s="4" t="s">
        <v>49</v>
      </c>
      <c r="K44" s="8">
        <v>7</v>
      </c>
      <c r="L44" s="7">
        <v>5</v>
      </c>
      <c r="M44" s="7">
        <v>14</v>
      </c>
      <c r="N44" s="7">
        <v>20</v>
      </c>
      <c r="O44" s="7">
        <v>24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29</v>
      </c>
      <c r="B45" s="4" t="s">
        <v>38</v>
      </c>
      <c r="C45" s="7">
        <v>4</v>
      </c>
      <c r="D45" s="7">
        <v>5</v>
      </c>
      <c r="E45" s="7">
        <v>18</v>
      </c>
      <c r="F45" s="7">
        <v>17</v>
      </c>
      <c r="G45" s="7">
        <v>15</v>
      </c>
      <c r="H45" s="4"/>
      <c r="I45" s="9" t="s">
        <v>29</v>
      </c>
      <c r="J45" s="4" t="s">
        <v>38</v>
      </c>
      <c r="K45" s="8">
        <v>4</v>
      </c>
      <c r="L45" s="7">
        <v>5</v>
      </c>
      <c r="M45" s="7">
        <v>18</v>
      </c>
      <c r="N45" s="7">
        <v>17</v>
      </c>
      <c r="O45" s="7">
        <v>15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69</v>
      </c>
      <c r="I1" s="10">
        <f>MATCH(100, $C$2:$C$45, -1)</f>
        <v>8</v>
      </c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4" t="s">
        <v>70</v>
      </c>
      <c r="I2" s="9" t="str">
        <f>ADDRESS(I1 + 1, 3)</f>
        <v>$C$9</v>
      </c>
      <c r="J2" s="4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20</v>
      </c>
      <c r="B3" s="5" t="s">
        <v>20</v>
      </c>
      <c r="C3" s="6">
        <v>211</v>
      </c>
      <c r="D3" s="6">
        <v>69</v>
      </c>
      <c r="E3" s="6">
        <v>57</v>
      </c>
      <c r="F3" s="6">
        <v>284</v>
      </c>
      <c r="G3" s="6">
        <v>342</v>
      </c>
      <c r="H3" s="4" t="s">
        <v>71</v>
      </c>
      <c r="I3" s="8">
        <f ca="1">INDIRECT(I2)</f>
        <v>119</v>
      </c>
      <c r="J3" s="4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20</v>
      </c>
      <c r="B4" s="5" t="s">
        <v>21</v>
      </c>
      <c r="C4" s="6">
        <v>189</v>
      </c>
      <c r="D4" s="6">
        <v>62</v>
      </c>
      <c r="E4" s="6">
        <v>52</v>
      </c>
      <c r="F4" s="6">
        <v>258</v>
      </c>
      <c r="G4" s="6">
        <v>292</v>
      </c>
      <c r="H4" s="4"/>
      <c r="I4" s="9"/>
      <c r="J4" s="4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56</v>
      </c>
      <c r="B5" s="5" t="s">
        <v>56</v>
      </c>
      <c r="C5" s="6">
        <v>189</v>
      </c>
      <c r="D5" s="6">
        <v>50</v>
      </c>
      <c r="E5" s="6">
        <v>40</v>
      </c>
      <c r="F5" s="6">
        <v>272</v>
      </c>
      <c r="G5" s="6">
        <v>237</v>
      </c>
      <c r="H5" s="4"/>
      <c r="I5" s="9"/>
      <c r="J5" s="4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20</v>
      </c>
      <c r="B6" s="5" t="s">
        <v>22</v>
      </c>
      <c r="C6" s="6">
        <v>159</v>
      </c>
      <c r="D6" s="6">
        <v>55</v>
      </c>
      <c r="E6" s="6">
        <v>51</v>
      </c>
      <c r="F6" s="6">
        <v>162</v>
      </c>
      <c r="G6" s="6">
        <v>263</v>
      </c>
      <c r="H6" s="4"/>
      <c r="I6" s="9"/>
      <c r="J6" s="4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20</v>
      </c>
      <c r="B7" s="5" t="s">
        <v>27</v>
      </c>
      <c r="C7" s="6">
        <v>132</v>
      </c>
      <c r="D7" s="6">
        <v>49</v>
      </c>
      <c r="E7" s="6">
        <v>40</v>
      </c>
      <c r="F7" s="6">
        <v>166</v>
      </c>
      <c r="G7" s="6">
        <v>209</v>
      </c>
      <c r="H7" s="4"/>
      <c r="I7" s="9"/>
      <c r="J7" s="4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19</v>
      </c>
      <c r="B8" s="5" t="s">
        <v>19</v>
      </c>
      <c r="C8" s="6">
        <v>125</v>
      </c>
      <c r="D8" s="6">
        <v>43</v>
      </c>
      <c r="E8" s="6">
        <v>49</v>
      </c>
      <c r="F8" s="6">
        <v>185</v>
      </c>
      <c r="G8" s="6">
        <v>221</v>
      </c>
      <c r="H8" s="4"/>
      <c r="I8" s="9"/>
      <c r="J8" s="4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20</v>
      </c>
      <c r="B9" s="4" t="s">
        <v>25</v>
      </c>
      <c r="C9" s="7">
        <v>119</v>
      </c>
      <c r="D9" s="7">
        <v>18</v>
      </c>
      <c r="E9" s="7">
        <v>1</v>
      </c>
      <c r="F9" s="7">
        <v>126</v>
      </c>
      <c r="G9" s="7">
        <v>57</v>
      </c>
      <c r="H9" s="4"/>
      <c r="I9" s="9"/>
      <c r="J9" s="4"/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20</v>
      </c>
      <c r="B10" s="4" t="s">
        <v>26</v>
      </c>
      <c r="C10" s="7">
        <v>98</v>
      </c>
      <c r="D10" s="7">
        <v>42</v>
      </c>
      <c r="E10" s="7">
        <v>36</v>
      </c>
      <c r="F10" s="7">
        <v>128</v>
      </c>
      <c r="G10" s="7">
        <v>207</v>
      </c>
      <c r="H10" s="4"/>
      <c r="I10" s="9"/>
      <c r="J10" s="4"/>
      <c r="K10" s="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24</v>
      </c>
      <c r="C11" s="7">
        <v>67</v>
      </c>
      <c r="D11" s="7">
        <v>38</v>
      </c>
      <c r="E11" s="7">
        <v>30</v>
      </c>
      <c r="F11" s="7">
        <v>110</v>
      </c>
      <c r="G11" s="7">
        <v>178</v>
      </c>
      <c r="H11" s="4"/>
      <c r="I11" s="9"/>
      <c r="J11" s="4"/>
      <c r="K11" s="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52</v>
      </c>
      <c r="B12" s="4" t="s">
        <v>53</v>
      </c>
      <c r="C12" s="7">
        <v>65</v>
      </c>
      <c r="D12" s="7">
        <v>24</v>
      </c>
      <c r="E12" s="7">
        <v>26</v>
      </c>
      <c r="F12" s="7">
        <v>81</v>
      </c>
      <c r="G12" s="7">
        <v>124</v>
      </c>
      <c r="H12" s="4"/>
      <c r="I12" s="9"/>
      <c r="J12" s="4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29</v>
      </c>
      <c r="B13" s="4" t="s">
        <v>47</v>
      </c>
      <c r="C13" s="7">
        <v>64</v>
      </c>
      <c r="D13" s="7">
        <v>23</v>
      </c>
      <c r="E13" s="7">
        <v>35</v>
      </c>
      <c r="F13" s="7">
        <v>82</v>
      </c>
      <c r="G13" s="7">
        <v>90</v>
      </c>
      <c r="H13" s="4"/>
      <c r="I13" s="9"/>
      <c r="J13" s="4"/>
      <c r="K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12</v>
      </c>
      <c r="B14" s="4" t="s">
        <v>12</v>
      </c>
      <c r="C14" s="7">
        <v>63</v>
      </c>
      <c r="D14" s="7">
        <v>31</v>
      </c>
      <c r="E14" s="7">
        <v>42</v>
      </c>
      <c r="F14" s="7">
        <v>129</v>
      </c>
      <c r="G14" s="7">
        <v>152</v>
      </c>
      <c r="H14" s="4"/>
      <c r="I14" s="9"/>
      <c r="J14" s="4"/>
      <c r="K14" s="9"/>
      <c r="L14" s="4"/>
      <c r="M14" s="4"/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29</v>
      </c>
      <c r="B15" s="4" t="s">
        <v>43</v>
      </c>
      <c r="C15" s="7">
        <v>60</v>
      </c>
      <c r="D15" s="7">
        <v>18</v>
      </c>
      <c r="E15" s="7">
        <v>31</v>
      </c>
      <c r="F15" s="7">
        <v>80</v>
      </c>
      <c r="G15" s="7">
        <v>89</v>
      </c>
      <c r="H15" s="4"/>
      <c r="I15" s="9"/>
      <c r="J15" s="4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28</v>
      </c>
      <c r="C16" s="7">
        <v>59</v>
      </c>
      <c r="D16" s="7">
        <v>13</v>
      </c>
      <c r="E16" s="7">
        <v>26</v>
      </c>
      <c r="F16" s="7">
        <v>77</v>
      </c>
      <c r="G16" s="7">
        <v>101</v>
      </c>
      <c r="H16" s="4"/>
      <c r="I16" s="9"/>
      <c r="J16" s="4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12</v>
      </c>
      <c r="B17" s="4" t="s">
        <v>16</v>
      </c>
      <c r="C17" s="7">
        <v>54</v>
      </c>
      <c r="D17" s="7">
        <v>23</v>
      </c>
      <c r="E17" s="7">
        <v>32</v>
      </c>
      <c r="F17" s="7">
        <v>88</v>
      </c>
      <c r="G17" s="7">
        <v>126</v>
      </c>
      <c r="H17" s="4"/>
      <c r="I17" s="9"/>
      <c r="J17" s="4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29</v>
      </c>
      <c r="B18" s="4" t="s">
        <v>42</v>
      </c>
      <c r="C18" s="7">
        <v>54</v>
      </c>
      <c r="D18" s="7">
        <v>16</v>
      </c>
      <c r="E18" s="7">
        <v>21</v>
      </c>
      <c r="F18" s="7">
        <v>66</v>
      </c>
      <c r="G18" s="7">
        <v>66</v>
      </c>
      <c r="H18" s="4"/>
      <c r="I18" s="9"/>
      <c r="J18" s="4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12</v>
      </c>
      <c r="B19" s="4" t="s">
        <v>18</v>
      </c>
      <c r="C19" s="7">
        <v>52</v>
      </c>
      <c r="D19" s="7">
        <v>26</v>
      </c>
      <c r="E19" s="7">
        <v>37</v>
      </c>
      <c r="F19" s="7">
        <v>109</v>
      </c>
      <c r="G19" s="7">
        <v>147</v>
      </c>
      <c r="H19" s="4"/>
      <c r="I19" s="9"/>
      <c r="J19" s="4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51</v>
      </c>
      <c r="B20" s="4" t="s">
        <v>51</v>
      </c>
      <c r="C20" s="7">
        <v>48</v>
      </c>
      <c r="D20" s="7">
        <v>15</v>
      </c>
      <c r="E20" s="7">
        <v>29</v>
      </c>
      <c r="F20" s="7">
        <v>82</v>
      </c>
      <c r="G20" s="7">
        <v>68</v>
      </c>
      <c r="H20" s="4"/>
      <c r="I20" s="9"/>
      <c r="J20" s="4"/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46</v>
      </c>
      <c r="C21" s="7">
        <v>46</v>
      </c>
      <c r="D21" s="7">
        <v>15</v>
      </c>
      <c r="E21" s="7">
        <v>30</v>
      </c>
      <c r="F21" s="7">
        <v>83</v>
      </c>
      <c r="G21" s="7">
        <v>75</v>
      </c>
      <c r="H21" s="4"/>
      <c r="I21" s="9"/>
      <c r="J21" s="4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50</v>
      </c>
      <c r="C22" s="7">
        <v>42</v>
      </c>
      <c r="D22" s="7">
        <v>13</v>
      </c>
      <c r="E22" s="7">
        <v>20</v>
      </c>
      <c r="F22" s="7">
        <v>68</v>
      </c>
      <c r="G22" s="7">
        <v>74</v>
      </c>
      <c r="H22" s="4"/>
      <c r="I22" s="9"/>
      <c r="J22" s="4"/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12</v>
      </c>
      <c r="B23" s="4" t="s">
        <v>14</v>
      </c>
      <c r="C23" s="7">
        <v>41</v>
      </c>
      <c r="D23" s="7">
        <v>21</v>
      </c>
      <c r="E23" s="7">
        <v>34</v>
      </c>
      <c r="F23" s="7">
        <v>88</v>
      </c>
      <c r="G23" s="7">
        <v>115</v>
      </c>
      <c r="H23" s="4"/>
      <c r="I23" s="9"/>
      <c r="J23" s="4"/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45</v>
      </c>
      <c r="C24" s="7">
        <v>37</v>
      </c>
      <c r="D24" s="7">
        <v>15</v>
      </c>
      <c r="E24" s="7">
        <v>26</v>
      </c>
      <c r="F24" s="7">
        <v>58</v>
      </c>
      <c r="G24" s="7">
        <v>84</v>
      </c>
      <c r="H24" s="4"/>
      <c r="I24" s="9"/>
      <c r="J24" s="4"/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30</v>
      </c>
      <c r="C25" s="7">
        <v>32</v>
      </c>
      <c r="D25" s="7">
        <v>10</v>
      </c>
      <c r="E25" s="7">
        <v>19</v>
      </c>
      <c r="F25" s="7">
        <v>57</v>
      </c>
      <c r="G25" s="7">
        <v>49</v>
      </c>
      <c r="H25" s="4"/>
      <c r="I25" s="9"/>
      <c r="J25" s="4"/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52</v>
      </c>
      <c r="B26" s="4" t="s">
        <v>55</v>
      </c>
      <c r="C26" s="7">
        <v>28</v>
      </c>
      <c r="D26" s="7">
        <v>16</v>
      </c>
      <c r="E26" s="7">
        <v>25</v>
      </c>
      <c r="F26" s="7">
        <v>64</v>
      </c>
      <c r="G26" s="7">
        <v>95</v>
      </c>
      <c r="H26" s="4"/>
      <c r="I26" s="9"/>
      <c r="J26" s="4"/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20</v>
      </c>
      <c r="B27" s="4" t="s">
        <v>23</v>
      </c>
      <c r="C27" s="7">
        <v>27</v>
      </c>
      <c r="D27" s="7">
        <v>29</v>
      </c>
      <c r="E27" s="7">
        <v>32</v>
      </c>
      <c r="F27" s="7">
        <v>48</v>
      </c>
      <c r="G27" s="7">
        <v>126</v>
      </c>
      <c r="H27" s="4"/>
      <c r="I27" s="9"/>
      <c r="J27" s="4"/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12</v>
      </c>
      <c r="B28" s="4" t="s">
        <v>13</v>
      </c>
      <c r="C28" s="7">
        <v>25</v>
      </c>
      <c r="D28" s="7">
        <v>23</v>
      </c>
      <c r="E28" s="7">
        <v>37</v>
      </c>
      <c r="F28" s="7">
        <v>56</v>
      </c>
      <c r="G28" s="7">
        <v>87</v>
      </c>
      <c r="H28" s="4"/>
      <c r="I28" s="9"/>
      <c r="J28" s="4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41</v>
      </c>
      <c r="C29" s="7">
        <v>23</v>
      </c>
      <c r="D29" s="7">
        <v>11</v>
      </c>
      <c r="E29" s="7">
        <v>19</v>
      </c>
      <c r="F29" s="7">
        <v>35</v>
      </c>
      <c r="G29" s="7">
        <v>42</v>
      </c>
      <c r="H29" s="4"/>
      <c r="I29" s="9"/>
      <c r="J29" s="4"/>
      <c r="K29" s="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48</v>
      </c>
      <c r="C30" s="7">
        <v>23</v>
      </c>
      <c r="D30" s="7">
        <v>12</v>
      </c>
      <c r="E30" s="7">
        <v>21</v>
      </c>
      <c r="F30" s="7">
        <v>31</v>
      </c>
      <c r="G30" s="7">
        <v>30</v>
      </c>
      <c r="H30" s="4"/>
      <c r="I30" s="9"/>
      <c r="J30" s="4"/>
      <c r="K30" s="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12</v>
      </c>
      <c r="B31" s="4" t="s">
        <v>15</v>
      </c>
      <c r="C31" s="7">
        <v>22</v>
      </c>
      <c r="D31" s="7">
        <v>11</v>
      </c>
      <c r="E31" s="7">
        <v>19</v>
      </c>
      <c r="F31" s="7">
        <v>42</v>
      </c>
      <c r="G31" s="7">
        <v>54</v>
      </c>
      <c r="H31" s="4"/>
      <c r="I31" s="9"/>
      <c r="J31" s="4"/>
      <c r="K31" s="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39</v>
      </c>
      <c r="C32" s="7">
        <v>22</v>
      </c>
      <c r="D32" s="7">
        <v>10</v>
      </c>
      <c r="E32" s="7">
        <v>25</v>
      </c>
      <c r="F32" s="7">
        <v>46</v>
      </c>
      <c r="G32" s="7">
        <v>42</v>
      </c>
      <c r="H32" s="4"/>
      <c r="I32" s="9"/>
      <c r="J32" s="4"/>
      <c r="K32" s="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52</v>
      </c>
      <c r="B33" s="4" t="s">
        <v>54</v>
      </c>
      <c r="C33" s="7">
        <v>21</v>
      </c>
      <c r="D33" s="7">
        <v>15</v>
      </c>
      <c r="E33" s="7">
        <v>21</v>
      </c>
      <c r="F33" s="7">
        <v>42</v>
      </c>
      <c r="G33" s="7">
        <v>60</v>
      </c>
      <c r="H33" s="4"/>
      <c r="I33" s="9"/>
      <c r="J33" s="4"/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4"/>
      <c r="I34" s="9"/>
      <c r="J34" s="4"/>
      <c r="K34" s="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32</v>
      </c>
      <c r="C35" s="7">
        <v>19</v>
      </c>
      <c r="D35" s="7">
        <v>10</v>
      </c>
      <c r="E35" s="7">
        <v>23</v>
      </c>
      <c r="F35" s="7">
        <v>38</v>
      </c>
      <c r="G35" s="7">
        <v>61</v>
      </c>
      <c r="H35" s="4"/>
      <c r="I35" s="9"/>
      <c r="J35" s="4"/>
      <c r="K35" s="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40</v>
      </c>
      <c r="C36" s="7">
        <v>19</v>
      </c>
      <c r="D36" s="7">
        <v>10</v>
      </c>
      <c r="E36" s="7">
        <v>50</v>
      </c>
      <c r="F36" s="7">
        <v>41</v>
      </c>
      <c r="G36" s="7">
        <v>44</v>
      </c>
      <c r="H36" s="4"/>
      <c r="I36" s="9"/>
      <c r="J36" s="4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31</v>
      </c>
      <c r="C37" s="7">
        <v>18</v>
      </c>
      <c r="D37" s="7">
        <v>9</v>
      </c>
      <c r="E37" s="7">
        <v>12</v>
      </c>
      <c r="F37" s="7">
        <v>46</v>
      </c>
      <c r="G37" s="7">
        <v>39</v>
      </c>
      <c r="H37" s="4"/>
      <c r="I37" s="9"/>
      <c r="J37" s="4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33</v>
      </c>
      <c r="C38" s="7">
        <v>15</v>
      </c>
      <c r="D38" s="7">
        <v>7</v>
      </c>
      <c r="E38" s="7">
        <v>19</v>
      </c>
      <c r="F38" s="7">
        <v>33</v>
      </c>
      <c r="G38" s="7">
        <v>35</v>
      </c>
      <c r="H38" s="4"/>
      <c r="I38" s="9"/>
      <c r="J38" s="4"/>
      <c r="K38" s="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12</v>
      </c>
      <c r="B39" s="4" t="s">
        <v>17</v>
      </c>
      <c r="C39" s="7">
        <v>14</v>
      </c>
      <c r="D39" s="7">
        <v>10</v>
      </c>
      <c r="E39" s="7">
        <v>13</v>
      </c>
      <c r="F39" s="7">
        <v>44</v>
      </c>
      <c r="G39" s="7">
        <v>65</v>
      </c>
      <c r="H39" s="4"/>
      <c r="I39" s="9"/>
      <c r="J39" s="4"/>
      <c r="K39" s="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36</v>
      </c>
      <c r="C40" s="7">
        <v>14</v>
      </c>
      <c r="D40" s="7">
        <v>6</v>
      </c>
      <c r="E40" s="7">
        <v>21</v>
      </c>
      <c r="F40" s="7">
        <v>20</v>
      </c>
      <c r="G40" s="7">
        <v>17</v>
      </c>
      <c r="H40" s="4"/>
      <c r="I40" s="9"/>
      <c r="J40" s="4"/>
      <c r="K40" s="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29</v>
      </c>
      <c r="B41" s="4" t="s">
        <v>35</v>
      </c>
      <c r="C41" s="7">
        <v>12</v>
      </c>
      <c r="D41" s="7">
        <v>4</v>
      </c>
      <c r="E41" s="7">
        <v>29</v>
      </c>
      <c r="F41" s="7">
        <v>31</v>
      </c>
      <c r="G41" s="7">
        <v>34</v>
      </c>
      <c r="H41" s="4"/>
      <c r="I41" s="9"/>
      <c r="J41" s="4"/>
      <c r="K41" s="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29</v>
      </c>
      <c r="B42" s="4" t="s">
        <v>34</v>
      </c>
      <c r="C42" s="7">
        <v>11</v>
      </c>
      <c r="D42" s="7">
        <v>4</v>
      </c>
      <c r="E42" s="7">
        <v>20</v>
      </c>
      <c r="F42" s="7">
        <v>22</v>
      </c>
      <c r="G42" s="7">
        <v>20</v>
      </c>
      <c r="H42" s="4"/>
      <c r="I42" s="9"/>
      <c r="J42" s="4"/>
      <c r="K42" s="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29</v>
      </c>
      <c r="B43" s="4" t="s">
        <v>37</v>
      </c>
      <c r="C43" s="7">
        <v>11</v>
      </c>
      <c r="D43" s="7">
        <v>5</v>
      </c>
      <c r="E43" s="7">
        <v>19</v>
      </c>
      <c r="F43" s="7">
        <v>22</v>
      </c>
      <c r="G43" s="7">
        <v>21</v>
      </c>
      <c r="H43" s="4"/>
      <c r="I43" s="9"/>
      <c r="J43" s="4"/>
      <c r="K43" s="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29</v>
      </c>
      <c r="B44" s="4" t="s">
        <v>49</v>
      </c>
      <c r="C44" s="7">
        <v>7</v>
      </c>
      <c r="D44" s="7">
        <v>5</v>
      </c>
      <c r="E44" s="7">
        <v>14</v>
      </c>
      <c r="F44" s="7">
        <v>20</v>
      </c>
      <c r="G44" s="7">
        <v>24</v>
      </c>
      <c r="H44" s="4"/>
      <c r="I44" s="9"/>
      <c r="J44" s="4"/>
      <c r="K44" s="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29</v>
      </c>
      <c r="B45" s="4" t="s">
        <v>38</v>
      </c>
      <c r="C45" s="7">
        <v>4</v>
      </c>
      <c r="D45" s="7">
        <v>5</v>
      </c>
      <c r="E45" s="7">
        <v>18</v>
      </c>
      <c r="F45" s="7">
        <v>17</v>
      </c>
      <c r="G45" s="7">
        <v>15</v>
      </c>
      <c r="H45" s="4"/>
      <c r="I45" s="9"/>
      <c r="J45" s="4"/>
      <c r="K45" s="9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11" t="b">
        <f t="shared" ref="H2:H45" si="0">AND(C2 &gt; 50, D2 &gt; 50, E2 &gt; 50, F2 &gt; 50, G2 &gt; 50)</f>
        <v>1</v>
      </c>
      <c r="I2" s="9" t="str">
        <f ca="1">IFERROR(__xludf.DUMMYFUNCTION("FILTER(A2:G45, H2:H45)"),"Indian Subcontinent")</f>
        <v>Indian Subcontinent</v>
      </c>
      <c r="J2" s="4" t="str">
        <f ca="1">IFERROR(__xludf.DUMMYFUNCTION("""COMPUTED_VALUE"""),"Indian Subcontinent")</f>
        <v>Indian Subcontinent</v>
      </c>
      <c r="K2" s="8">
        <f ca="1">IFERROR(__xludf.DUMMYFUNCTION("""COMPUTED_VALUE"""),307)</f>
        <v>307</v>
      </c>
      <c r="L2" s="7">
        <f ca="1">IFERROR(__xludf.DUMMYFUNCTION("""COMPUTED_VALUE"""),94)</f>
        <v>94</v>
      </c>
      <c r="M2" s="7">
        <f ca="1">IFERROR(__xludf.DUMMYFUNCTION("""COMPUTED_VALUE"""),99)</f>
        <v>99</v>
      </c>
      <c r="N2" s="7">
        <f ca="1">IFERROR(__xludf.DUMMYFUNCTION("""COMPUTED_VALUE"""),458)</f>
        <v>458</v>
      </c>
      <c r="O2" s="7">
        <f ca="1">IFERROR(__xludf.DUMMYFUNCTION("""COMPUTED_VALUE"""),482)</f>
        <v>482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12</v>
      </c>
      <c r="B3" s="5" t="s">
        <v>12</v>
      </c>
      <c r="C3" s="6">
        <v>63</v>
      </c>
      <c r="D3" s="6">
        <v>31</v>
      </c>
      <c r="E3" s="6">
        <v>42</v>
      </c>
      <c r="F3" s="6">
        <v>129</v>
      </c>
      <c r="G3" s="6">
        <v>152</v>
      </c>
      <c r="H3" s="11" t="b">
        <f t="shared" si="0"/>
        <v>0</v>
      </c>
      <c r="I3" s="9" t="str">
        <f ca="1">IFERROR(__xludf.DUMMYFUNCTION("""COMPUTED_VALUE"""),"North East India + North Myanmar")</f>
        <v>North East India + North Myanmar</v>
      </c>
      <c r="J3" s="4" t="str">
        <f ca="1">IFERROR(__xludf.DUMMYFUNCTION("""COMPUTED_VALUE"""),"North East India + North Myanmar")</f>
        <v>North East India + North Myanmar</v>
      </c>
      <c r="K3" s="8">
        <f ca="1">IFERROR(__xludf.DUMMYFUNCTION("""COMPUTED_VALUE"""),211)</f>
        <v>211</v>
      </c>
      <c r="L3" s="7">
        <f ca="1">IFERROR(__xludf.DUMMYFUNCTION("""COMPUTED_VALUE"""),69)</f>
        <v>69</v>
      </c>
      <c r="M3" s="7">
        <f ca="1">IFERROR(__xludf.DUMMYFUNCTION("""COMPUTED_VALUE"""),57)</f>
        <v>57</v>
      </c>
      <c r="N3" s="7">
        <f ca="1">IFERROR(__xludf.DUMMYFUNCTION("""COMPUTED_VALUE"""),284)</f>
        <v>284</v>
      </c>
      <c r="O3" s="7">
        <f ca="1">IFERROR(__xludf.DUMMYFUNCTION("""COMPUTED_VALUE"""),342)</f>
        <v>342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12</v>
      </c>
      <c r="B4" s="5" t="s">
        <v>13</v>
      </c>
      <c r="C4" s="6">
        <v>25</v>
      </c>
      <c r="D4" s="6">
        <v>23</v>
      </c>
      <c r="E4" s="6">
        <v>37</v>
      </c>
      <c r="F4" s="6">
        <v>56</v>
      </c>
      <c r="G4" s="6">
        <v>87</v>
      </c>
      <c r="H4" s="11" t="b">
        <f t="shared" si="0"/>
        <v>0</v>
      </c>
      <c r="I4" s="9" t="str">
        <f ca="1">IFERROR(__xludf.DUMMYFUNCTION("""COMPUTED_VALUE"""),"North East India + North Myanmar")</f>
        <v>North East India + North Myanmar</v>
      </c>
      <c r="J4" s="4" t="str">
        <f ca="1">IFERROR(__xludf.DUMMYFUNCTION("""COMPUTED_VALUE"""),"North East India")</f>
        <v>North East India</v>
      </c>
      <c r="K4" s="8">
        <f ca="1">IFERROR(__xludf.DUMMYFUNCTION("""COMPUTED_VALUE"""),189)</f>
        <v>189</v>
      </c>
      <c r="L4" s="7">
        <f ca="1">IFERROR(__xludf.DUMMYFUNCTION("""COMPUTED_VALUE"""),62)</f>
        <v>62</v>
      </c>
      <c r="M4" s="7">
        <f ca="1">IFERROR(__xludf.DUMMYFUNCTION("""COMPUTED_VALUE"""),52)</f>
        <v>52</v>
      </c>
      <c r="N4" s="7">
        <f ca="1">IFERROR(__xludf.DUMMYFUNCTION("""COMPUTED_VALUE"""),258)</f>
        <v>258</v>
      </c>
      <c r="O4" s="7">
        <f ca="1">IFERROR(__xludf.DUMMYFUNCTION("""COMPUTED_VALUE"""),292)</f>
        <v>292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12</v>
      </c>
      <c r="B5" s="5" t="s">
        <v>14</v>
      </c>
      <c r="C5" s="6">
        <v>41</v>
      </c>
      <c r="D5" s="6">
        <v>21</v>
      </c>
      <c r="E5" s="6">
        <v>34</v>
      </c>
      <c r="F5" s="6">
        <v>88</v>
      </c>
      <c r="G5" s="6">
        <v>115</v>
      </c>
      <c r="H5" s="11" t="b">
        <f t="shared" si="0"/>
        <v>0</v>
      </c>
      <c r="I5" s="9" t="str">
        <f ca="1">IFERROR(__xludf.DUMMYFUNCTION("""COMPUTED_VALUE"""),"North East India + North Myanmar")</f>
        <v>North East India + North Myanmar</v>
      </c>
      <c r="J5" s="4" t="str">
        <f ca="1">IFERROR(__xludf.DUMMYFUNCTION("""COMPUTED_VALUE"""),"Sikkim")</f>
        <v>Sikkim</v>
      </c>
      <c r="K5" s="8">
        <f ca="1">IFERROR(__xludf.DUMMYFUNCTION("""COMPUTED_VALUE"""),159)</f>
        <v>159</v>
      </c>
      <c r="L5" s="7">
        <f ca="1">IFERROR(__xludf.DUMMYFUNCTION("""COMPUTED_VALUE"""),55)</f>
        <v>55</v>
      </c>
      <c r="M5" s="7">
        <f ca="1">IFERROR(__xludf.DUMMYFUNCTION("""COMPUTED_VALUE"""),51)</f>
        <v>51</v>
      </c>
      <c r="N5" s="7">
        <f ca="1">IFERROR(__xludf.DUMMYFUNCTION("""COMPUTED_VALUE"""),162)</f>
        <v>162</v>
      </c>
      <c r="O5" s="7">
        <f ca="1">IFERROR(__xludf.DUMMYFUNCTION("""COMPUTED_VALUE"""),263)</f>
        <v>263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12</v>
      </c>
      <c r="B6" s="5" t="s">
        <v>15</v>
      </c>
      <c r="C6" s="6">
        <v>22</v>
      </c>
      <c r="D6" s="6">
        <v>11</v>
      </c>
      <c r="E6" s="6">
        <v>19</v>
      </c>
      <c r="F6" s="6">
        <v>42</v>
      </c>
      <c r="G6" s="6">
        <v>54</v>
      </c>
      <c r="H6" s="11" t="b">
        <f t="shared" si="0"/>
        <v>0</v>
      </c>
      <c r="I6" s="9"/>
      <c r="J6" s="4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12</v>
      </c>
      <c r="B7" s="5" t="s">
        <v>16</v>
      </c>
      <c r="C7" s="6">
        <v>54</v>
      </c>
      <c r="D7" s="6">
        <v>23</v>
      </c>
      <c r="E7" s="6">
        <v>32</v>
      </c>
      <c r="F7" s="6">
        <v>88</v>
      </c>
      <c r="G7" s="6">
        <v>126</v>
      </c>
      <c r="H7" s="11" t="b">
        <f t="shared" si="0"/>
        <v>0</v>
      </c>
      <c r="I7" s="9"/>
      <c r="J7" s="4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12</v>
      </c>
      <c r="B8" s="5" t="s">
        <v>17</v>
      </c>
      <c r="C8" s="6">
        <v>14</v>
      </c>
      <c r="D8" s="6">
        <v>10</v>
      </c>
      <c r="E8" s="6">
        <v>13</v>
      </c>
      <c r="F8" s="6">
        <v>44</v>
      </c>
      <c r="G8" s="6">
        <v>65</v>
      </c>
      <c r="H8" s="11" t="b">
        <f t="shared" si="0"/>
        <v>0</v>
      </c>
      <c r="I8" s="9"/>
      <c r="J8" s="4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12</v>
      </c>
      <c r="B9" s="4" t="s">
        <v>18</v>
      </c>
      <c r="C9" s="7">
        <v>52</v>
      </c>
      <c r="D9" s="7">
        <v>26</v>
      </c>
      <c r="E9" s="7">
        <v>37</v>
      </c>
      <c r="F9" s="7">
        <v>109</v>
      </c>
      <c r="G9" s="7">
        <v>147</v>
      </c>
      <c r="H9" s="11" t="b">
        <f t="shared" si="0"/>
        <v>0</v>
      </c>
      <c r="I9" s="9"/>
      <c r="J9" s="4"/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19</v>
      </c>
      <c r="B10" s="4" t="s">
        <v>19</v>
      </c>
      <c r="C10" s="7">
        <v>125</v>
      </c>
      <c r="D10" s="7">
        <v>43</v>
      </c>
      <c r="E10" s="7">
        <v>49</v>
      </c>
      <c r="F10" s="7">
        <v>185</v>
      </c>
      <c r="G10" s="7">
        <v>221</v>
      </c>
      <c r="H10" s="11" t="b">
        <f t="shared" si="0"/>
        <v>0</v>
      </c>
      <c r="I10" s="9"/>
      <c r="J10" s="4"/>
      <c r="K10" s="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20</v>
      </c>
      <c r="C11" s="7">
        <v>211</v>
      </c>
      <c r="D11" s="7">
        <v>69</v>
      </c>
      <c r="E11" s="7">
        <v>57</v>
      </c>
      <c r="F11" s="7">
        <v>284</v>
      </c>
      <c r="G11" s="7">
        <v>342</v>
      </c>
      <c r="H11" s="11" t="b">
        <f t="shared" si="0"/>
        <v>1</v>
      </c>
      <c r="I11" s="9"/>
      <c r="J11" s="4"/>
      <c r="K11" s="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20</v>
      </c>
      <c r="B12" s="4" t="s">
        <v>21</v>
      </c>
      <c r="C12" s="7">
        <v>189</v>
      </c>
      <c r="D12" s="7">
        <v>62</v>
      </c>
      <c r="E12" s="7">
        <v>52</v>
      </c>
      <c r="F12" s="7">
        <v>258</v>
      </c>
      <c r="G12" s="7">
        <v>292</v>
      </c>
      <c r="H12" s="11" t="b">
        <f t="shared" si="0"/>
        <v>1</v>
      </c>
      <c r="I12" s="9"/>
      <c r="J12" s="4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20</v>
      </c>
      <c r="B13" s="4" t="s">
        <v>22</v>
      </c>
      <c r="C13" s="7">
        <v>159</v>
      </c>
      <c r="D13" s="7">
        <v>55</v>
      </c>
      <c r="E13" s="7">
        <v>51</v>
      </c>
      <c r="F13" s="7">
        <v>162</v>
      </c>
      <c r="G13" s="7">
        <v>263</v>
      </c>
      <c r="H13" s="11" t="b">
        <f t="shared" si="0"/>
        <v>1</v>
      </c>
      <c r="I13" s="9"/>
      <c r="J13" s="4"/>
      <c r="K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20</v>
      </c>
      <c r="B14" s="4" t="s">
        <v>23</v>
      </c>
      <c r="C14" s="7">
        <v>27</v>
      </c>
      <c r="D14" s="7">
        <v>29</v>
      </c>
      <c r="E14" s="7">
        <v>32</v>
      </c>
      <c r="F14" s="7">
        <v>48</v>
      </c>
      <c r="G14" s="7">
        <v>126</v>
      </c>
      <c r="H14" s="11" t="b">
        <f t="shared" si="0"/>
        <v>0</v>
      </c>
      <c r="I14" s="9"/>
      <c r="J14" s="4"/>
      <c r="K14" s="9"/>
      <c r="L14" s="4"/>
      <c r="M14" s="4"/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20</v>
      </c>
      <c r="B15" s="4" t="s">
        <v>24</v>
      </c>
      <c r="C15" s="7">
        <v>67</v>
      </c>
      <c r="D15" s="7">
        <v>38</v>
      </c>
      <c r="E15" s="7">
        <v>30</v>
      </c>
      <c r="F15" s="7">
        <v>110</v>
      </c>
      <c r="G15" s="7">
        <v>178</v>
      </c>
      <c r="H15" s="11" t="b">
        <f t="shared" si="0"/>
        <v>0</v>
      </c>
      <c r="I15" s="9"/>
      <c r="J15" s="4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25</v>
      </c>
      <c r="C16" s="7">
        <v>119</v>
      </c>
      <c r="D16" s="7">
        <v>18</v>
      </c>
      <c r="E16" s="7">
        <v>1</v>
      </c>
      <c r="F16" s="7">
        <v>126</v>
      </c>
      <c r="G16" s="7">
        <v>57</v>
      </c>
      <c r="H16" s="11" t="b">
        <f t="shared" si="0"/>
        <v>0</v>
      </c>
      <c r="I16" s="9"/>
      <c r="J16" s="4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20</v>
      </c>
      <c r="B17" s="4" t="s">
        <v>26</v>
      </c>
      <c r="C17" s="7">
        <v>98</v>
      </c>
      <c r="D17" s="7">
        <v>42</v>
      </c>
      <c r="E17" s="7">
        <v>36</v>
      </c>
      <c r="F17" s="7">
        <v>128</v>
      </c>
      <c r="G17" s="7">
        <v>207</v>
      </c>
      <c r="H17" s="11" t="b">
        <f t="shared" si="0"/>
        <v>0</v>
      </c>
      <c r="I17" s="9"/>
      <c r="J17" s="4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20</v>
      </c>
      <c r="B18" s="4" t="s">
        <v>27</v>
      </c>
      <c r="C18" s="7">
        <v>132</v>
      </c>
      <c r="D18" s="7">
        <v>49</v>
      </c>
      <c r="E18" s="7">
        <v>40</v>
      </c>
      <c r="F18" s="7">
        <v>166</v>
      </c>
      <c r="G18" s="7">
        <v>209</v>
      </c>
      <c r="H18" s="11" t="b">
        <f t="shared" si="0"/>
        <v>0</v>
      </c>
      <c r="I18" s="9"/>
      <c r="J18" s="4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20</v>
      </c>
      <c r="B19" s="4" t="s">
        <v>28</v>
      </c>
      <c r="C19" s="7">
        <v>59</v>
      </c>
      <c r="D19" s="7">
        <v>13</v>
      </c>
      <c r="E19" s="7">
        <v>26</v>
      </c>
      <c r="F19" s="7">
        <v>77</v>
      </c>
      <c r="G19" s="7">
        <v>101</v>
      </c>
      <c r="H19" s="11" t="b">
        <f t="shared" si="0"/>
        <v>0</v>
      </c>
      <c r="I19" s="9"/>
      <c r="J19" s="4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29</v>
      </c>
      <c r="B20" s="4" t="s">
        <v>30</v>
      </c>
      <c r="C20" s="7">
        <v>32</v>
      </c>
      <c r="D20" s="7">
        <v>10</v>
      </c>
      <c r="E20" s="7">
        <v>19</v>
      </c>
      <c r="F20" s="7">
        <v>57</v>
      </c>
      <c r="G20" s="7">
        <v>49</v>
      </c>
      <c r="H20" s="11" t="b">
        <f t="shared" si="0"/>
        <v>0</v>
      </c>
      <c r="I20" s="9"/>
      <c r="J20" s="4"/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31</v>
      </c>
      <c r="C21" s="7">
        <v>18</v>
      </c>
      <c r="D21" s="7">
        <v>9</v>
      </c>
      <c r="E21" s="7">
        <v>12</v>
      </c>
      <c r="F21" s="7">
        <v>46</v>
      </c>
      <c r="G21" s="7">
        <v>39</v>
      </c>
      <c r="H21" s="11" t="b">
        <f t="shared" si="0"/>
        <v>0</v>
      </c>
      <c r="I21" s="9"/>
      <c r="J21" s="4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32</v>
      </c>
      <c r="C22" s="7">
        <v>19</v>
      </c>
      <c r="D22" s="7">
        <v>10</v>
      </c>
      <c r="E22" s="7">
        <v>23</v>
      </c>
      <c r="F22" s="7">
        <v>38</v>
      </c>
      <c r="G22" s="7">
        <v>61</v>
      </c>
      <c r="H22" s="11" t="b">
        <f t="shared" si="0"/>
        <v>0</v>
      </c>
      <c r="I22" s="9"/>
      <c r="J22" s="4"/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29</v>
      </c>
      <c r="B23" s="4" t="s">
        <v>33</v>
      </c>
      <c r="C23" s="7">
        <v>15</v>
      </c>
      <c r="D23" s="7">
        <v>7</v>
      </c>
      <c r="E23" s="7">
        <v>19</v>
      </c>
      <c r="F23" s="7">
        <v>33</v>
      </c>
      <c r="G23" s="7">
        <v>35</v>
      </c>
      <c r="H23" s="11" t="b">
        <f t="shared" si="0"/>
        <v>0</v>
      </c>
      <c r="I23" s="9"/>
      <c r="J23" s="4"/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34</v>
      </c>
      <c r="C24" s="7">
        <v>11</v>
      </c>
      <c r="D24" s="7">
        <v>4</v>
      </c>
      <c r="E24" s="7">
        <v>20</v>
      </c>
      <c r="F24" s="7">
        <v>22</v>
      </c>
      <c r="G24" s="7">
        <v>20</v>
      </c>
      <c r="H24" s="11" t="b">
        <f t="shared" si="0"/>
        <v>0</v>
      </c>
      <c r="I24" s="9"/>
      <c r="J24" s="4"/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35</v>
      </c>
      <c r="C25" s="7">
        <v>12</v>
      </c>
      <c r="D25" s="7">
        <v>4</v>
      </c>
      <c r="E25" s="7">
        <v>29</v>
      </c>
      <c r="F25" s="7">
        <v>31</v>
      </c>
      <c r="G25" s="7">
        <v>34</v>
      </c>
      <c r="H25" s="11" t="b">
        <f t="shared" si="0"/>
        <v>0</v>
      </c>
      <c r="I25" s="9"/>
      <c r="J25" s="4"/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29</v>
      </c>
      <c r="B26" s="4" t="s">
        <v>36</v>
      </c>
      <c r="C26" s="7">
        <v>14</v>
      </c>
      <c r="D26" s="7">
        <v>6</v>
      </c>
      <c r="E26" s="7">
        <v>21</v>
      </c>
      <c r="F26" s="7">
        <v>20</v>
      </c>
      <c r="G26" s="7">
        <v>17</v>
      </c>
      <c r="H26" s="11" t="b">
        <f t="shared" si="0"/>
        <v>0</v>
      </c>
      <c r="I26" s="9"/>
      <c r="J26" s="4"/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29</v>
      </c>
      <c r="B27" s="4" t="s">
        <v>37</v>
      </c>
      <c r="C27" s="7">
        <v>11</v>
      </c>
      <c r="D27" s="7">
        <v>5</v>
      </c>
      <c r="E27" s="7">
        <v>19</v>
      </c>
      <c r="F27" s="7">
        <v>22</v>
      </c>
      <c r="G27" s="7">
        <v>21</v>
      </c>
      <c r="H27" s="11" t="b">
        <f t="shared" si="0"/>
        <v>0</v>
      </c>
      <c r="I27" s="9"/>
      <c r="J27" s="4"/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29</v>
      </c>
      <c r="B28" s="4" t="s">
        <v>38</v>
      </c>
      <c r="C28" s="7">
        <v>4</v>
      </c>
      <c r="D28" s="7">
        <v>5</v>
      </c>
      <c r="E28" s="7">
        <v>18</v>
      </c>
      <c r="F28" s="7">
        <v>17</v>
      </c>
      <c r="G28" s="7">
        <v>15</v>
      </c>
      <c r="H28" s="11" t="b">
        <f t="shared" si="0"/>
        <v>0</v>
      </c>
      <c r="I28" s="9"/>
      <c r="J28" s="4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39</v>
      </c>
      <c r="C29" s="7">
        <v>22</v>
      </c>
      <c r="D29" s="7">
        <v>10</v>
      </c>
      <c r="E29" s="7">
        <v>25</v>
      </c>
      <c r="F29" s="7">
        <v>46</v>
      </c>
      <c r="G29" s="7">
        <v>42</v>
      </c>
      <c r="H29" s="11" t="b">
        <f t="shared" si="0"/>
        <v>0</v>
      </c>
      <c r="I29" s="9"/>
      <c r="J29" s="4"/>
      <c r="K29" s="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40</v>
      </c>
      <c r="C30" s="7">
        <v>19</v>
      </c>
      <c r="D30" s="7">
        <v>10</v>
      </c>
      <c r="E30" s="7">
        <v>50</v>
      </c>
      <c r="F30" s="7">
        <v>41</v>
      </c>
      <c r="G30" s="7">
        <v>44</v>
      </c>
      <c r="H30" s="11" t="b">
        <f t="shared" si="0"/>
        <v>0</v>
      </c>
      <c r="I30" s="9"/>
      <c r="J30" s="4"/>
      <c r="K30" s="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29</v>
      </c>
      <c r="B31" s="4" t="s">
        <v>41</v>
      </c>
      <c r="C31" s="7">
        <v>23</v>
      </c>
      <c r="D31" s="7">
        <v>11</v>
      </c>
      <c r="E31" s="7">
        <v>19</v>
      </c>
      <c r="F31" s="7">
        <v>35</v>
      </c>
      <c r="G31" s="7">
        <v>42</v>
      </c>
      <c r="H31" s="11" t="b">
        <f t="shared" si="0"/>
        <v>0</v>
      </c>
      <c r="I31" s="9"/>
      <c r="J31" s="4"/>
      <c r="K31" s="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42</v>
      </c>
      <c r="C32" s="7">
        <v>54</v>
      </c>
      <c r="D32" s="7">
        <v>16</v>
      </c>
      <c r="E32" s="7">
        <v>21</v>
      </c>
      <c r="F32" s="7">
        <v>66</v>
      </c>
      <c r="G32" s="7">
        <v>66</v>
      </c>
      <c r="H32" s="11" t="b">
        <f t="shared" si="0"/>
        <v>0</v>
      </c>
      <c r="I32" s="9"/>
      <c r="J32" s="4"/>
      <c r="K32" s="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29</v>
      </c>
      <c r="B33" s="4" t="s">
        <v>43</v>
      </c>
      <c r="C33" s="7">
        <v>60</v>
      </c>
      <c r="D33" s="7">
        <v>18</v>
      </c>
      <c r="E33" s="7">
        <v>31</v>
      </c>
      <c r="F33" s="7">
        <v>80</v>
      </c>
      <c r="G33" s="7">
        <v>89</v>
      </c>
      <c r="H33" s="11" t="b">
        <f t="shared" si="0"/>
        <v>0</v>
      </c>
      <c r="I33" s="9"/>
      <c r="J33" s="4"/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11" t="b">
        <f t="shared" si="0"/>
        <v>0</v>
      </c>
      <c r="I34" s="9"/>
      <c r="J34" s="4"/>
      <c r="K34" s="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45</v>
      </c>
      <c r="C35" s="7">
        <v>37</v>
      </c>
      <c r="D35" s="7">
        <v>15</v>
      </c>
      <c r="E35" s="7">
        <v>26</v>
      </c>
      <c r="F35" s="7">
        <v>58</v>
      </c>
      <c r="G35" s="7">
        <v>84</v>
      </c>
      <c r="H35" s="11" t="b">
        <f t="shared" si="0"/>
        <v>0</v>
      </c>
      <c r="I35" s="9"/>
      <c r="J35" s="4"/>
      <c r="K35" s="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46</v>
      </c>
      <c r="C36" s="7">
        <v>46</v>
      </c>
      <c r="D36" s="7">
        <v>15</v>
      </c>
      <c r="E36" s="7">
        <v>30</v>
      </c>
      <c r="F36" s="7">
        <v>83</v>
      </c>
      <c r="G36" s="7">
        <v>75</v>
      </c>
      <c r="H36" s="11" t="b">
        <f t="shared" si="0"/>
        <v>0</v>
      </c>
      <c r="I36" s="9"/>
      <c r="J36" s="4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47</v>
      </c>
      <c r="C37" s="7">
        <v>64</v>
      </c>
      <c r="D37" s="7">
        <v>23</v>
      </c>
      <c r="E37" s="7">
        <v>35</v>
      </c>
      <c r="F37" s="7">
        <v>82</v>
      </c>
      <c r="G37" s="7">
        <v>90</v>
      </c>
      <c r="H37" s="11" t="b">
        <f t="shared" si="0"/>
        <v>0</v>
      </c>
      <c r="I37" s="9"/>
      <c r="J37" s="4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48</v>
      </c>
      <c r="C38" s="7">
        <v>23</v>
      </c>
      <c r="D38" s="7">
        <v>12</v>
      </c>
      <c r="E38" s="7">
        <v>21</v>
      </c>
      <c r="F38" s="7">
        <v>31</v>
      </c>
      <c r="G38" s="7">
        <v>30</v>
      </c>
      <c r="H38" s="11" t="b">
        <f t="shared" si="0"/>
        <v>0</v>
      </c>
      <c r="I38" s="9"/>
      <c r="J38" s="4"/>
      <c r="K38" s="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29</v>
      </c>
      <c r="B39" s="4" t="s">
        <v>49</v>
      </c>
      <c r="C39" s="7">
        <v>7</v>
      </c>
      <c r="D39" s="7">
        <v>5</v>
      </c>
      <c r="E39" s="7">
        <v>14</v>
      </c>
      <c r="F39" s="7">
        <v>20</v>
      </c>
      <c r="G39" s="7">
        <v>24</v>
      </c>
      <c r="H39" s="11" t="b">
        <f t="shared" si="0"/>
        <v>0</v>
      </c>
      <c r="I39" s="9"/>
      <c r="J39" s="4"/>
      <c r="K39" s="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50</v>
      </c>
      <c r="C40" s="7">
        <v>42</v>
      </c>
      <c r="D40" s="7">
        <v>13</v>
      </c>
      <c r="E40" s="7">
        <v>20</v>
      </c>
      <c r="F40" s="7">
        <v>68</v>
      </c>
      <c r="G40" s="7">
        <v>74</v>
      </c>
      <c r="H40" s="11" t="b">
        <f t="shared" si="0"/>
        <v>0</v>
      </c>
      <c r="I40" s="9"/>
      <c r="J40" s="4"/>
      <c r="K40" s="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51</v>
      </c>
      <c r="B41" s="4" t="s">
        <v>51</v>
      </c>
      <c r="C41" s="7">
        <v>48</v>
      </c>
      <c r="D41" s="7">
        <v>15</v>
      </c>
      <c r="E41" s="7">
        <v>29</v>
      </c>
      <c r="F41" s="7">
        <v>82</v>
      </c>
      <c r="G41" s="7">
        <v>68</v>
      </c>
      <c r="H41" s="11" t="b">
        <f t="shared" si="0"/>
        <v>0</v>
      </c>
      <c r="I41" s="9"/>
      <c r="J41" s="4"/>
      <c r="K41" s="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52</v>
      </c>
      <c r="B42" s="4" t="s">
        <v>53</v>
      </c>
      <c r="C42" s="7">
        <v>65</v>
      </c>
      <c r="D42" s="7">
        <v>24</v>
      </c>
      <c r="E42" s="7">
        <v>26</v>
      </c>
      <c r="F42" s="7">
        <v>81</v>
      </c>
      <c r="G42" s="7">
        <v>124</v>
      </c>
      <c r="H42" s="11" t="b">
        <f t="shared" si="0"/>
        <v>0</v>
      </c>
      <c r="I42" s="9"/>
      <c r="J42" s="4"/>
      <c r="K42" s="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52</v>
      </c>
      <c r="B43" s="4" t="s">
        <v>54</v>
      </c>
      <c r="C43" s="7">
        <v>21</v>
      </c>
      <c r="D43" s="7">
        <v>15</v>
      </c>
      <c r="E43" s="7">
        <v>21</v>
      </c>
      <c r="F43" s="7">
        <v>42</v>
      </c>
      <c r="G43" s="7">
        <v>60</v>
      </c>
      <c r="H43" s="11" t="b">
        <f t="shared" si="0"/>
        <v>0</v>
      </c>
      <c r="I43" s="9"/>
      <c r="J43" s="4"/>
      <c r="K43" s="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52</v>
      </c>
      <c r="B44" s="4" t="s">
        <v>55</v>
      </c>
      <c r="C44" s="7">
        <v>28</v>
      </c>
      <c r="D44" s="7">
        <v>16</v>
      </c>
      <c r="E44" s="7">
        <v>25</v>
      </c>
      <c r="F44" s="7">
        <v>64</v>
      </c>
      <c r="G44" s="7">
        <v>95</v>
      </c>
      <c r="H44" s="11" t="b">
        <f t="shared" si="0"/>
        <v>0</v>
      </c>
      <c r="I44" s="9"/>
      <c r="J44" s="4"/>
      <c r="K44" s="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56</v>
      </c>
      <c r="B45" s="4" t="s">
        <v>56</v>
      </c>
      <c r="C45" s="7">
        <v>189</v>
      </c>
      <c r="D45" s="7">
        <v>50</v>
      </c>
      <c r="E45" s="7">
        <v>40</v>
      </c>
      <c r="F45" s="7">
        <v>272</v>
      </c>
      <c r="G45" s="7">
        <v>237</v>
      </c>
      <c r="H45" s="11" t="b">
        <f t="shared" si="0"/>
        <v>0</v>
      </c>
      <c r="I45" s="9"/>
      <c r="J45" s="4"/>
      <c r="K45" s="9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0</v>
      </c>
      <c r="I1" s="3" t="s">
        <v>73</v>
      </c>
      <c r="J1" s="12" t="s">
        <v>74</v>
      </c>
      <c r="K1" s="1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4" t="str">
        <f ca="1">IFERROR(__xludf.DUMMYFUNCTION("UNIQUE(A2:A45)"),"Indian Subcontinent")</f>
        <v>Indian Subcontinent</v>
      </c>
      <c r="I2" s="8">
        <f t="shared" ref="I2:I9" ca="1" si="0">COUNTIF($A$2:$A$45, H2)</f>
        <v>1</v>
      </c>
      <c r="J2" s="7">
        <f t="shared" ref="J2:J9" ca="1" si="1">COUNTIFS($A$2:$A$45, H2, $D$2:$D$45, "&gt;20")</f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12</v>
      </c>
      <c r="B3" s="5" t="s">
        <v>12</v>
      </c>
      <c r="C3" s="6">
        <v>63</v>
      </c>
      <c r="D3" s="6">
        <v>31</v>
      </c>
      <c r="E3" s="6">
        <v>42</v>
      </c>
      <c r="F3" s="6">
        <v>129</v>
      </c>
      <c r="G3" s="6">
        <v>152</v>
      </c>
      <c r="H3" s="4" t="str">
        <f ca="1">IFERROR(__xludf.DUMMYFUNCTION("""COMPUTED_VALUE"""),"Western Himalaya")</f>
        <v>Western Himalaya</v>
      </c>
      <c r="I3" s="8">
        <f t="shared" ca="1" si="0"/>
        <v>7</v>
      </c>
      <c r="J3" s="7">
        <f t="shared" ca="1" si="1"/>
        <v>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12</v>
      </c>
      <c r="B4" s="5" t="s">
        <v>13</v>
      </c>
      <c r="C4" s="6">
        <v>25</v>
      </c>
      <c r="D4" s="6">
        <v>23</v>
      </c>
      <c r="E4" s="6">
        <v>37</v>
      </c>
      <c r="F4" s="6">
        <v>56</v>
      </c>
      <c r="G4" s="6">
        <v>87</v>
      </c>
      <c r="H4" s="4" t="str">
        <f ca="1">IFERROR(__xludf.DUMMYFUNCTION("""COMPUTED_VALUE"""),"Central Himalaya")</f>
        <v>Central Himalaya</v>
      </c>
      <c r="I4" s="8">
        <f t="shared" ca="1" si="0"/>
        <v>1</v>
      </c>
      <c r="J4" s="7">
        <f t="shared" ca="1" si="1"/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12</v>
      </c>
      <c r="B5" s="5" t="s">
        <v>14</v>
      </c>
      <c r="C5" s="6">
        <v>41</v>
      </c>
      <c r="D5" s="6">
        <v>21</v>
      </c>
      <c r="E5" s="6">
        <v>34</v>
      </c>
      <c r="F5" s="6">
        <v>88</v>
      </c>
      <c r="G5" s="6">
        <v>115</v>
      </c>
      <c r="H5" s="4" t="str">
        <f ca="1">IFERROR(__xludf.DUMMYFUNCTION("""COMPUTED_VALUE"""),"North East India + North Myanmar")</f>
        <v>North East India + North Myanmar</v>
      </c>
      <c r="I5" s="8">
        <f t="shared" ca="1" si="0"/>
        <v>9</v>
      </c>
      <c r="J5" s="7">
        <f t="shared" ca="1" si="1"/>
        <v>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12</v>
      </c>
      <c r="B6" s="5" t="s">
        <v>15</v>
      </c>
      <c r="C6" s="6">
        <v>22</v>
      </c>
      <c r="D6" s="6">
        <v>11</v>
      </c>
      <c r="E6" s="6">
        <v>19</v>
      </c>
      <c r="F6" s="6">
        <v>42</v>
      </c>
      <c r="G6" s="6">
        <v>54</v>
      </c>
      <c r="H6" s="4" t="str">
        <f ca="1">IFERROR(__xludf.DUMMYFUNCTION("""COMPUTED_VALUE"""),"Other parts of India")</f>
        <v>Other parts of India</v>
      </c>
      <c r="I6" s="8">
        <f t="shared" ca="1" si="0"/>
        <v>21</v>
      </c>
      <c r="J6" s="7">
        <f t="shared" ca="1" si="1"/>
        <v>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12</v>
      </c>
      <c r="B7" s="5" t="s">
        <v>16</v>
      </c>
      <c r="C7" s="6">
        <v>54</v>
      </c>
      <c r="D7" s="6">
        <v>23</v>
      </c>
      <c r="E7" s="6">
        <v>32</v>
      </c>
      <c r="F7" s="6">
        <v>88</v>
      </c>
      <c r="G7" s="6">
        <v>126</v>
      </c>
      <c r="H7" s="4" t="str">
        <f ca="1">IFERROR(__xludf.DUMMYFUNCTION("""COMPUTED_VALUE"""),"Sri Lanka")</f>
        <v>Sri Lanka</v>
      </c>
      <c r="I7" s="8">
        <f t="shared" ca="1" si="0"/>
        <v>1</v>
      </c>
      <c r="J7" s="7">
        <f t="shared" ca="1" si="1"/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12</v>
      </c>
      <c r="B8" s="5" t="s">
        <v>17</v>
      </c>
      <c r="C8" s="6">
        <v>14</v>
      </c>
      <c r="D8" s="6">
        <v>10</v>
      </c>
      <c r="E8" s="6">
        <v>13</v>
      </c>
      <c r="F8" s="6">
        <v>44</v>
      </c>
      <c r="G8" s="6">
        <v>65</v>
      </c>
      <c r="H8" s="4" t="str">
        <f ca="1">IFERROR(__xludf.DUMMYFUNCTION("""COMPUTED_VALUE"""),"North Myanmar")</f>
        <v>North Myanmar</v>
      </c>
      <c r="I8" s="8">
        <f t="shared" ca="1" si="0"/>
        <v>3</v>
      </c>
      <c r="J8" s="7">
        <f t="shared" ca="1" si="1"/>
        <v>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12</v>
      </c>
      <c r="B9" s="4" t="s">
        <v>18</v>
      </c>
      <c r="C9" s="7">
        <v>52</v>
      </c>
      <c r="D9" s="7">
        <v>26</v>
      </c>
      <c r="E9" s="7">
        <v>37</v>
      </c>
      <c r="F9" s="7">
        <v>109</v>
      </c>
      <c r="G9" s="7">
        <v>147</v>
      </c>
      <c r="H9" s="4" t="str">
        <f ca="1">IFERROR(__xludf.DUMMYFUNCTION("""COMPUTED_VALUE"""),"South Myanmar")</f>
        <v>South Myanmar</v>
      </c>
      <c r="I9" s="8">
        <f t="shared" ca="1" si="0"/>
        <v>1</v>
      </c>
      <c r="J9" s="7">
        <f t="shared" ca="1" si="1"/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19</v>
      </c>
      <c r="B10" s="4" t="s">
        <v>19</v>
      </c>
      <c r="C10" s="7">
        <v>125</v>
      </c>
      <c r="D10" s="7">
        <v>43</v>
      </c>
      <c r="E10" s="7">
        <v>49</v>
      </c>
      <c r="F10" s="7">
        <v>185</v>
      </c>
      <c r="G10" s="7">
        <v>221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20</v>
      </c>
      <c r="C11" s="7">
        <v>211</v>
      </c>
      <c r="D11" s="7">
        <v>69</v>
      </c>
      <c r="E11" s="7">
        <v>57</v>
      </c>
      <c r="F11" s="7">
        <v>284</v>
      </c>
      <c r="G11" s="7">
        <v>342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20</v>
      </c>
      <c r="B12" s="4" t="s">
        <v>21</v>
      </c>
      <c r="C12" s="7">
        <v>189</v>
      </c>
      <c r="D12" s="7">
        <v>62</v>
      </c>
      <c r="E12" s="7">
        <v>52</v>
      </c>
      <c r="F12" s="7">
        <v>258</v>
      </c>
      <c r="G12" s="7">
        <v>292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20</v>
      </c>
      <c r="B13" s="4" t="s">
        <v>22</v>
      </c>
      <c r="C13" s="7">
        <v>159</v>
      </c>
      <c r="D13" s="7">
        <v>55</v>
      </c>
      <c r="E13" s="7">
        <v>51</v>
      </c>
      <c r="F13" s="7">
        <v>162</v>
      </c>
      <c r="G13" s="7">
        <v>263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20</v>
      </c>
      <c r="B14" s="4" t="s">
        <v>23</v>
      </c>
      <c r="C14" s="7">
        <v>27</v>
      </c>
      <c r="D14" s="7">
        <v>29</v>
      </c>
      <c r="E14" s="7">
        <v>32</v>
      </c>
      <c r="F14" s="7">
        <v>48</v>
      </c>
      <c r="G14" s="7">
        <v>126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20</v>
      </c>
      <c r="B15" s="4" t="s">
        <v>24</v>
      </c>
      <c r="C15" s="7">
        <v>67</v>
      </c>
      <c r="D15" s="7">
        <v>38</v>
      </c>
      <c r="E15" s="7">
        <v>30</v>
      </c>
      <c r="F15" s="7">
        <v>110</v>
      </c>
      <c r="G15" s="7">
        <v>178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25</v>
      </c>
      <c r="C16" s="7">
        <v>119</v>
      </c>
      <c r="D16" s="7">
        <v>18</v>
      </c>
      <c r="E16" s="7">
        <v>1</v>
      </c>
      <c r="F16" s="7">
        <v>126</v>
      </c>
      <c r="G16" s="7">
        <v>57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20</v>
      </c>
      <c r="B17" s="4" t="s">
        <v>26</v>
      </c>
      <c r="C17" s="7">
        <v>98</v>
      </c>
      <c r="D17" s="7">
        <v>42</v>
      </c>
      <c r="E17" s="7">
        <v>36</v>
      </c>
      <c r="F17" s="7">
        <v>128</v>
      </c>
      <c r="G17" s="7">
        <v>207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20</v>
      </c>
      <c r="B18" s="4" t="s">
        <v>27</v>
      </c>
      <c r="C18" s="7">
        <v>132</v>
      </c>
      <c r="D18" s="7">
        <v>49</v>
      </c>
      <c r="E18" s="7">
        <v>40</v>
      </c>
      <c r="F18" s="7">
        <v>166</v>
      </c>
      <c r="G18" s="7">
        <v>209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20</v>
      </c>
      <c r="B19" s="4" t="s">
        <v>28</v>
      </c>
      <c r="C19" s="7">
        <v>59</v>
      </c>
      <c r="D19" s="7">
        <v>13</v>
      </c>
      <c r="E19" s="7">
        <v>26</v>
      </c>
      <c r="F19" s="7">
        <v>77</v>
      </c>
      <c r="G19" s="7">
        <v>101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29</v>
      </c>
      <c r="B20" s="4" t="s">
        <v>30</v>
      </c>
      <c r="C20" s="7">
        <v>32</v>
      </c>
      <c r="D20" s="7">
        <v>10</v>
      </c>
      <c r="E20" s="7">
        <v>19</v>
      </c>
      <c r="F20" s="7">
        <v>57</v>
      </c>
      <c r="G20" s="7">
        <v>49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31</v>
      </c>
      <c r="C21" s="7">
        <v>18</v>
      </c>
      <c r="D21" s="7">
        <v>9</v>
      </c>
      <c r="E21" s="7">
        <v>12</v>
      </c>
      <c r="F21" s="7">
        <v>46</v>
      </c>
      <c r="G21" s="7">
        <v>39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32</v>
      </c>
      <c r="C22" s="7">
        <v>19</v>
      </c>
      <c r="D22" s="7">
        <v>10</v>
      </c>
      <c r="E22" s="7">
        <v>23</v>
      </c>
      <c r="F22" s="7">
        <v>38</v>
      </c>
      <c r="G22" s="7">
        <v>61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29</v>
      </c>
      <c r="B23" s="4" t="s">
        <v>33</v>
      </c>
      <c r="C23" s="7">
        <v>15</v>
      </c>
      <c r="D23" s="7">
        <v>7</v>
      </c>
      <c r="E23" s="7">
        <v>19</v>
      </c>
      <c r="F23" s="7">
        <v>33</v>
      </c>
      <c r="G23" s="7">
        <v>35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34</v>
      </c>
      <c r="C24" s="7">
        <v>11</v>
      </c>
      <c r="D24" s="7">
        <v>4</v>
      </c>
      <c r="E24" s="7">
        <v>20</v>
      </c>
      <c r="F24" s="7">
        <v>22</v>
      </c>
      <c r="G24" s="7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35</v>
      </c>
      <c r="C25" s="7">
        <v>12</v>
      </c>
      <c r="D25" s="7">
        <v>4</v>
      </c>
      <c r="E25" s="7">
        <v>29</v>
      </c>
      <c r="F25" s="7">
        <v>31</v>
      </c>
      <c r="G25" s="7">
        <v>34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29</v>
      </c>
      <c r="B26" s="4" t="s">
        <v>36</v>
      </c>
      <c r="C26" s="7">
        <v>14</v>
      </c>
      <c r="D26" s="7">
        <v>6</v>
      </c>
      <c r="E26" s="7">
        <v>21</v>
      </c>
      <c r="F26" s="7">
        <v>20</v>
      </c>
      <c r="G26" s="7">
        <v>17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29</v>
      </c>
      <c r="B27" s="4" t="s">
        <v>37</v>
      </c>
      <c r="C27" s="7">
        <v>11</v>
      </c>
      <c r="D27" s="7">
        <v>5</v>
      </c>
      <c r="E27" s="7">
        <v>19</v>
      </c>
      <c r="F27" s="7">
        <v>22</v>
      </c>
      <c r="G27" s="7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29</v>
      </c>
      <c r="B28" s="4" t="s">
        <v>38</v>
      </c>
      <c r="C28" s="7">
        <v>4</v>
      </c>
      <c r="D28" s="7">
        <v>5</v>
      </c>
      <c r="E28" s="7">
        <v>18</v>
      </c>
      <c r="F28" s="7">
        <v>17</v>
      </c>
      <c r="G28" s="7">
        <v>15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39</v>
      </c>
      <c r="C29" s="7">
        <v>22</v>
      </c>
      <c r="D29" s="7">
        <v>10</v>
      </c>
      <c r="E29" s="7">
        <v>25</v>
      </c>
      <c r="F29" s="7">
        <v>46</v>
      </c>
      <c r="G29" s="7">
        <v>42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40</v>
      </c>
      <c r="C30" s="7">
        <v>19</v>
      </c>
      <c r="D30" s="7">
        <v>10</v>
      </c>
      <c r="E30" s="7">
        <v>50</v>
      </c>
      <c r="F30" s="7">
        <v>41</v>
      </c>
      <c r="G30" s="7">
        <v>44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29</v>
      </c>
      <c r="B31" s="4" t="s">
        <v>41</v>
      </c>
      <c r="C31" s="7">
        <v>23</v>
      </c>
      <c r="D31" s="7">
        <v>11</v>
      </c>
      <c r="E31" s="7">
        <v>19</v>
      </c>
      <c r="F31" s="7">
        <v>35</v>
      </c>
      <c r="G31" s="7">
        <v>42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42</v>
      </c>
      <c r="C32" s="7">
        <v>54</v>
      </c>
      <c r="D32" s="7">
        <v>16</v>
      </c>
      <c r="E32" s="7">
        <v>21</v>
      </c>
      <c r="F32" s="7">
        <v>66</v>
      </c>
      <c r="G32" s="7">
        <v>66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29</v>
      </c>
      <c r="B33" s="4" t="s">
        <v>43</v>
      </c>
      <c r="C33" s="7">
        <v>60</v>
      </c>
      <c r="D33" s="7">
        <v>18</v>
      </c>
      <c r="E33" s="7">
        <v>31</v>
      </c>
      <c r="F33" s="7">
        <v>80</v>
      </c>
      <c r="G33" s="7">
        <v>89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45</v>
      </c>
      <c r="C35" s="7">
        <v>37</v>
      </c>
      <c r="D35" s="7">
        <v>15</v>
      </c>
      <c r="E35" s="7">
        <v>26</v>
      </c>
      <c r="F35" s="7">
        <v>58</v>
      </c>
      <c r="G35" s="7">
        <v>84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46</v>
      </c>
      <c r="C36" s="7">
        <v>46</v>
      </c>
      <c r="D36" s="7">
        <v>15</v>
      </c>
      <c r="E36" s="7">
        <v>30</v>
      </c>
      <c r="F36" s="7">
        <v>83</v>
      </c>
      <c r="G36" s="7">
        <v>75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47</v>
      </c>
      <c r="C37" s="7">
        <v>64</v>
      </c>
      <c r="D37" s="7">
        <v>23</v>
      </c>
      <c r="E37" s="7">
        <v>35</v>
      </c>
      <c r="F37" s="7">
        <v>82</v>
      </c>
      <c r="G37" s="7">
        <v>90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48</v>
      </c>
      <c r="C38" s="7">
        <v>23</v>
      </c>
      <c r="D38" s="7">
        <v>12</v>
      </c>
      <c r="E38" s="7">
        <v>21</v>
      </c>
      <c r="F38" s="7">
        <v>31</v>
      </c>
      <c r="G38" s="7">
        <v>30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29</v>
      </c>
      <c r="B39" s="4" t="s">
        <v>49</v>
      </c>
      <c r="C39" s="7">
        <v>7</v>
      </c>
      <c r="D39" s="7">
        <v>5</v>
      </c>
      <c r="E39" s="7">
        <v>14</v>
      </c>
      <c r="F39" s="7">
        <v>20</v>
      </c>
      <c r="G39" s="7">
        <v>24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50</v>
      </c>
      <c r="C40" s="7">
        <v>42</v>
      </c>
      <c r="D40" s="7">
        <v>13</v>
      </c>
      <c r="E40" s="7">
        <v>20</v>
      </c>
      <c r="F40" s="7">
        <v>68</v>
      </c>
      <c r="G40" s="7">
        <v>74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51</v>
      </c>
      <c r="B41" s="4" t="s">
        <v>51</v>
      </c>
      <c r="C41" s="7">
        <v>48</v>
      </c>
      <c r="D41" s="7">
        <v>15</v>
      </c>
      <c r="E41" s="7">
        <v>29</v>
      </c>
      <c r="F41" s="7">
        <v>82</v>
      </c>
      <c r="G41" s="7">
        <v>68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52</v>
      </c>
      <c r="B42" s="4" t="s">
        <v>53</v>
      </c>
      <c r="C42" s="7">
        <v>65</v>
      </c>
      <c r="D42" s="7">
        <v>24</v>
      </c>
      <c r="E42" s="7">
        <v>26</v>
      </c>
      <c r="F42" s="7">
        <v>81</v>
      </c>
      <c r="G42" s="7">
        <v>124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52</v>
      </c>
      <c r="B43" s="4" t="s">
        <v>54</v>
      </c>
      <c r="C43" s="7">
        <v>21</v>
      </c>
      <c r="D43" s="7">
        <v>15</v>
      </c>
      <c r="E43" s="7">
        <v>21</v>
      </c>
      <c r="F43" s="7">
        <v>42</v>
      </c>
      <c r="G43" s="7">
        <v>60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52</v>
      </c>
      <c r="B44" s="4" t="s">
        <v>55</v>
      </c>
      <c r="C44" s="7">
        <v>28</v>
      </c>
      <c r="D44" s="7">
        <v>16</v>
      </c>
      <c r="E44" s="7">
        <v>25</v>
      </c>
      <c r="F44" s="7">
        <v>64</v>
      </c>
      <c r="G44" s="7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56</v>
      </c>
      <c r="B45" s="4" t="s">
        <v>56</v>
      </c>
      <c r="C45" s="7">
        <v>189</v>
      </c>
      <c r="D45" s="7">
        <v>50</v>
      </c>
      <c r="E45" s="7">
        <v>40</v>
      </c>
      <c r="F45" s="7">
        <v>272</v>
      </c>
      <c r="G45" s="7">
        <v>237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75</v>
      </c>
      <c r="I1" s="3" t="s">
        <v>76</v>
      </c>
      <c r="J1" s="3" t="s">
        <v>0</v>
      </c>
      <c r="K1" s="12" t="s">
        <v>75</v>
      </c>
      <c r="L1" s="1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11</v>
      </c>
      <c r="B2" s="5" t="s">
        <v>11</v>
      </c>
      <c r="C2" s="6">
        <v>307</v>
      </c>
      <c r="D2" s="6">
        <v>94</v>
      </c>
      <c r="E2" s="6">
        <v>99</v>
      </c>
      <c r="F2" s="6">
        <v>458</v>
      </c>
      <c r="G2" s="6">
        <v>482</v>
      </c>
      <c r="H2" s="7">
        <f t="shared" ref="H2:H45" ca="1" si="0">VLOOKUP(A2, $J$2:$K$9, 2, FALSE)</f>
        <v>482</v>
      </c>
      <c r="I2" s="8">
        <f t="shared" ref="I2:I45" si="1">IF(ISBLANK(G2), H2, G2)</f>
        <v>482</v>
      </c>
      <c r="J2" s="4" t="str">
        <f ca="1">IFERROR(__xludf.DUMMYFUNCTION("UNIQUE(A2:A45)"),"Indian Subcontinent")</f>
        <v>Indian Subcontinent</v>
      </c>
      <c r="K2" s="8">
        <f t="shared" ref="K2:K9" ca="1" si="2">AVERAGEIF($A$2:$A$45, J2, $G$2:$G$45)</f>
        <v>482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12</v>
      </c>
      <c r="B3" s="5" t="s">
        <v>12</v>
      </c>
      <c r="C3" s="6">
        <v>63</v>
      </c>
      <c r="D3" s="6">
        <v>31</v>
      </c>
      <c r="E3" s="6">
        <v>42</v>
      </c>
      <c r="F3" s="6">
        <v>129</v>
      </c>
      <c r="G3" s="6">
        <v>152</v>
      </c>
      <c r="H3" s="7">
        <f t="shared" ca="1" si="0"/>
        <v>109.83333333333333</v>
      </c>
      <c r="I3" s="8">
        <f t="shared" si="1"/>
        <v>152</v>
      </c>
      <c r="J3" s="4" t="str">
        <f ca="1">IFERROR(__xludf.DUMMYFUNCTION("""COMPUTED_VALUE"""),"Western Himalaya")</f>
        <v>Western Himalaya</v>
      </c>
      <c r="K3" s="8">
        <f t="shared" ca="1" si="2"/>
        <v>109.83333333333333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12</v>
      </c>
      <c r="B4" s="5" t="s">
        <v>13</v>
      </c>
      <c r="C4" s="6">
        <v>25</v>
      </c>
      <c r="D4" s="6">
        <v>23</v>
      </c>
      <c r="E4" s="6">
        <v>37</v>
      </c>
      <c r="F4" s="6">
        <v>56</v>
      </c>
      <c r="G4" s="6"/>
      <c r="H4" s="7">
        <f t="shared" ca="1" si="0"/>
        <v>109.83333333333333</v>
      </c>
      <c r="I4" s="8">
        <f t="shared" ca="1" si="1"/>
        <v>109.83333333333333</v>
      </c>
      <c r="J4" s="4" t="str">
        <f ca="1">IFERROR(__xludf.DUMMYFUNCTION("""COMPUTED_VALUE"""),"Central Himalaya")</f>
        <v>Central Himalaya</v>
      </c>
      <c r="K4" s="8">
        <f t="shared" ca="1" si="2"/>
        <v>221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12</v>
      </c>
      <c r="B5" s="5" t="s">
        <v>14</v>
      </c>
      <c r="C5" s="6">
        <v>41</v>
      </c>
      <c r="D5" s="6">
        <v>21</v>
      </c>
      <c r="E5" s="6">
        <v>34</v>
      </c>
      <c r="F5" s="6">
        <v>88</v>
      </c>
      <c r="G5" s="6">
        <v>115</v>
      </c>
      <c r="H5" s="7">
        <f t="shared" ca="1" si="0"/>
        <v>109.83333333333333</v>
      </c>
      <c r="I5" s="8">
        <f t="shared" si="1"/>
        <v>115</v>
      </c>
      <c r="J5" s="4" t="str">
        <f ca="1">IFERROR(__xludf.DUMMYFUNCTION("""COMPUTED_VALUE"""),"North East India + North Myanmar")</f>
        <v>North East India + North Myanmar</v>
      </c>
      <c r="K5" s="8">
        <f t="shared" ca="1" si="2"/>
        <v>185.375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12</v>
      </c>
      <c r="B6" s="5" t="s">
        <v>15</v>
      </c>
      <c r="C6" s="6">
        <v>22</v>
      </c>
      <c r="D6" s="6">
        <v>11</v>
      </c>
      <c r="E6" s="6">
        <v>19</v>
      </c>
      <c r="F6" s="6">
        <v>42</v>
      </c>
      <c r="G6" s="6">
        <v>54</v>
      </c>
      <c r="H6" s="7">
        <f t="shared" ca="1" si="0"/>
        <v>109.83333333333333</v>
      </c>
      <c r="I6" s="8">
        <f t="shared" si="1"/>
        <v>54</v>
      </c>
      <c r="J6" s="4" t="str">
        <f ca="1">IFERROR(__xludf.DUMMYFUNCTION("""COMPUTED_VALUE"""),"Other parts of India")</f>
        <v>Other parts of India</v>
      </c>
      <c r="K6" s="8">
        <f t="shared" ca="1" si="2"/>
        <v>45.777777777777779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12</v>
      </c>
      <c r="B7" s="5" t="s">
        <v>16</v>
      </c>
      <c r="C7" s="6">
        <v>54</v>
      </c>
      <c r="D7" s="6">
        <v>23</v>
      </c>
      <c r="E7" s="6">
        <v>32</v>
      </c>
      <c r="F7" s="6">
        <v>88</v>
      </c>
      <c r="G7" s="6">
        <v>126</v>
      </c>
      <c r="H7" s="7">
        <f t="shared" ca="1" si="0"/>
        <v>109.83333333333333</v>
      </c>
      <c r="I7" s="8">
        <f t="shared" si="1"/>
        <v>126</v>
      </c>
      <c r="J7" s="4" t="str">
        <f ca="1">IFERROR(__xludf.DUMMYFUNCTION("""COMPUTED_VALUE"""),"Sri Lanka")</f>
        <v>Sri Lanka</v>
      </c>
      <c r="K7" s="8">
        <f t="shared" ca="1" si="2"/>
        <v>68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12</v>
      </c>
      <c r="B8" s="5" t="s">
        <v>17</v>
      </c>
      <c r="C8" s="6">
        <v>14</v>
      </c>
      <c r="D8" s="6">
        <v>10</v>
      </c>
      <c r="E8" s="6">
        <v>13</v>
      </c>
      <c r="F8" s="6">
        <v>44</v>
      </c>
      <c r="G8" s="6">
        <v>65</v>
      </c>
      <c r="H8" s="7">
        <f t="shared" ca="1" si="0"/>
        <v>109.83333333333333</v>
      </c>
      <c r="I8" s="8">
        <f t="shared" si="1"/>
        <v>65</v>
      </c>
      <c r="J8" s="4" t="str">
        <f ca="1">IFERROR(__xludf.DUMMYFUNCTION("""COMPUTED_VALUE"""),"North Myanmar")</f>
        <v>North Myanmar</v>
      </c>
      <c r="K8" s="8">
        <f t="shared" ca="1" si="2"/>
        <v>92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12</v>
      </c>
      <c r="B9" s="4" t="s">
        <v>18</v>
      </c>
      <c r="C9" s="7">
        <v>52</v>
      </c>
      <c r="D9" s="7">
        <v>26</v>
      </c>
      <c r="E9" s="7">
        <v>37</v>
      </c>
      <c r="F9" s="7">
        <v>109</v>
      </c>
      <c r="G9" s="7">
        <v>147</v>
      </c>
      <c r="H9" s="7">
        <f t="shared" ca="1" si="0"/>
        <v>109.83333333333333</v>
      </c>
      <c r="I9" s="8">
        <f t="shared" si="1"/>
        <v>147</v>
      </c>
      <c r="J9" s="4" t="str">
        <f ca="1">IFERROR(__xludf.DUMMYFUNCTION("""COMPUTED_VALUE"""),"South Myanmar")</f>
        <v>South Myanmar</v>
      </c>
      <c r="K9" s="8">
        <f t="shared" ca="1" si="2"/>
        <v>237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19</v>
      </c>
      <c r="B10" s="4" t="s">
        <v>19</v>
      </c>
      <c r="C10" s="7">
        <v>125</v>
      </c>
      <c r="D10" s="7">
        <v>43</v>
      </c>
      <c r="E10" s="7">
        <v>49</v>
      </c>
      <c r="F10" s="7">
        <v>185</v>
      </c>
      <c r="G10" s="7">
        <v>221</v>
      </c>
      <c r="H10" s="7">
        <f t="shared" ca="1" si="0"/>
        <v>221</v>
      </c>
      <c r="I10" s="8">
        <f t="shared" si="1"/>
        <v>221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20</v>
      </c>
      <c r="B11" s="4" t="s">
        <v>20</v>
      </c>
      <c r="C11" s="7">
        <v>211</v>
      </c>
      <c r="D11" s="7">
        <v>69</v>
      </c>
      <c r="E11" s="7">
        <v>57</v>
      </c>
      <c r="F11" s="7">
        <v>284</v>
      </c>
      <c r="G11" s="7">
        <v>342</v>
      </c>
      <c r="H11" s="7">
        <f t="shared" ca="1" si="0"/>
        <v>185.375</v>
      </c>
      <c r="I11" s="8">
        <f t="shared" si="1"/>
        <v>342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20</v>
      </c>
      <c r="B12" s="4" t="s">
        <v>21</v>
      </c>
      <c r="C12" s="7">
        <v>189</v>
      </c>
      <c r="D12" s="7">
        <v>62</v>
      </c>
      <c r="E12" s="7">
        <v>52</v>
      </c>
      <c r="F12" s="7">
        <v>258</v>
      </c>
      <c r="G12" s="4"/>
      <c r="H12" s="7">
        <f t="shared" ca="1" si="0"/>
        <v>185.375</v>
      </c>
      <c r="I12" s="8">
        <f t="shared" ca="1" si="1"/>
        <v>185.375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20</v>
      </c>
      <c r="B13" s="4" t="s">
        <v>22</v>
      </c>
      <c r="C13" s="7">
        <v>159</v>
      </c>
      <c r="D13" s="7">
        <v>55</v>
      </c>
      <c r="E13" s="7">
        <v>51</v>
      </c>
      <c r="F13" s="7">
        <v>162</v>
      </c>
      <c r="G13" s="7">
        <v>263</v>
      </c>
      <c r="H13" s="7">
        <f t="shared" ca="1" si="0"/>
        <v>185.375</v>
      </c>
      <c r="I13" s="8">
        <f t="shared" si="1"/>
        <v>263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20</v>
      </c>
      <c r="B14" s="4" t="s">
        <v>23</v>
      </c>
      <c r="C14" s="7">
        <v>27</v>
      </c>
      <c r="D14" s="7">
        <v>29</v>
      </c>
      <c r="E14" s="7">
        <v>32</v>
      </c>
      <c r="F14" s="7">
        <v>48</v>
      </c>
      <c r="G14" s="7">
        <v>126</v>
      </c>
      <c r="H14" s="7">
        <f t="shared" ca="1" si="0"/>
        <v>185.375</v>
      </c>
      <c r="I14" s="8">
        <f t="shared" si="1"/>
        <v>126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20</v>
      </c>
      <c r="B15" s="4" t="s">
        <v>24</v>
      </c>
      <c r="C15" s="7">
        <v>67</v>
      </c>
      <c r="D15" s="7">
        <v>38</v>
      </c>
      <c r="E15" s="7">
        <v>30</v>
      </c>
      <c r="F15" s="7">
        <v>110</v>
      </c>
      <c r="G15" s="7">
        <v>178</v>
      </c>
      <c r="H15" s="7">
        <f t="shared" ca="1" si="0"/>
        <v>185.375</v>
      </c>
      <c r="I15" s="8">
        <f t="shared" si="1"/>
        <v>178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20</v>
      </c>
      <c r="B16" s="4" t="s">
        <v>25</v>
      </c>
      <c r="C16" s="7">
        <v>119</v>
      </c>
      <c r="D16" s="7">
        <v>18</v>
      </c>
      <c r="E16" s="7">
        <v>1</v>
      </c>
      <c r="F16" s="7">
        <v>126</v>
      </c>
      <c r="G16" s="7">
        <v>57</v>
      </c>
      <c r="H16" s="7">
        <f t="shared" ca="1" si="0"/>
        <v>185.375</v>
      </c>
      <c r="I16" s="8">
        <f t="shared" si="1"/>
        <v>57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20</v>
      </c>
      <c r="B17" s="4" t="s">
        <v>26</v>
      </c>
      <c r="C17" s="7">
        <v>98</v>
      </c>
      <c r="D17" s="7">
        <v>42</v>
      </c>
      <c r="E17" s="7">
        <v>36</v>
      </c>
      <c r="F17" s="7">
        <v>128</v>
      </c>
      <c r="G17" s="7">
        <v>207</v>
      </c>
      <c r="H17" s="7">
        <f t="shared" ca="1" si="0"/>
        <v>185.375</v>
      </c>
      <c r="I17" s="8">
        <f t="shared" si="1"/>
        <v>207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20</v>
      </c>
      <c r="B18" s="4" t="s">
        <v>27</v>
      </c>
      <c r="C18" s="7">
        <v>132</v>
      </c>
      <c r="D18" s="7">
        <v>49</v>
      </c>
      <c r="E18" s="7">
        <v>40</v>
      </c>
      <c r="F18" s="7">
        <v>166</v>
      </c>
      <c r="G18" s="7">
        <v>209</v>
      </c>
      <c r="H18" s="7">
        <f t="shared" ca="1" si="0"/>
        <v>185.375</v>
      </c>
      <c r="I18" s="8">
        <f t="shared" si="1"/>
        <v>209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20</v>
      </c>
      <c r="B19" s="4" t="s">
        <v>28</v>
      </c>
      <c r="C19" s="7">
        <v>59</v>
      </c>
      <c r="D19" s="7">
        <v>13</v>
      </c>
      <c r="E19" s="7">
        <v>26</v>
      </c>
      <c r="F19" s="7">
        <v>77</v>
      </c>
      <c r="G19" s="7">
        <v>101</v>
      </c>
      <c r="H19" s="7">
        <f t="shared" ca="1" si="0"/>
        <v>185.375</v>
      </c>
      <c r="I19" s="8">
        <f t="shared" si="1"/>
        <v>101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29</v>
      </c>
      <c r="B20" s="4" t="s">
        <v>30</v>
      </c>
      <c r="C20" s="7">
        <v>32</v>
      </c>
      <c r="D20" s="7">
        <v>10</v>
      </c>
      <c r="E20" s="7">
        <v>19</v>
      </c>
      <c r="F20" s="7">
        <v>57</v>
      </c>
      <c r="G20" s="7">
        <v>49</v>
      </c>
      <c r="H20" s="7">
        <f t="shared" ca="1" si="0"/>
        <v>45.777777777777779</v>
      </c>
      <c r="I20" s="8">
        <f t="shared" si="1"/>
        <v>49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 t="s">
        <v>29</v>
      </c>
      <c r="B21" s="4" t="s">
        <v>31</v>
      </c>
      <c r="C21" s="7">
        <v>18</v>
      </c>
      <c r="D21" s="7">
        <v>9</v>
      </c>
      <c r="E21" s="7">
        <v>12</v>
      </c>
      <c r="F21" s="7">
        <v>46</v>
      </c>
      <c r="G21" s="4"/>
      <c r="H21" s="7">
        <f t="shared" ca="1" si="0"/>
        <v>45.777777777777779</v>
      </c>
      <c r="I21" s="8">
        <f t="shared" ca="1" si="1"/>
        <v>45.777777777777779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 t="s">
        <v>29</v>
      </c>
      <c r="B22" s="4" t="s">
        <v>32</v>
      </c>
      <c r="C22" s="7">
        <v>19</v>
      </c>
      <c r="D22" s="7">
        <v>10</v>
      </c>
      <c r="E22" s="7">
        <v>23</v>
      </c>
      <c r="F22" s="7">
        <v>38</v>
      </c>
      <c r="G22" s="7">
        <v>61</v>
      </c>
      <c r="H22" s="7">
        <f t="shared" ca="1" si="0"/>
        <v>45.777777777777779</v>
      </c>
      <c r="I22" s="8">
        <f t="shared" si="1"/>
        <v>61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 t="s">
        <v>29</v>
      </c>
      <c r="B23" s="4" t="s">
        <v>33</v>
      </c>
      <c r="C23" s="7">
        <v>15</v>
      </c>
      <c r="D23" s="7">
        <v>7</v>
      </c>
      <c r="E23" s="7">
        <v>19</v>
      </c>
      <c r="F23" s="7">
        <v>33</v>
      </c>
      <c r="G23" s="7">
        <v>35</v>
      </c>
      <c r="H23" s="7">
        <f t="shared" ca="1" si="0"/>
        <v>45.777777777777779</v>
      </c>
      <c r="I23" s="8">
        <f t="shared" si="1"/>
        <v>35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 t="s">
        <v>29</v>
      </c>
      <c r="B24" s="4" t="s">
        <v>34</v>
      </c>
      <c r="C24" s="7">
        <v>11</v>
      </c>
      <c r="D24" s="7">
        <v>4</v>
      </c>
      <c r="E24" s="7">
        <v>20</v>
      </c>
      <c r="F24" s="7">
        <v>22</v>
      </c>
      <c r="G24" s="7">
        <v>20</v>
      </c>
      <c r="H24" s="7">
        <f t="shared" ca="1" si="0"/>
        <v>45.777777777777779</v>
      </c>
      <c r="I24" s="8">
        <f t="shared" si="1"/>
        <v>20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 t="s">
        <v>29</v>
      </c>
      <c r="B25" s="4" t="s">
        <v>35</v>
      </c>
      <c r="C25" s="7">
        <v>12</v>
      </c>
      <c r="D25" s="7">
        <v>4</v>
      </c>
      <c r="E25" s="7">
        <v>29</v>
      </c>
      <c r="F25" s="7">
        <v>31</v>
      </c>
      <c r="G25" s="4"/>
      <c r="H25" s="7">
        <f t="shared" ca="1" si="0"/>
        <v>45.777777777777779</v>
      </c>
      <c r="I25" s="8">
        <f t="shared" ca="1" si="1"/>
        <v>45.777777777777779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 t="s">
        <v>29</v>
      </c>
      <c r="B26" s="4" t="s">
        <v>36</v>
      </c>
      <c r="C26" s="7">
        <v>14</v>
      </c>
      <c r="D26" s="7">
        <v>6</v>
      </c>
      <c r="E26" s="7">
        <v>21</v>
      </c>
      <c r="F26" s="7">
        <v>20</v>
      </c>
      <c r="G26" s="7">
        <v>17</v>
      </c>
      <c r="H26" s="7">
        <f t="shared" ca="1" si="0"/>
        <v>45.777777777777779</v>
      </c>
      <c r="I26" s="8">
        <f t="shared" si="1"/>
        <v>17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 t="s">
        <v>29</v>
      </c>
      <c r="B27" s="4" t="s">
        <v>37</v>
      </c>
      <c r="C27" s="7">
        <v>11</v>
      </c>
      <c r="D27" s="7">
        <v>5</v>
      </c>
      <c r="E27" s="7">
        <v>19</v>
      </c>
      <c r="F27" s="7">
        <v>22</v>
      </c>
      <c r="G27" s="7">
        <v>21</v>
      </c>
      <c r="H27" s="7">
        <f t="shared" ca="1" si="0"/>
        <v>45.777777777777779</v>
      </c>
      <c r="I27" s="8">
        <f t="shared" si="1"/>
        <v>21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 t="s">
        <v>29</v>
      </c>
      <c r="B28" s="4" t="s">
        <v>38</v>
      </c>
      <c r="C28" s="7">
        <v>4</v>
      </c>
      <c r="D28" s="7">
        <v>5</v>
      </c>
      <c r="E28" s="7">
        <v>18</v>
      </c>
      <c r="F28" s="7">
        <v>17</v>
      </c>
      <c r="G28" s="7">
        <v>15</v>
      </c>
      <c r="H28" s="7">
        <f t="shared" ca="1" si="0"/>
        <v>45.777777777777779</v>
      </c>
      <c r="I28" s="8">
        <f t="shared" si="1"/>
        <v>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 t="s">
        <v>29</v>
      </c>
      <c r="B29" s="4" t="s">
        <v>39</v>
      </c>
      <c r="C29" s="7">
        <v>22</v>
      </c>
      <c r="D29" s="7">
        <v>10</v>
      </c>
      <c r="E29" s="7">
        <v>25</v>
      </c>
      <c r="F29" s="7">
        <v>46</v>
      </c>
      <c r="G29" s="7">
        <v>42</v>
      </c>
      <c r="H29" s="7">
        <f t="shared" ca="1" si="0"/>
        <v>45.777777777777779</v>
      </c>
      <c r="I29" s="8">
        <f t="shared" si="1"/>
        <v>42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 t="s">
        <v>29</v>
      </c>
      <c r="B30" s="4" t="s">
        <v>40</v>
      </c>
      <c r="C30" s="7">
        <v>19</v>
      </c>
      <c r="D30" s="7">
        <v>10</v>
      </c>
      <c r="E30" s="7">
        <v>50</v>
      </c>
      <c r="F30" s="7">
        <v>41</v>
      </c>
      <c r="G30" s="7">
        <v>44</v>
      </c>
      <c r="H30" s="7">
        <f t="shared" ca="1" si="0"/>
        <v>45.777777777777779</v>
      </c>
      <c r="I30" s="8">
        <f t="shared" si="1"/>
        <v>44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 t="s">
        <v>29</v>
      </c>
      <c r="B31" s="4" t="s">
        <v>41</v>
      </c>
      <c r="C31" s="7">
        <v>23</v>
      </c>
      <c r="D31" s="7">
        <v>11</v>
      </c>
      <c r="E31" s="7">
        <v>19</v>
      </c>
      <c r="F31" s="7">
        <v>35</v>
      </c>
      <c r="G31" s="7">
        <v>42</v>
      </c>
      <c r="H31" s="7">
        <f t="shared" ca="1" si="0"/>
        <v>45.777777777777779</v>
      </c>
      <c r="I31" s="8">
        <f t="shared" si="1"/>
        <v>42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 t="s">
        <v>29</v>
      </c>
      <c r="B32" s="4" t="s">
        <v>42</v>
      </c>
      <c r="C32" s="7">
        <v>54</v>
      </c>
      <c r="D32" s="7">
        <v>16</v>
      </c>
      <c r="E32" s="7">
        <v>21</v>
      </c>
      <c r="F32" s="7">
        <v>66</v>
      </c>
      <c r="G32" s="7">
        <v>66</v>
      </c>
      <c r="H32" s="7">
        <f t="shared" ca="1" si="0"/>
        <v>45.777777777777779</v>
      </c>
      <c r="I32" s="8">
        <f t="shared" si="1"/>
        <v>66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 t="s">
        <v>29</v>
      </c>
      <c r="B33" s="4" t="s">
        <v>43</v>
      </c>
      <c r="C33" s="7">
        <v>60</v>
      </c>
      <c r="D33" s="7">
        <v>18</v>
      </c>
      <c r="E33" s="7">
        <v>31</v>
      </c>
      <c r="F33" s="7">
        <v>80</v>
      </c>
      <c r="G33" s="7">
        <v>89</v>
      </c>
      <c r="H33" s="7">
        <f t="shared" ca="1" si="0"/>
        <v>45.777777777777779</v>
      </c>
      <c r="I33" s="8">
        <f t="shared" si="1"/>
        <v>89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 t="s">
        <v>29</v>
      </c>
      <c r="B34" s="4" t="s">
        <v>44</v>
      </c>
      <c r="C34" s="7">
        <v>20</v>
      </c>
      <c r="D34" s="7">
        <v>9</v>
      </c>
      <c r="E34" s="7">
        <v>25</v>
      </c>
      <c r="F34" s="7">
        <v>50</v>
      </c>
      <c r="G34" s="7">
        <v>36</v>
      </c>
      <c r="H34" s="7">
        <f t="shared" ca="1" si="0"/>
        <v>45.777777777777779</v>
      </c>
      <c r="I34" s="8">
        <f t="shared" si="1"/>
        <v>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 t="s">
        <v>29</v>
      </c>
      <c r="B35" s="4" t="s">
        <v>45</v>
      </c>
      <c r="C35" s="7">
        <v>37</v>
      </c>
      <c r="D35" s="7">
        <v>15</v>
      </c>
      <c r="E35" s="7">
        <v>26</v>
      </c>
      <c r="F35" s="7">
        <v>58</v>
      </c>
      <c r="G35" s="7">
        <v>84</v>
      </c>
      <c r="H35" s="7">
        <f t="shared" ca="1" si="0"/>
        <v>45.777777777777779</v>
      </c>
      <c r="I35" s="8">
        <f t="shared" si="1"/>
        <v>84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 t="s">
        <v>29</v>
      </c>
      <c r="B36" s="4" t="s">
        <v>46</v>
      </c>
      <c r="C36" s="7">
        <v>46</v>
      </c>
      <c r="D36" s="7">
        <v>15</v>
      </c>
      <c r="E36" s="7">
        <v>30</v>
      </c>
      <c r="F36" s="7">
        <v>83</v>
      </c>
      <c r="G36" s="7">
        <v>75</v>
      </c>
      <c r="H36" s="7">
        <f t="shared" ca="1" si="0"/>
        <v>45.777777777777779</v>
      </c>
      <c r="I36" s="8">
        <f t="shared" si="1"/>
        <v>75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 t="s">
        <v>29</v>
      </c>
      <c r="B37" s="4" t="s">
        <v>47</v>
      </c>
      <c r="C37" s="7">
        <v>64</v>
      </c>
      <c r="D37" s="7">
        <v>23</v>
      </c>
      <c r="E37" s="7">
        <v>35</v>
      </c>
      <c r="F37" s="7">
        <v>82</v>
      </c>
      <c r="G37" s="4"/>
      <c r="H37" s="7">
        <f t="shared" ca="1" si="0"/>
        <v>45.777777777777779</v>
      </c>
      <c r="I37" s="8">
        <f t="shared" ca="1" si="1"/>
        <v>45.777777777777779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 t="s">
        <v>29</v>
      </c>
      <c r="B38" s="4" t="s">
        <v>48</v>
      </c>
      <c r="C38" s="7">
        <v>23</v>
      </c>
      <c r="D38" s="7">
        <v>12</v>
      </c>
      <c r="E38" s="7">
        <v>21</v>
      </c>
      <c r="F38" s="7">
        <v>31</v>
      </c>
      <c r="G38" s="7">
        <v>30</v>
      </c>
      <c r="H38" s="7">
        <f t="shared" ca="1" si="0"/>
        <v>45.777777777777779</v>
      </c>
      <c r="I38" s="8">
        <f t="shared" si="1"/>
        <v>30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 t="s">
        <v>29</v>
      </c>
      <c r="B39" s="4" t="s">
        <v>49</v>
      </c>
      <c r="C39" s="7">
        <v>7</v>
      </c>
      <c r="D39" s="7">
        <v>5</v>
      </c>
      <c r="E39" s="7">
        <v>14</v>
      </c>
      <c r="F39" s="7">
        <v>20</v>
      </c>
      <c r="G39" s="7">
        <v>24</v>
      </c>
      <c r="H39" s="7">
        <f t="shared" ca="1" si="0"/>
        <v>45.777777777777779</v>
      </c>
      <c r="I39" s="8">
        <f t="shared" si="1"/>
        <v>24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 t="s">
        <v>29</v>
      </c>
      <c r="B40" s="4" t="s">
        <v>50</v>
      </c>
      <c r="C40" s="7">
        <v>42</v>
      </c>
      <c r="D40" s="7">
        <v>13</v>
      </c>
      <c r="E40" s="7">
        <v>20</v>
      </c>
      <c r="F40" s="7">
        <v>68</v>
      </c>
      <c r="G40" s="7">
        <v>74</v>
      </c>
      <c r="H40" s="7">
        <f t="shared" ca="1" si="0"/>
        <v>45.777777777777779</v>
      </c>
      <c r="I40" s="8">
        <f t="shared" si="1"/>
        <v>74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 t="s">
        <v>51</v>
      </c>
      <c r="B41" s="4" t="s">
        <v>51</v>
      </c>
      <c r="C41" s="7">
        <v>48</v>
      </c>
      <c r="D41" s="7">
        <v>15</v>
      </c>
      <c r="E41" s="7">
        <v>29</v>
      </c>
      <c r="F41" s="7">
        <v>82</v>
      </c>
      <c r="G41" s="7">
        <v>68</v>
      </c>
      <c r="H41" s="7">
        <f t="shared" ca="1" si="0"/>
        <v>68</v>
      </c>
      <c r="I41" s="8">
        <f t="shared" si="1"/>
        <v>68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 t="s">
        <v>52</v>
      </c>
      <c r="B42" s="4" t="s">
        <v>53</v>
      </c>
      <c r="C42" s="7">
        <v>65</v>
      </c>
      <c r="D42" s="7">
        <v>24</v>
      </c>
      <c r="E42" s="7">
        <v>26</v>
      </c>
      <c r="F42" s="7">
        <v>81</v>
      </c>
      <c r="G42" s="7">
        <v>124</v>
      </c>
      <c r="H42" s="7">
        <f t="shared" ca="1" si="0"/>
        <v>92</v>
      </c>
      <c r="I42" s="8">
        <f t="shared" si="1"/>
        <v>124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 t="s">
        <v>52</v>
      </c>
      <c r="B43" s="4" t="s">
        <v>54</v>
      </c>
      <c r="C43" s="7">
        <v>21</v>
      </c>
      <c r="D43" s="7">
        <v>15</v>
      </c>
      <c r="E43" s="7">
        <v>21</v>
      </c>
      <c r="F43" s="7">
        <v>42</v>
      </c>
      <c r="G43" s="7">
        <v>60</v>
      </c>
      <c r="H43" s="7">
        <f t="shared" ca="1" si="0"/>
        <v>92</v>
      </c>
      <c r="I43" s="8">
        <f t="shared" si="1"/>
        <v>60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 t="s">
        <v>52</v>
      </c>
      <c r="B44" s="4" t="s">
        <v>55</v>
      </c>
      <c r="C44" s="7">
        <v>28</v>
      </c>
      <c r="D44" s="7">
        <v>16</v>
      </c>
      <c r="E44" s="7">
        <v>25</v>
      </c>
      <c r="F44" s="7">
        <v>64</v>
      </c>
      <c r="G44" s="4"/>
      <c r="H44" s="7">
        <f t="shared" ca="1" si="0"/>
        <v>92</v>
      </c>
      <c r="I44" s="8">
        <f t="shared" ca="1" si="1"/>
        <v>92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 t="s">
        <v>56</v>
      </c>
      <c r="B45" s="4" t="s">
        <v>56</v>
      </c>
      <c r="C45" s="7">
        <v>189</v>
      </c>
      <c r="D45" s="7">
        <v>50</v>
      </c>
      <c r="E45" s="7">
        <v>40</v>
      </c>
      <c r="F45" s="7">
        <v>272</v>
      </c>
      <c r="G45" s="7">
        <v>237</v>
      </c>
      <c r="H45" s="7">
        <f t="shared" ca="1" si="0"/>
        <v>237</v>
      </c>
      <c r="I45" s="8">
        <f t="shared" si="1"/>
        <v>237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Working with cell addresses</vt:lpstr>
      <vt:lpstr>From addresses to values</vt:lpstr>
      <vt:lpstr>Finding nearby cells with offse</vt:lpstr>
      <vt:lpstr>Local addresses</vt:lpstr>
      <vt:lpstr>A VLOOKUP refresher</vt:lpstr>
      <vt:lpstr>Sorted!</vt:lpstr>
      <vt:lpstr>Matching values</vt:lpstr>
      <vt:lpstr>Advanced filtering</vt:lpstr>
      <vt:lpstr>Conditional summary statistics</vt:lpstr>
      <vt:lpstr>Simple imputation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 Renaldi</dc:creator>
  <cp:lastModifiedBy>this</cp:lastModifiedBy>
  <dcterms:modified xsi:type="dcterms:W3CDTF">2022-06-27T07:26:17Z</dcterms:modified>
</cp:coreProperties>
</file>