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riting regular expressions" sheetId="1" r:id="rId4"/>
    <sheet state="visible" name="Filter table using REGEXMATCH" sheetId="2" r:id="rId5"/>
    <sheet state="visible" name="Aggregate campaign cost using R" sheetId="3" r:id="rId6"/>
    <sheet state="visible" name="Aggregate ad group cost-per-cli" sheetId="4" r:id="rId7"/>
    <sheet state="visible" name="Rename brand campaigns using RE" sheetId="5" r:id="rId8"/>
    <sheet state="visible" name="Rename all ad groups using REGE" sheetId="6" r:id="rId9"/>
    <sheet state="visible" name="Extract brand campaign names us" sheetId="7" r:id="rId10"/>
    <sheet state="visible" name="Create campaign IDs using REGEX" sheetId="8" r:id="rId11"/>
    <sheet state="visible" name="Modify the campaign ID to inclu" sheetId="9" r:id="rId12"/>
    <sheet state="visible" name="How much did each source spend" sheetId="10" r:id="rId13"/>
    <sheet state="visible" name="Sum up campaigns with RegEx" sheetId="11" r:id="rId14"/>
  </sheets>
  <definedNames/>
  <calcPr/>
</workbook>
</file>

<file path=xl/sharedStrings.xml><?xml version="1.0" encoding="utf-8"?>
<sst xmlns="http://schemas.openxmlformats.org/spreadsheetml/2006/main" count="905" uniqueCount="100">
  <si>
    <t>Source</t>
  </si>
  <si>
    <t>Campaign Name</t>
  </si>
  <si>
    <t>Ad Group</t>
  </si>
  <si>
    <t>Cost</t>
  </si>
  <si>
    <t>CPC</t>
  </si>
  <si>
    <t>Bing</t>
  </si>
  <si>
    <t>Remarketing</t>
  </si>
  <si>
    <t>Sweaters</t>
  </si>
  <si>
    <t>Regular Expression</t>
  </si>
  <si>
    <t>Google</t>
  </si>
  <si>
    <t>Python Brand</t>
  </si>
  <si>
    <t>Mugs</t>
  </si>
  <si>
    <t>Campaign Name starts with the letter p (or P):</t>
  </si>
  <si>
    <t>^[pP].*</t>
  </si>
  <si>
    <t>pandas Brand</t>
  </si>
  <si>
    <t>Campaign Name ends with the letter d:</t>
  </si>
  <si>
    <t>.*d$</t>
  </si>
  <si>
    <t>Competitors</t>
  </si>
  <si>
    <t>Tee Shirts</t>
  </si>
  <si>
    <t>Ad Group is Mugs or Sweaters:</t>
  </si>
  <si>
    <t>Mugs|Sweaters</t>
  </si>
  <si>
    <t>DataCamp Brand</t>
  </si>
  <si>
    <t>Pandas Brand</t>
  </si>
  <si>
    <t>Diagnostic Cells</t>
  </si>
  <si>
    <t>The cells below are used to check your regex patterns!</t>
  </si>
  <si>
    <t>Regex:</t>
  </si>
  <si>
    <t>Competitors?</t>
  </si>
  <si>
    <t>Competitor</t>
  </si>
  <si>
    <t>Diagnostic Cell</t>
  </si>
  <si>
    <t>The cells below are used to check your regex pattern!</t>
  </si>
  <si>
    <t>Regex</t>
  </si>
  <si>
    <t>Data.*</t>
  </si>
  <si>
    <t>Python.*</t>
  </si>
  <si>
    <t>Mugs and Tee Shirts</t>
  </si>
  <si>
    <t>Mugs|Tee Shirts</t>
  </si>
  <si>
    <t>Mugs and Sweaters</t>
  </si>
  <si>
    <t>Replace</t>
  </si>
  <si>
    <t>Brand</t>
  </si>
  <si>
    <t>Don't change the cell below, as it is used to inspect your regex pattern!</t>
  </si>
  <si>
    <t>s$</t>
  </si>
  <si>
    <t>Extract</t>
  </si>
  <si>
    <t>Regex Extract:</t>
  </si>
  <si>
    <t>^.</t>
  </si>
  <si>
    <t xml:space="preserve">Python </t>
  </si>
  <si>
    <t xml:space="preserve">pandas </t>
  </si>
  <si>
    <t xml:space="preserve">DataCamp </t>
  </si>
  <si>
    <t xml:space="preserve">Pandas </t>
  </si>
  <si>
    <t>Campaign ID</t>
  </si>
  <si>
    <t>Full ID</t>
  </si>
  <si>
    <t>Remarketing_Swe</t>
  </si>
  <si>
    <t>(^.{3})</t>
  </si>
  <si>
    <t>Python_Mug</t>
  </si>
  <si>
    <t>pandas_Mug</t>
  </si>
  <si>
    <t>Competitors_Tee</t>
  </si>
  <si>
    <t>Competitors_Mug</t>
  </si>
  <si>
    <t>DataCamp_Swe</t>
  </si>
  <si>
    <t>Competitors_Swe</t>
  </si>
  <si>
    <t>Python_Tee</t>
  </si>
  <si>
    <t>Pandas_Swe</t>
  </si>
  <si>
    <t>Python_Swe</t>
  </si>
  <si>
    <t>Remarketing_Tee</t>
  </si>
  <si>
    <t>Pandas_Mug</t>
  </si>
  <si>
    <t>Pandas_Tee</t>
  </si>
  <si>
    <t>pandas_Tee</t>
  </si>
  <si>
    <t>DataCamp_Tee</t>
  </si>
  <si>
    <t>pandas_Swe</t>
  </si>
  <si>
    <t>DataCamp_Mug</t>
  </si>
  <si>
    <t>Bin_Remarketing_Swe</t>
  </si>
  <si>
    <t>Regex Match Bing:</t>
  </si>
  <si>
    <t>^B.*</t>
  </si>
  <si>
    <t>Goo_Python_Mug</t>
  </si>
  <si>
    <t>Regex Match Google:</t>
  </si>
  <si>
    <t>^G.*</t>
  </si>
  <si>
    <t>Bin_pandas_Mug</t>
  </si>
  <si>
    <t>Goo_Competitors_Tee</t>
  </si>
  <si>
    <t>Goo_Competitors_Mug</t>
  </si>
  <si>
    <t>Total Cost</t>
  </si>
  <si>
    <t>Goo_DataCamp_Swe</t>
  </si>
  <si>
    <t>Bin_Python_Mug</t>
  </si>
  <si>
    <t>Bin_Competitors_Mug</t>
  </si>
  <si>
    <t>Goo_Competitors_Swe</t>
  </si>
  <si>
    <t>Goo_Python_Tee</t>
  </si>
  <si>
    <t>Goo_Pandas_Swe</t>
  </si>
  <si>
    <t>Bin_Python_Swe</t>
  </si>
  <si>
    <t>Goo_Remarketing_Tee</t>
  </si>
  <si>
    <t>Goo_Pandas_Mug</t>
  </si>
  <si>
    <t>Bin_Competitors_Tee</t>
  </si>
  <si>
    <t>Goo_Pandas_Tee</t>
  </si>
  <si>
    <t>Goo_Remarketing_Swe</t>
  </si>
  <si>
    <t>Bin_pandas_Tee</t>
  </si>
  <si>
    <t>Bin_DataCamp_Swe</t>
  </si>
  <si>
    <t>Goo_DataCamp_Tee</t>
  </si>
  <si>
    <t>Bin_pandas_Swe</t>
  </si>
  <si>
    <t>Bin_DataCamp_Mug</t>
  </si>
  <si>
    <t>Bin_Remarketing_Tee</t>
  </si>
  <si>
    <t>Bin_Competitors_Swe</t>
  </si>
  <si>
    <t>Goo_Python_Swe</t>
  </si>
  <si>
    <t>Goo_DataCamp_Mug</t>
  </si>
  <si>
    <t>Bin_DataCamp_Tee</t>
  </si>
  <si>
    <t>Bin_Python_Tee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</si>
</sst>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7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i/>
      <color theme="1"/>
      <name val="Arial"/>
    </font>
    <font>
      <sz val="11.0"/>
      <color rgb="FF000000"/>
      <name val="Inconsolata"/>
    </font>
    <font>
      <color rgb="FF000000"/>
      <name val="Inconsolata"/>
    </font>
  </fonts>
  <fills count="6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7ECCE2"/>
        <bgColor rgb="FF7ECCE2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3" fontId="2" numFmtId="2" xfId="0" applyAlignment="1" applyFont="1" applyNumberFormat="1">
      <alignment horizontal="center" vertical="bottom"/>
    </xf>
    <xf borderId="0" fillId="0" fontId="3" numFmtId="0" xfId="0" applyAlignment="1" applyFont="1">
      <alignment horizontal="center" vertical="bottom"/>
    </xf>
    <xf borderId="0" fillId="4" fontId="2" numFmtId="0" xfId="0" applyAlignment="1" applyFill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4" fontId="2" numFmtId="2" xfId="0" applyAlignment="1" applyFont="1" applyNumberFormat="1">
      <alignment horizontal="center" vertical="bottom"/>
    </xf>
    <xf borderId="0" fillId="0" fontId="2" numFmtId="0" xfId="0" applyAlignment="1" applyFont="1">
      <alignment shrinkToFit="0" vertical="bottom" wrapText="0"/>
    </xf>
    <xf borderId="0" fillId="5" fontId="2" numFmtId="0" xfId="0" applyAlignment="1" applyFill="1" applyFont="1">
      <alignment horizontal="center" vertical="bottom"/>
    </xf>
    <xf borderId="0" fillId="0" fontId="2" numFmtId="164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3" fontId="2" numFmtId="0" xfId="0" applyAlignment="1" applyFont="1">
      <alignment vertical="bottom"/>
    </xf>
    <xf borderId="0" fillId="3" fontId="2" numFmtId="164" xfId="0" applyAlignment="1" applyFont="1" applyNumberFormat="1">
      <alignment horizontal="center" vertical="bottom"/>
    </xf>
    <xf borderId="0" fillId="3" fontId="2" numFmtId="2" xfId="0" applyAlignment="1" applyFont="1" applyNumberFormat="1">
      <alignment horizontal="center" vertical="bottom"/>
    </xf>
    <xf borderId="0" fillId="0" fontId="2" numFmtId="0" xfId="0" applyAlignment="1" applyFont="1">
      <alignment horizontal="right" vertical="bottom"/>
    </xf>
    <xf borderId="0" fillId="4" fontId="2" numFmtId="0" xfId="0" applyAlignment="1" applyFont="1">
      <alignment vertical="bottom"/>
    </xf>
    <xf borderId="0" fillId="4" fontId="2" numFmtId="164" xfId="0" applyAlignment="1" applyFont="1" applyNumberFormat="1">
      <alignment horizontal="center" vertical="bottom"/>
    </xf>
    <xf borderId="0" fillId="4" fontId="2" numFmtId="2" xfId="0" applyAlignment="1" applyFont="1" applyNumberFormat="1">
      <alignment horizontal="center" vertical="bottom"/>
    </xf>
    <xf borderId="0" fillId="2" fontId="2" numFmtId="0" xfId="0" applyAlignment="1" applyFont="1">
      <alignment horizontal="right" vertical="bottom"/>
    </xf>
    <xf borderId="0" fillId="2" fontId="2" numFmtId="0" xfId="0" applyAlignment="1" applyFont="1">
      <alignment vertical="bottom"/>
    </xf>
    <xf borderId="0" fillId="2" fontId="2" numFmtId="164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3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shrinkToFit="0" wrapText="1"/>
    </xf>
    <xf borderId="0" fillId="0" fontId="2" numFmtId="0" xfId="0" applyAlignment="1" applyFont="1">
      <alignment shrinkToFit="0" wrapText="1"/>
    </xf>
    <xf borderId="0" fillId="2" fontId="2" numFmtId="0" xfId="0" applyAlignment="1" applyFont="1">
      <alignment vertical="bottom"/>
    </xf>
    <xf borderId="0" fillId="0" fontId="2" numFmtId="0" xfId="0" applyFont="1"/>
    <xf borderId="0" fillId="3" fontId="6" numFmtId="164" xfId="0" applyAlignment="1" applyFont="1" applyNumberFormat="1">
      <alignment horizontal="right" vertical="bottom"/>
    </xf>
    <xf borderId="0" fillId="3" fontId="2" numFmtId="164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4">
        <v>46.9092</v>
      </c>
      <c r="E2" s="5">
        <v>3.1273</v>
      </c>
      <c r="F2" s="2"/>
      <c r="G2" s="2"/>
      <c r="H2" s="6" t="s">
        <v>8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9</v>
      </c>
      <c r="B3" s="7" t="s">
        <v>10</v>
      </c>
      <c r="C3" s="7" t="s">
        <v>11</v>
      </c>
      <c r="D3" s="8">
        <v>45.6996</v>
      </c>
      <c r="E3" s="9">
        <v>1.6926</v>
      </c>
      <c r="F3" s="2"/>
      <c r="G3" s="10" t="s">
        <v>12</v>
      </c>
      <c r="H3" s="11" t="s">
        <v>13</v>
      </c>
      <c r="I3" s="12"/>
      <c r="J3" s="1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5</v>
      </c>
      <c r="B4" s="3" t="s">
        <v>14</v>
      </c>
      <c r="C4" s="3" t="s">
        <v>11</v>
      </c>
      <c r="D4" s="4">
        <v>43.7671</v>
      </c>
      <c r="E4" s="5">
        <v>4.863</v>
      </c>
      <c r="F4" s="2"/>
      <c r="G4" s="2" t="s">
        <v>15</v>
      </c>
      <c r="H4" s="11" t="s">
        <v>16</v>
      </c>
      <c r="I4" s="12"/>
      <c r="J4" s="1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9</v>
      </c>
      <c r="B5" s="7" t="s">
        <v>17</v>
      </c>
      <c r="C5" s="7" t="s">
        <v>18</v>
      </c>
      <c r="D5" s="8">
        <v>43.3946</v>
      </c>
      <c r="E5" s="9">
        <v>1.669</v>
      </c>
      <c r="F5" s="2"/>
      <c r="G5" s="2" t="s">
        <v>19</v>
      </c>
      <c r="H5" s="11" t="s">
        <v>20</v>
      </c>
      <c r="I5" s="12"/>
      <c r="J5" s="1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9</v>
      </c>
      <c r="B6" s="3" t="s">
        <v>17</v>
      </c>
      <c r="C6" s="3" t="s">
        <v>11</v>
      </c>
      <c r="D6" s="4">
        <v>42.2263</v>
      </c>
      <c r="E6" s="5">
        <v>2.1113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9</v>
      </c>
      <c r="B7" s="7" t="s">
        <v>21</v>
      </c>
      <c r="C7" s="7" t="s">
        <v>7</v>
      </c>
      <c r="D7" s="8">
        <v>39.6847</v>
      </c>
      <c r="E7" s="9">
        <v>3.0527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5</v>
      </c>
      <c r="B8" s="3" t="s">
        <v>10</v>
      </c>
      <c r="C8" s="3" t="s">
        <v>11</v>
      </c>
      <c r="D8" s="4">
        <v>39.0598</v>
      </c>
      <c r="E8" s="5">
        <v>2.0558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5</v>
      </c>
      <c r="B9" s="7" t="s">
        <v>17</v>
      </c>
      <c r="C9" s="7" t="s">
        <v>11</v>
      </c>
      <c r="D9" s="8">
        <v>38.9272</v>
      </c>
      <c r="E9" s="9">
        <v>3.5388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9</v>
      </c>
      <c r="B10" s="3" t="s">
        <v>17</v>
      </c>
      <c r="C10" s="3" t="s">
        <v>7</v>
      </c>
      <c r="D10" s="4">
        <v>36.5866</v>
      </c>
      <c r="E10" s="5">
        <v>2.2867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9</v>
      </c>
      <c r="B11" s="7" t="s">
        <v>10</v>
      </c>
      <c r="C11" s="7" t="s">
        <v>18</v>
      </c>
      <c r="D11" s="8">
        <v>35.5526</v>
      </c>
      <c r="E11" s="9">
        <v>2.3702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9</v>
      </c>
      <c r="B12" s="3" t="s">
        <v>22</v>
      </c>
      <c r="C12" s="3" t="s">
        <v>7</v>
      </c>
      <c r="D12" s="4">
        <v>32.5252</v>
      </c>
      <c r="E12" s="5">
        <v>2.3232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5</v>
      </c>
      <c r="B13" s="7" t="s">
        <v>10</v>
      </c>
      <c r="C13" s="7" t="s">
        <v>7</v>
      </c>
      <c r="D13" s="8">
        <v>31.8942</v>
      </c>
      <c r="E13" s="9">
        <v>2.2782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9</v>
      </c>
      <c r="B14" s="3" t="s">
        <v>6</v>
      </c>
      <c r="C14" s="3" t="s">
        <v>18</v>
      </c>
      <c r="D14" s="4">
        <v>30.7636</v>
      </c>
      <c r="E14" s="5">
        <v>1.1394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9</v>
      </c>
      <c r="B15" s="7" t="s">
        <v>22</v>
      </c>
      <c r="C15" s="7" t="s">
        <v>11</v>
      </c>
      <c r="D15" s="8">
        <v>29.9169</v>
      </c>
      <c r="E15" s="9">
        <v>1.4246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5</v>
      </c>
      <c r="B16" s="3" t="s">
        <v>17</v>
      </c>
      <c r="C16" s="3" t="s">
        <v>18</v>
      </c>
      <c r="D16" s="4">
        <v>29.4528</v>
      </c>
      <c r="E16" s="5">
        <v>2.2656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9</v>
      </c>
      <c r="B17" s="7" t="s">
        <v>22</v>
      </c>
      <c r="C17" s="7" t="s">
        <v>18</v>
      </c>
      <c r="D17" s="8">
        <v>29.1933</v>
      </c>
      <c r="E17" s="9">
        <v>1.327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9</v>
      </c>
      <c r="B18" s="3" t="s">
        <v>6</v>
      </c>
      <c r="C18" s="3" t="s">
        <v>7</v>
      </c>
      <c r="D18" s="4">
        <v>24.7452</v>
      </c>
      <c r="E18" s="5">
        <v>1.6497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5</v>
      </c>
      <c r="B19" s="7" t="s">
        <v>14</v>
      </c>
      <c r="C19" s="7" t="s">
        <v>18</v>
      </c>
      <c r="D19" s="8">
        <v>24.0371</v>
      </c>
      <c r="E19" s="9">
        <v>3.4339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 t="s">
        <v>5</v>
      </c>
      <c r="B20" s="3" t="s">
        <v>21</v>
      </c>
      <c r="C20" s="3" t="s">
        <v>7</v>
      </c>
      <c r="D20" s="4">
        <v>23.0395</v>
      </c>
      <c r="E20" s="5">
        <v>2.8799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9</v>
      </c>
      <c r="B21" s="7" t="s">
        <v>21</v>
      </c>
      <c r="C21" s="7" t="s">
        <v>18</v>
      </c>
      <c r="D21" s="8">
        <v>22.753</v>
      </c>
      <c r="E21" s="9">
        <v>2.0685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5</v>
      </c>
      <c r="B22" s="3" t="s">
        <v>14</v>
      </c>
      <c r="C22" s="3" t="s">
        <v>7</v>
      </c>
      <c r="D22" s="4">
        <v>17.7971</v>
      </c>
      <c r="E22" s="5">
        <v>0.9367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5</v>
      </c>
      <c r="B23" s="7" t="s">
        <v>21</v>
      </c>
      <c r="C23" s="7" t="s">
        <v>11</v>
      </c>
      <c r="D23" s="8">
        <v>15.1519</v>
      </c>
      <c r="E23" s="9">
        <v>1.1655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 t="s">
        <v>5</v>
      </c>
      <c r="B24" s="3" t="s">
        <v>6</v>
      </c>
      <c r="C24" s="3" t="s">
        <v>18</v>
      </c>
      <c r="D24" s="4">
        <v>13.0666</v>
      </c>
      <c r="E24" s="5">
        <v>0.6533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5</v>
      </c>
      <c r="B25" s="7" t="s">
        <v>17</v>
      </c>
      <c r="C25" s="7" t="s">
        <v>7</v>
      </c>
      <c r="D25" s="8">
        <v>12.9665</v>
      </c>
      <c r="E25" s="9">
        <v>1.0805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 t="s">
        <v>9</v>
      </c>
      <c r="B26" s="3" t="s">
        <v>10</v>
      </c>
      <c r="C26" s="3" t="s">
        <v>7</v>
      </c>
      <c r="D26" s="4">
        <v>12.9213</v>
      </c>
      <c r="E26" s="5">
        <v>0.4786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9</v>
      </c>
      <c r="B27" s="7" t="s">
        <v>21</v>
      </c>
      <c r="C27" s="7" t="s">
        <v>11</v>
      </c>
      <c r="D27" s="8">
        <v>12.7234</v>
      </c>
      <c r="E27" s="9">
        <v>0.5301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 t="s">
        <v>5</v>
      </c>
      <c r="B28" s="3" t="s">
        <v>21</v>
      </c>
      <c r="C28" s="3" t="s">
        <v>18</v>
      </c>
      <c r="D28" s="4">
        <v>11.7426</v>
      </c>
      <c r="E28" s="5">
        <v>1.4678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5</v>
      </c>
      <c r="B29" s="7" t="s">
        <v>10</v>
      </c>
      <c r="C29" s="7" t="s">
        <v>18</v>
      </c>
      <c r="D29" s="8">
        <v>11.508</v>
      </c>
      <c r="E29" s="9">
        <v>0.7672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">
        <v>23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10" t="s">
        <v>24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 t="str">
        <f>IFERROR(__xludf.DUMMYFUNCTION("REGEXEXTRACT(""Pandas"",H3)"),"Pandas")</f>
        <v>Pandas</v>
      </c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 t="str">
        <f>IFERROR(__xludf.DUMMYFUNCTION("REGEXEXTRACT(""pandas"",H3)"),"pandas")</f>
        <v>pandas</v>
      </c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 t="str">
        <f>IFERROR(__xludf.DUMMYFUNCTION("REGEXEXTRACT(""end"",H4)"),"end")</f>
        <v>end</v>
      </c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 t="str">
        <f>IFERROR(__xludf.DUMMYFUNCTION("REGEXEXTRACT(""Mugs"",H5)"),"Mugs")</f>
        <v>Mugs</v>
      </c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 t="str">
        <f>IFERROR(__xludf.DUMMYFUNCTION("REGEXEXTRACT(""Sweaters"",H5)"),"Sweaters")</f>
        <v>Sweaters</v>
      </c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6">
        <v>3.1273</v>
      </c>
      <c r="F2" s="2"/>
      <c r="G2" s="17" t="s">
        <v>25</v>
      </c>
      <c r="H2" s="2" t="s">
        <v>26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20">
        <v>1.6926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6">
        <v>4.863</v>
      </c>
      <c r="F4" s="2"/>
      <c r="G4" s="13" t="s">
        <v>0</v>
      </c>
      <c r="H4" s="13" t="s">
        <v>1</v>
      </c>
      <c r="I4" s="13" t="s">
        <v>2</v>
      </c>
      <c r="J4" s="13" t="s">
        <v>3</v>
      </c>
      <c r="K4" s="13" t="s">
        <v>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20">
        <v>1.669</v>
      </c>
      <c r="F5" s="2"/>
      <c r="G5" s="21" t="str">
        <f>IFERROR(__xludf.DUMMYFUNCTION("FILTER(A2:E29,REGEXMATCH(B2:B29,H2))"),"Google")</f>
        <v>Google</v>
      </c>
      <c r="H5" s="22" t="str">
        <f>IFERROR(__xludf.DUMMYFUNCTION("""COMPUTED_VALUE"""),"Competitors")</f>
        <v>Competitors</v>
      </c>
      <c r="I5" s="22" t="str">
        <f>IFERROR(__xludf.DUMMYFUNCTION("""COMPUTED_VALUE"""),"Tee Shirts")</f>
        <v>Tee Shirts</v>
      </c>
      <c r="J5" s="23">
        <f>IFERROR(__xludf.DUMMYFUNCTION("""COMPUTED_VALUE"""),43.3946)</f>
        <v>43.3946</v>
      </c>
      <c r="K5" s="23">
        <f>IFERROR(__xludf.DUMMYFUNCTION("""COMPUTED_VALUE"""),1.669)</f>
        <v>1.669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6">
        <v>2.1113</v>
      </c>
      <c r="F6" s="2"/>
      <c r="G6" s="2" t="str">
        <f>IFERROR(__xludf.DUMMYFUNCTION("""COMPUTED_VALUE"""),"Google")</f>
        <v>Google</v>
      </c>
      <c r="H6" s="24" t="str">
        <f>IFERROR(__xludf.DUMMYFUNCTION("""COMPUTED_VALUE"""),"Competitors")</f>
        <v>Competitors</v>
      </c>
      <c r="I6" s="2" t="str">
        <f>IFERROR(__xludf.DUMMYFUNCTION("""COMPUTED_VALUE"""),"Mugs")</f>
        <v>Mugs</v>
      </c>
      <c r="J6" s="25">
        <f>IFERROR(__xludf.DUMMYFUNCTION("""COMPUTED_VALUE"""),42.2263)</f>
        <v>42.2263</v>
      </c>
      <c r="K6" s="25">
        <f>IFERROR(__xludf.DUMMYFUNCTION("""COMPUTED_VALUE"""),2.1113)</f>
        <v>2.1113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20">
        <v>3.0527</v>
      </c>
      <c r="F7" s="2"/>
      <c r="G7" s="2" t="str">
        <f>IFERROR(__xludf.DUMMYFUNCTION("""COMPUTED_VALUE"""),"Bing")</f>
        <v>Bing</v>
      </c>
      <c r="H7" s="24" t="str">
        <f>IFERROR(__xludf.DUMMYFUNCTION("""COMPUTED_VALUE"""),"Competitors")</f>
        <v>Competitors</v>
      </c>
      <c r="I7" s="2" t="str">
        <f>IFERROR(__xludf.DUMMYFUNCTION("""COMPUTED_VALUE"""),"Mugs")</f>
        <v>Mugs</v>
      </c>
      <c r="J7" s="25">
        <f>IFERROR(__xludf.DUMMYFUNCTION("""COMPUTED_VALUE"""),38.9272)</f>
        <v>38.9272</v>
      </c>
      <c r="K7" s="25">
        <f>IFERROR(__xludf.DUMMYFUNCTION("""COMPUTED_VALUE"""),3.5388)</f>
        <v>3.5388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6">
        <v>2.0558</v>
      </c>
      <c r="F8" s="2"/>
      <c r="G8" s="2" t="str">
        <f>IFERROR(__xludf.DUMMYFUNCTION("""COMPUTED_VALUE"""),"Google")</f>
        <v>Google</v>
      </c>
      <c r="H8" s="24" t="str">
        <f>IFERROR(__xludf.DUMMYFUNCTION("""COMPUTED_VALUE"""),"Competitor")</f>
        <v>Competitor</v>
      </c>
      <c r="I8" s="2" t="str">
        <f>IFERROR(__xludf.DUMMYFUNCTION("""COMPUTED_VALUE"""),"Sweaters")</f>
        <v>Sweaters</v>
      </c>
      <c r="J8" s="25">
        <f>IFERROR(__xludf.DUMMYFUNCTION("""COMPUTED_VALUE"""),36.5866)</f>
        <v>36.5866</v>
      </c>
      <c r="K8" s="25">
        <f>IFERROR(__xludf.DUMMYFUNCTION("""COMPUTED_VALUE"""),2.2867)</f>
        <v>2.2867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20">
        <v>3.5388</v>
      </c>
      <c r="F9" s="2"/>
      <c r="G9" s="2" t="str">
        <f>IFERROR(__xludf.DUMMYFUNCTION("""COMPUTED_VALUE"""),"Bing")</f>
        <v>Bing</v>
      </c>
      <c r="H9" s="24" t="str">
        <f>IFERROR(__xludf.DUMMYFUNCTION("""COMPUTED_VALUE"""),"Competitors")</f>
        <v>Competitors</v>
      </c>
      <c r="I9" s="2" t="str">
        <f>IFERROR(__xludf.DUMMYFUNCTION("""COMPUTED_VALUE"""),"Tee Shirts")</f>
        <v>Tee Shirts</v>
      </c>
      <c r="J9" s="25">
        <f>IFERROR(__xludf.DUMMYFUNCTION("""COMPUTED_VALUE"""),29.4528)</f>
        <v>29.4528</v>
      </c>
      <c r="K9" s="25">
        <f>IFERROR(__xludf.DUMMYFUNCTION("""COMPUTED_VALUE"""),2.2656)</f>
        <v>2.2656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6">
        <v>2.2867</v>
      </c>
      <c r="F10" s="2"/>
      <c r="G10" s="2" t="str">
        <f>IFERROR(__xludf.DUMMYFUNCTION("""COMPUTED_VALUE"""),"Bing")</f>
        <v>Bing</v>
      </c>
      <c r="H10" s="24" t="str">
        <f>IFERROR(__xludf.DUMMYFUNCTION("""COMPUTED_VALUE"""),"Competitors")</f>
        <v>Competitors</v>
      </c>
      <c r="I10" s="2" t="str">
        <f>IFERROR(__xludf.DUMMYFUNCTION("""COMPUTED_VALUE"""),"Sweaters")</f>
        <v>Sweaters</v>
      </c>
      <c r="J10" s="25">
        <f>IFERROR(__xludf.DUMMYFUNCTION("""COMPUTED_VALUE"""),12.9665)</f>
        <v>12.9665</v>
      </c>
      <c r="K10" s="25">
        <f>IFERROR(__xludf.DUMMYFUNCTION("""COMPUTED_VALUE"""),1.0805)</f>
        <v>1.0805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20">
        <v>2.3702</v>
      </c>
      <c r="F11" s="2"/>
      <c r="G11" s="2"/>
      <c r="H11" s="2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6">
        <v>2.3232</v>
      </c>
      <c r="F12" s="2"/>
      <c r="G12" s="2"/>
      <c r="H12" s="24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20">
        <v>2.2782</v>
      </c>
      <c r="F13" s="2"/>
      <c r="G13" s="2"/>
      <c r="H13" s="24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6">
        <v>1.1394</v>
      </c>
      <c r="F14" s="2"/>
      <c r="G14" s="2"/>
      <c r="H14" s="2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20">
        <v>1.4246</v>
      </c>
      <c r="F15" s="2"/>
      <c r="G15" s="2"/>
      <c r="H15" s="24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6">
        <v>2.2656</v>
      </c>
      <c r="F16" s="2"/>
      <c r="G16" s="2"/>
      <c r="H16" s="2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20">
        <v>1.327</v>
      </c>
      <c r="F17" s="2"/>
      <c r="G17" s="2"/>
      <c r="H17" s="24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6">
        <v>1.6497</v>
      </c>
      <c r="F18" s="2"/>
      <c r="G18" s="2"/>
      <c r="H18" s="24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20">
        <v>3.4339</v>
      </c>
      <c r="F19" s="2"/>
      <c r="G19" s="2"/>
      <c r="H19" s="24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6">
        <v>2.8799</v>
      </c>
      <c r="F20" s="2"/>
      <c r="G20" s="2"/>
      <c r="H20" s="24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20">
        <v>2.0685</v>
      </c>
      <c r="F21" s="2"/>
      <c r="G21" s="2"/>
      <c r="H21" s="24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6">
        <v>0.9367</v>
      </c>
      <c r="F22" s="2"/>
      <c r="G22" s="2"/>
      <c r="H22" s="24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20">
        <v>1.1655</v>
      </c>
      <c r="F23" s="2"/>
      <c r="G23" s="2"/>
      <c r="H23" s="24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6">
        <v>0.6533</v>
      </c>
      <c r="F24" s="2"/>
      <c r="G24" s="2"/>
      <c r="H24" s="24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20">
        <v>1.0805</v>
      </c>
      <c r="F25" s="2"/>
      <c r="G25" s="2"/>
      <c r="H25" s="24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6">
        <v>0.4786</v>
      </c>
      <c r="F26" s="2"/>
      <c r="G26" s="2"/>
      <c r="H26" s="24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20">
        <v>0.5301</v>
      </c>
      <c r="F27" s="2"/>
      <c r="G27" s="2"/>
      <c r="H27" s="24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6">
        <v>1.4678</v>
      </c>
      <c r="F28" s="2"/>
      <c r="G28" s="2"/>
      <c r="H28" s="24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20">
        <v>0.7672</v>
      </c>
      <c r="F29" s="2"/>
      <c r="G29" s="2"/>
      <c r="H29" s="24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4"/>
      <c r="C30" s="2"/>
      <c r="D30" s="2"/>
      <c r="E30" s="2"/>
      <c r="F30" s="2"/>
      <c r="G30" s="2"/>
      <c r="H30" s="24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4"/>
      <c r="C31" s="2"/>
      <c r="D31" s="2"/>
      <c r="E31" s="2"/>
      <c r="F31" s="2"/>
      <c r="G31" s="2"/>
      <c r="H31" s="24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4"/>
      <c r="C32" s="2"/>
      <c r="D32" s="2"/>
      <c r="E32" s="2"/>
      <c r="F32" s="2"/>
      <c r="G32" s="2"/>
      <c r="H32" s="24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4"/>
      <c r="C33" s="2"/>
      <c r="D33" s="2"/>
      <c r="E33" s="2"/>
      <c r="F33" s="2"/>
      <c r="G33" s="2"/>
      <c r="H33" s="24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4"/>
      <c r="C34" s="2"/>
      <c r="D34" s="2"/>
      <c r="E34" s="2"/>
      <c r="F34" s="2"/>
      <c r="G34" s="2"/>
      <c r="H34" s="24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4"/>
      <c r="C35" s="2"/>
      <c r="D35" s="2"/>
      <c r="E35" s="2"/>
      <c r="F35" s="2"/>
      <c r="G35" s="2"/>
      <c r="H35" s="24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4"/>
      <c r="C36" s="2"/>
      <c r="D36" s="2"/>
      <c r="E36" s="2"/>
      <c r="F36" s="2"/>
      <c r="G36" s="2"/>
      <c r="H36" s="24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4"/>
      <c r="C37" s="2"/>
      <c r="D37" s="2"/>
      <c r="E37" s="2"/>
      <c r="F37" s="2"/>
      <c r="G37" s="2"/>
      <c r="H37" s="24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4"/>
      <c r="C38" s="2"/>
      <c r="D38" s="2"/>
      <c r="E38" s="2"/>
      <c r="F38" s="2"/>
      <c r="G38" s="2"/>
      <c r="H38" s="24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4"/>
      <c r="C39" s="2"/>
      <c r="D39" s="2"/>
      <c r="E39" s="2"/>
      <c r="F39" s="2"/>
      <c r="G39" s="2"/>
      <c r="H39" s="24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4"/>
      <c r="C40" s="2"/>
      <c r="D40" s="2"/>
      <c r="E40" s="2"/>
      <c r="F40" s="2"/>
      <c r="G40" s="2"/>
      <c r="H40" s="24"/>
      <c r="I40" s="2"/>
      <c r="J40" s="2"/>
      <c r="K40" s="2"/>
      <c r="L40" s="2"/>
      <c r="M40" s="2"/>
      <c r="N40" s="2"/>
      <c r="O40" s="2"/>
      <c r="P40" s="26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4"/>
      <c r="C41" s="2"/>
      <c r="D41" s="2"/>
      <c r="E41" s="2"/>
      <c r="F41" s="2"/>
      <c r="G41" s="2"/>
      <c r="H41" s="24"/>
      <c r="I41" s="2"/>
      <c r="J41" s="2"/>
      <c r="K41" s="2"/>
      <c r="L41" s="2"/>
      <c r="M41" s="2"/>
      <c r="N41" s="2"/>
      <c r="O41" s="2"/>
      <c r="P41" s="27" t="s">
        <v>29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4"/>
      <c r="C42" s="2"/>
      <c r="D42" s="2"/>
      <c r="E42" s="2"/>
      <c r="F42" s="2"/>
      <c r="G42" s="2"/>
      <c r="H42" s="24"/>
      <c r="I42" s="2"/>
      <c r="J42" s="2"/>
      <c r="K42" s="2"/>
      <c r="L42" s="2"/>
      <c r="M42" s="2"/>
      <c r="N42" s="2"/>
      <c r="O42" s="2"/>
      <c r="P42" s="28" t="b">
        <f>IFERROR(__xludf.DUMMYFUNCTION("REGEXMATCH(""Competitors"",H2)"),TRUE)</f>
        <v>1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4"/>
      <c r="C43" s="2"/>
      <c r="D43" s="2"/>
      <c r="E43" s="2"/>
      <c r="F43" s="2"/>
      <c r="G43" s="2"/>
      <c r="H43" s="24"/>
      <c r="I43" s="2"/>
      <c r="J43" s="2"/>
      <c r="K43" s="2"/>
      <c r="L43" s="2"/>
      <c r="M43" s="2"/>
      <c r="N43" s="2"/>
      <c r="O43" s="2"/>
      <c r="P43" s="28" t="b">
        <f>IFERROR(__xludf.DUMMYFUNCTION("REGEXMATCH(""Competitor"",H2)"),TRUE)</f>
        <v>1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4"/>
      <c r="C44" s="2"/>
      <c r="D44" s="2"/>
      <c r="E44" s="2"/>
      <c r="F44" s="2"/>
      <c r="G44" s="2"/>
      <c r="H44" s="24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4"/>
      <c r="B45" s="24"/>
      <c r="C45" s="2"/>
      <c r="D45" s="2"/>
      <c r="E45" s="2"/>
      <c r="F45" s="2"/>
      <c r="G45" s="2"/>
      <c r="H45" s="24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2"/>
      <c r="G2" s="2"/>
      <c r="H2" s="26" t="s">
        <v>30</v>
      </c>
      <c r="I2" s="26" t="s">
        <v>3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19">
        <v>1.6926</v>
      </c>
      <c r="F3" s="2"/>
      <c r="G3" s="2" t="s">
        <v>21</v>
      </c>
      <c r="H3" s="2" t="s">
        <v>31</v>
      </c>
      <c r="I3" s="25">
        <f>IFERROR(__xludf.DUMMYFUNCTION("SUM(FILTER(D2:D29,REGEXMATCH(B2:B29,H3)))"),125.09509999999999)</f>
        <v>125.0951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5">
        <v>4.863</v>
      </c>
      <c r="F4" s="2"/>
      <c r="G4" s="2" t="s">
        <v>10</v>
      </c>
      <c r="H4" s="2" t="s">
        <v>32</v>
      </c>
      <c r="I4" s="25">
        <f>IFERROR(__xludf.DUMMYFUNCTION("SUM(FILTER(D2:D29,REGEXMATCH(B2:B29,H4)))"),176.6355)</f>
        <v>176.6355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19">
        <v>3.0527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5">
        <v>2.0558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19">
        <v>2.3702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5">
        <v>2.3232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19">
        <v>2.2782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19">
        <v>1.4246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19">
        <v>1.327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19">
        <v>3.4339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5">
        <v>2.8799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19">
        <v>2.0685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5">
        <v>0.9367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19">
        <v>1.1655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5">
        <v>0.4786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19">
        <v>0.5301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5">
        <v>1.4678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19">
        <v>0.7672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0" t="s">
        <v>29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9" t="b">
        <f>IFERROR(__xludf.DUMMYFUNCTION("REGEXMATCH(""Competitors"",H2)"),FALSE)</f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9" t="b">
        <f>IFERROR(__xludf.DUMMYFUNCTION("REGEXMATCH(""Competitor"",H2)"),FALSE)</f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2"/>
      <c r="G2" s="2"/>
      <c r="H2" s="26" t="s">
        <v>30</v>
      </c>
      <c r="I2" s="30" t="s">
        <v>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19">
        <v>1.6926</v>
      </c>
      <c r="F3" s="2"/>
      <c r="G3" s="2" t="s">
        <v>33</v>
      </c>
      <c r="H3" s="2" t="s">
        <v>34</v>
      </c>
      <c r="I3" s="25">
        <f>IFERROR(__xludf.DUMMYFUNCTION("AVERAGE(FILTER(E2:E29,REGEXMATCH(C2:C29,H3)))"),1.9190888888888888)</f>
        <v>1.919088889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5">
        <v>4.863</v>
      </c>
      <c r="F4" s="2"/>
      <c r="G4" s="2" t="s">
        <v>35</v>
      </c>
      <c r="H4" s="2" t="s">
        <v>20</v>
      </c>
      <c r="I4" s="25">
        <f>IFERROR(__xludf.DUMMYFUNCTION("AVERAGE(FILTER(E2:E29,REGEXMATCH(C2:C29,H4)))"),2.0819555555555556)</f>
        <v>2.081955556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19">
        <v>3.0527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5">
        <v>2.0558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19">
        <v>2.3702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5">
        <v>2.3232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19">
        <v>2.2782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19">
        <v>1.4246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19">
        <v>1.327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19">
        <v>3.4339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5">
        <v>2.8799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19">
        <v>2.0685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5">
        <v>0.9367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19">
        <v>1.1655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5">
        <v>0.4786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19">
        <v>0.5301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5">
        <v>1.4678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19">
        <v>0.7672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0" t="s">
        <v>29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9" t="b">
        <f>IFERROR(__xludf.DUMMYFUNCTION("REGEXMATCH(""Competitors"",H2)"),FALSE)</f>
        <v>0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9" t="b">
        <f>IFERROR(__xludf.DUMMYFUNCTION("REGEXMATCH(""Competitor"",H2)"),FALSE)</f>
        <v>0</v>
      </c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14" t="str">
        <f>IFERROR(__xludf.DUMMYFUNCTION("IF(REGEXMATCH(B2,$I$2), REGEXREPLACE(B2, $I$2,""Branded""), B2)"),"Remarketing")</f>
        <v>Remarketing</v>
      </c>
      <c r="G2" s="2"/>
      <c r="H2" s="2" t="s">
        <v>25</v>
      </c>
      <c r="I2" s="2" t="s">
        <v>37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19">
        <v>1.6926</v>
      </c>
      <c r="F3" s="18" t="str">
        <f>IFERROR(__xludf.DUMMYFUNCTION("IF(REGEXMATCH(B3,$I$2), REGEXREPLACE(B3, $I$2,""Branded""), B3)"),"Python Branded")</f>
        <v>Python Branded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5">
        <v>4.863</v>
      </c>
      <c r="F4" s="14" t="str">
        <f>IFERROR(__xludf.DUMMYFUNCTION("IF(REGEXMATCH(B4,$I$2), REGEXREPLACE(B4, $I$2,""Branded""), B4)"),"pandas Branded")</f>
        <v>pandas Branded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18" t="str">
        <f>IFERROR(__xludf.DUMMYFUNCTION("IF(REGEXMATCH(B5,$I$2), REGEXREPLACE(B5, $I$2,""Branded""), B5)"),"Competitors")</f>
        <v>Competitors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14" t="str">
        <f>IFERROR(__xludf.DUMMYFUNCTION("IF(REGEXMATCH(B6,$I$2), REGEXREPLACE(B6, $I$2,""Branded""), B6)"),"Competitors")</f>
        <v>Competitors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19">
        <v>3.0527</v>
      </c>
      <c r="F7" s="18" t="str">
        <f>IFERROR(__xludf.DUMMYFUNCTION("IF(REGEXMATCH(B7,$I$2), REGEXREPLACE(B7, $I$2,""Branded""), B7)"),"DataCamp Branded")</f>
        <v>DataCamp Branded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5">
        <v>2.0558</v>
      </c>
      <c r="F8" s="14" t="str">
        <f>IFERROR(__xludf.DUMMYFUNCTION("IF(REGEXMATCH(B8,$I$2), REGEXREPLACE(B8, $I$2,""Branded""), B8)"),"Python Branded")</f>
        <v>Python Branded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18" t="str">
        <f>IFERROR(__xludf.DUMMYFUNCTION("IF(REGEXMATCH(B9,$I$2), REGEXREPLACE(B9, $I$2,""Branded""), B9)"),"Competitors")</f>
        <v>Competitors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14" t="str">
        <f>IFERROR(__xludf.DUMMYFUNCTION("IF(REGEXMATCH(B10,$I$2), REGEXREPLACE(B10, $I$2,""Branded""), B10)"),"Competitor")</f>
        <v>Competitor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19">
        <v>2.3702</v>
      </c>
      <c r="F11" s="18" t="str">
        <f>IFERROR(__xludf.DUMMYFUNCTION("IF(REGEXMATCH(B11,$I$2), REGEXREPLACE(B11, $I$2,""Branded""), B11)"),"Python Branded")</f>
        <v>Python Branded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5">
        <v>2.3232</v>
      </c>
      <c r="F12" s="14" t="str">
        <f>IFERROR(__xludf.DUMMYFUNCTION("IF(REGEXMATCH(B12,$I$2), REGEXREPLACE(B12, $I$2,""Branded""), B12)"),"Pandas Branded")</f>
        <v>Pandas Branded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19">
        <v>2.2782</v>
      </c>
      <c r="F13" s="18" t="str">
        <f>IFERROR(__xludf.DUMMYFUNCTION("IF(REGEXMATCH(B13,$I$2), REGEXREPLACE(B13, $I$2,""Branded""), B13)"),"Python Branded")</f>
        <v>Python Branded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14" t="str">
        <f>IFERROR(__xludf.DUMMYFUNCTION("IF(REGEXMATCH(B14,$I$2), REGEXREPLACE(B14, $I$2,""Branded""), B14)"),"Remarketing")</f>
        <v>Remarketing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19">
        <v>1.4246</v>
      </c>
      <c r="F15" s="18" t="str">
        <f>IFERROR(__xludf.DUMMYFUNCTION("IF(REGEXMATCH(B15,$I$2), REGEXREPLACE(B15, $I$2,""Branded""), B15)"),"Pandas Branded")</f>
        <v>Pandas Branded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14" t="str">
        <f>IFERROR(__xludf.DUMMYFUNCTION("IF(REGEXMATCH(B16,$I$2), REGEXREPLACE(B16, $I$2,""Branded""), B16)"),"Competitors")</f>
        <v>Competitors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19">
        <v>1.327</v>
      </c>
      <c r="F17" s="18" t="str">
        <f>IFERROR(__xludf.DUMMYFUNCTION("IF(REGEXMATCH(B17,$I$2), REGEXREPLACE(B17, $I$2,""Branded""), B17)"),"Pandas Branded")</f>
        <v>Pandas Branded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14" t="str">
        <f>IFERROR(__xludf.DUMMYFUNCTION("IF(REGEXMATCH(B18,$I$2), REGEXREPLACE(B18, $I$2,""Branded""), B18)"),"Remarketing")</f>
        <v>Remarketing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19">
        <v>3.4339</v>
      </c>
      <c r="F19" s="18" t="str">
        <f>IFERROR(__xludf.DUMMYFUNCTION("IF(REGEXMATCH(B19,$I$2), REGEXREPLACE(B19, $I$2,""Branded""), B19)"),"pandas Branded")</f>
        <v>pandas Branded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5">
        <v>2.8799</v>
      </c>
      <c r="F20" s="14" t="str">
        <f>IFERROR(__xludf.DUMMYFUNCTION("IF(REGEXMATCH(B20,$I$2), REGEXREPLACE(B20, $I$2,""Branded""), B20)"),"DataCamp Branded")</f>
        <v>DataCamp Branded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19">
        <v>2.0685</v>
      </c>
      <c r="F21" s="18" t="str">
        <f>IFERROR(__xludf.DUMMYFUNCTION("IF(REGEXMATCH(B21,$I$2), REGEXREPLACE(B21, $I$2,""Branded""), B21)"),"DataCamp Branded")</f>
        <v>DataCamp Branded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5">
        <v>0.9367</v>
      </c>
      <c r="F22" s="14" t="str">
        <f>IFERROR(__xludf.DUMMYFUNCTION("IF(REGEXMATCH(B22,$I$2), REGEXREPLACE(B22, $I$2,""Branded""), B22)"),"pandas Branded")</f>
        <v>pandas Branded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19">
        <v>1.1655</v>
      </c>
      <c r="F23" s="18" t="str">
        <f>IFERROR(__xludf.DUMMYFUNCTION("IF(REGEXMATCH(B23,$I$2), REGEXREPLACE(B23, $I$2,""Branded""), B23)"),"DataCamp Branded")</f>
        <v>DataCamp Branded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14" t="str">
        <f>IFERROR(__xludf.DUMMYFUNCTION("IF(REGEXMATCH(B24,$I$2), REGEXREPLACE(B24, $I$2,""Branded""), B24)"),"Remarketing")</f>
        <v>Remarketing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18" t="str">
        <f>IFERROR(__xludf.DUMMYFUNCTION("IF(REGEXMATCH(B25,$I$2), REGEXREPLACE(B25, $I$2,""Branded""), B25)"),"Competitors")</f>
        <v>Competitors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5">
        <v>0.4786</v>
      </c>
      <c r="F26" s="14" t="str">
        <f>IFERROR(__xludf.DUMMYFUNCTION("IF(REGEXMATCH(B26,$I$2), REGEXREPLACE(B26, $I$2,""Branded""), B26)"),"Python Branded")</f>
        <v>Python Branded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19">
        <v>0.5301</v>
      </c>
      <c r="F27" s="18" t="str">
        <f>IFERROR(__xludf.DUMMYFUNCTION("IF(REGEXMATCH(B27,$I$2), REGEXREPLACE(B27, $I$2,""Branded""), B27)"),"DataCamp Branded")</f>
        <v>DataCamp Branded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5">
        <v>1.4678</v>
      </c>
      <c r="F28" s="14" t="str">
        <f>IFERROR(__xludf.DUMMYFUNCTION("IF(REGEXMATCH(B28,$I$2), REGEXREPLACE(B28, $I$2,""Branded""), B28)"),"DataCamp Branded")</f>
        <v>DataCamp Branded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19">
        <v>0.7672</v>
      </c>
      <c r="F29" s="18" t="str">
        <f>IFERROR(__xludf.DUMMYFUNCTION("IF(REGEXMATCH(B29,$I$2), REGEXREPLACE(B29, $I$2,""Branded""), B29)"),"Python Branded")</f>
        <v>Python Branded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10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0" t="s">
        <v>38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tr">
        <f>IFERROR(__xludf.DUMMYFUNCTION("IF(REGEXMATCH(""Testers"",$I$2),REGEXREPLACE(""Testers"",$I$2,"" Buyers""),""No Match"")"),"No Match")</f>
        <v>No Match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14" t="str">
        <f>IFERROR(__xludf.DUMMYFUNCTION("IF(REGEXMATCH(C2,$I$2),REGEXREPLACE(C2,$I$2,"" Buyers""),""No Match"")"),"Sweater Buyers")</f>
        <v>Sweater Buyers</v>
      </c>
      <c r="G2" s="2"/>
      <c r="H2" s="2" t="s">
        <v>25</v>
      </c>
      <c r="I2" s="2" t="s">
        <v>39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19">
        <v>1.6926</v>
      </c>
      <c r="F3" s="18" t="str">
        <f>IFERROR(__xludf.DUMMYFUNCTION("IF(REGEXMATCH(C3,$I$2),REGEXREPLACE(C3,$I$2,"" Buyers""),""No Match"")"),"Mug Buyers")</f>
        <v>Mug Buyers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5">
        <v>4.863</v>
      </c>
      <c r="F4" s="14" t="str">
        <f>IFERROR(__xludf.DUMMYFUNCTION("IF(REGEXMATCH(C4,$I$2),REGEXREPLACE(C4,$I$2,"" Buyers""),""No Match"")"),"Mug Buyers")</f>
        <v>Mug Buyers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18" t="str">
        <f>IFERROR(__xludf.DUMMYFUNCTION("IF(REGEXMATCH(C5,$I$2),REGEXREPLACE(C5,$I$2,"" Buyers""),""No Match"")"),"Tee Shirt Buyers")</f>
        <v>Tee Shirt Buyers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14" t="str">
        <f>IFERROR(__xludf.DUMMYFUNCTION("IF(REGEXMATCH(C6,$I$2),REGEXREPLACE(C6,$I$2,"" Buyers""),""No Match"")"),"Mug Buyers")</f>
        <v>Mug Buyers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19">
        <v>3.0527</v>
      </c>
      <c r="F7" s="18" t="str">
        <f>IFERROR(__xludf.DUMMYFUNCTION("IF(REGEXMATCH(C7,$I$2),REGEXREPLACE(C7,$I$2,"" Buyers""),""No Match"")"),"Sweater Buyers")</f>
        <v>Sweater Buyers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5">
        <v>2.0558</v>
      </c>
      <c r="F8" s="14" t="str">
        <f>IFERROR(__xludf.DUMMYFUNCTION("IF(REGEXMATCH(C8,$I$2),REGEXREPLACE(C8,$I$2,"" Buyers""),""No Match"")"),"Mug Buyers")</f>
        <v>Mug Buyers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18" t="str">
        <f>IFERROR(__xludf.DUMMYFUNCTION("IF(REGEXMATCH(C9,$I$2),REGEXREPLACE(C9,$I$2,"" Buyers""),""No Match"")"),"Mug Buyers")</f>
        <v>Mug Buyers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14" t="str">
        <f>IFERROR(__xludf.DUMMYFUNCTION("IF(REGEXMATCH(C10,$I$2),REGEXREPLACE(C10,$I$2,"" Buyers""),""No Match"")"),"Sweater Buyers")</f>
        <v>Sweater Buyers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19">
        <v>2.3702</v>
      </c>
      <c r="F11" s="18" t="str">
        <f>IFERROR(__xludf.DUMMYFUNCTION("IF(REGEXMATCH(C11,$I$2),REGEXREPLACE(C11,$I$2,"" Buyers""),""No Match"")"),"Tee Shirt Buyers")</f>
        <v>Tee Shirt Buyers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5">
        <v>2.3232</v>
      </c>
      <c r="F12" s="14" t="str">
        <f>IFERROR(__xludf.DUMMYFUNCTION("IF(REGEXMATCH(C12,$I$2),REGEXREPLACE(C12,$I$2,"" Buyers""),""No Match"")"),"Sweater Buyers")</f>
        <v>Sweater Buyers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19">
        <v>2.2782</v>
      </c>
      <c r="F13" s="18" t="str">
        <f>IFERROR(__xludf.DUMMYFUNCTION("IF(REGEXMATCH(C13,$I$2),REGEXREPLACE(C13,$I$2,"" Buyers""),""No Match"")"),"Sweater Buyers")</f>
        <v>Sweater Buyers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14" t="str">
        <f>IFERROR(__xludf.DUMMYFUNCTION("IF(REGEXMATCH(C14,$I$2),REGEXREPLACE(C14,$I$2,"" Buyers""),""No Match"")"),"Tee Shirt Buyers")</f>
        <v>Tee Shirt Buyers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19">
        <v>1.4246</v>
      </c>
      <c r="F15" s="18" t="str">
        <f>IFERROR(__xludf.DUMMYFUNCTION("IF(REGEXMATCH(C15,$I$2),REGEXREPLACE(C15,$I$2,"" Buyers""),""No Match"")"),"Mug Buyers")</f>
        <v>Mug Buyers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14" t="str">
        <f>IFERROR(__xludf.DUMMYFUNCTION("IF(REGEXMATCH(C16,$I$2),REGEXREPLACE(C16,$I$2,"" Buyers""),""No Match"")"),"Tee Shirt Buyers")</f>
        <v>Tee Shirt Buyers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19">
        <v>1.327</v>
      </c>
      <c r="F17" s="18" t="str">
        <f>IFERROR(__xludf.DUMMYFUNCTION("IF(REGEXMATCH(C17,$I$2),REGEXREPLACE(C17,$I$2,"" Buyers""),""No Match"")"),"Tee Shirt Buyers")</f>
        <v>Tee Shirt Buyers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14" t="str">
        <f>IFERROR(__xludf.DUMMYFUNCTION("IF(REGEXMATCH(C18,$I$2),REGEXREPLACE(C18,$I$2,"" Buyers""),""No Match"")"),"Sweater Buyers")</f>
        <v>Sweater Buyers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19">
        <v>3.4339</v>
      </c>
      <c r="F19" s="18" t="str">
        <f>IFERROR(__xludf.DUMMYFUNCTION("IF(REGEXMATCH(C19,$I$2),REGEXREPLACE(C19,$I$2,"" Buyers""),""No Match"")"),"Tee Shirt Buyers")</f>
        <v>Tee Shirt Buyers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5">
        <v>2.8799</v>
      </c>
      <c r="F20" s="14" t="str">
        <f>IFERROR(__xludf.DUMMYFUNCTION("IF(REGEXMATCH(C20,$I$2),REGEXREPLACE(C20,$I$2,"" Buyers""),""No Match"")"),"Sweater Buyers")</f>
        <v>Sweater Buyers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19">
        <v>2.0685</v>
      </c>
      <c r="F21" s="18" t="str">
        <f>IFERROR(__xludf.DUMMYFUNCTION("IF(REGEXMATCH(C21,$I$2),REGEXREPLACE(C21,$I$2,"" Buyers""),""No Match"")"),"Tee Shirt Buyers")</f>
        <v>Tee Shirt Buyers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5">
        <v>0.9367</v>
      </c>
      <c r="F22" s="14" t="str">
        <f>IFERROR(__xludf.DUMMYFUNCTION("IF(REGEXMATCH(C22,$I$2),REGEXREPLACE(C22,$I$2,"" Buyers""),""No Match"")"),"Sweater Buyers")</f>
        <v>Sweater Buyers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19">
        <v>1.1655</v>
      </c>
      <c r="F23" s="18" t="str">
        <f>IFERROR(__xludf.DUMMYFUNCTION("IF(REGEXMATCH(C23,$I$2),REGEXREPLACE(C23,$I$2,"" Buyers""),""No Match"")"),"Mug Buyers")</f>
        <v>Mug Buyers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14" t="str">
        <f>IFERROR(__xludf.DUMMYFUNCTION("IF(REGEXMATCH(C24,$I$2),REGEXREPLACE(C24,$I$2,"" Buyers""),""No Match"")"),"Tee Shirt Buyers")</f>
        <v>Tee Shirt Buyers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18" t="str">
        <f>IFERROR(__xludf.DUMMYFUNCTION("IF(REGEXMATCH(C25,$I$2),REGEXREPLACE(C25,$I$2,"" Buyers""),""No Match"")"),"Sweater Buyers")</f>
        <v>Sweater Buyers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5">
        <v>0.4786</v>
      </c>
      <c r="F26" s="14" t="str">
        <f>IFERROR(__xludf.DUMMYFUNCTION("IF(REGEXMATCH(C26,$I$2),REGEXREPLACE(C26,$I$2,"" Buyers""),""No Match"")"),"Sweater Buyers")</f>
        <v>Sweater Buyers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19">
        <v>0.5301</v>
      </c>
      <c r="F27" s="18" t="str">
        <f>IFERROR(__xludf.DUMMYFUNCTION("IF(REGEXMATCH(C27,$I$2),REGEXREPLACE(C27,$I$2,"" Buyers""),""No Match"")"),"Mug Buyers")</f>
        <v>Mug Buyers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5">
        <v>1.4678</v>
      </c>
      <c r="F28" s="14" t="str">
        <f>IFERROR(__xludf.DUMMYFUNCTION("IF(REGEXMATCH(C28,$I$2),REGEXREPLACE(C28,$I$2,"" Buyers""),""No Match"")"),"Tee Shirt Buyers")</f>
        <v>Tee Shirt Buyers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19">
        <v>0.7672</v>
      </c>
      <c r="F29" s="18" t="str">
        <f>IFERROR(__xludf.DUMMYFUNCTION("IF(REGEXMATCH(C29,$I$2),REGEXREPLACE(C29,$I$2,"" Buyers""),""No Match"")"),"Tee Shirt Buyers")</f>
        <v>Tee Shirt Buyers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6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7" t="s">
        <v>38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8" t="str">
        <f>IFERROR(__xludf.DUMMYFUNCTION("IF(REGEXMATCH(""Testers"",$I$2),REGEXREPLACE(""Testers"",$I$2,"" Buyers""),""No Match"")"),"Tester Buyers")</f>
        <v>Tester Buyers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36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14" t="str">
        <f>IFERROR(__xludf.DUMMYFUNCTION("IF(REGEXMATCH(C2,$I$2),REGEXREPLACE(C2,$I$2,"" Buyers""),""No Match"")"),"Sweater Buyers")</f>
        <v>Sweater Buyers</v>
      </c>
      <c r="G2" s="2"/>
      <c r="H2" s="2" t="s">
        <v>25</v>
      </c>
      <c r="I2" s="2" t="s">
        <v>39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10</v>
      </c>
      <c r="C3" s="18" t="s">
        <v>11</v>
      </c>
      <c r="D3" s="19">
        <v>45.6996</v>
      </c>
      <c r="E3" s="19">
        <v>1.6926</v>
      </c>
      <c r="F3" s="18" t="str">
        <f>IFERROR(__xludf.DUMMYFUNCTION("IF(REGEXMATCH(C3,$I$2),REGEXREPLACE(C3,$I$2,"" Buyers""),""No Match"")"),"Mug Buyers")</f>
        <v>Mug Buyers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14</v>
      </c>
      <c r="C4" s="14" t="s">
        <v>11</v>
      </c>
      <c r="D4" s="15">
        <v>43.7671</v>
      </c>
      <c r="E4" s="15">
        <v>4.863</v>
      </c>
      <c r="F4" s="14" t="str">
        <f>IFERROR(__xludf.DUMMYFUNCTION("IF(REGEXMATCH(C4,$I$2),REGEXREPLACE(C4,$I$2,"" Buyers""),""No Match"")"),"Mug Buyers")</f>
        <v>Mug Buyers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18" t="str">
        <f>IFERROR(__xludf.DUMMYFUNCTION("IF(REGEXMATCH(C5,$I$2),REGEXREPLACE(C5,$I$2,"" Buyers""),""No Match"")"),"Tee Shirt Buyers")</f>
        <v>Tee Shirt Buyers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14" t="str">
        <f>IFERROR(__xludf.DUMMYFUNCTION("IF(REGEXMATCH(C6,$I$2),REGEXREPLACE(C6,$I$2,"" Buyers""),""No Match"")"),"Mug Buyers")</f>
        <v>Mug Buyers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21</v>
      </c>
      <c r="C7" s="18" t="s">
        <v>7</v>
      </c>
      <c r="D7" s="19">
        <v>39.6847</v>
      </c>
      <c r="E7" s="19">
        <v>3.0527</v>
      </c>
      <c r="F7" s="18" t="str">
        <f>IFERROR(__xludf.DUMMYFUNCTION("IF(REGEXMATCH(C7,$I$2),REGEXREPLACE(C7,$I$2,"" Buyers""),""No Match"")"),"Sweater Buyers")</f>
        <v>Sweater Buyers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10</v>
      </c>
      <c r="C8" s="14" t="s">
        <v>11</v>
      </c>
      <c r="D8" s="15">
        <v>39.0598</v>
      </c>
      <c r="E8" s="15">
        <v>2.0558</v>
      </c>
      <c r="F8" s="14" t="str">
        <f>IFERROR(__xludf.DUMMYFUNCTION("IF(REGEXMATCH(C8,$I$2),REGEXREPLACE(C8,$I$2,"" Buyers""),""No Match"")"),"Mug Buyers")</f>
        <v>Mug Buyers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18" t="str">
        <f>IFERROR(__xludf.DUMMYFUNCTION("IF(REGEXMATCH(C9,$I$2),REGEXREPLACE(C9,$I$2,"" Buyers""),""No Match"")"),"Mug Buyers")</f>
        <v>Mug Buyers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14" t="str">
        <f>IFERROR(__xludf.DUMMYFUNCTION("IF(REGEXMATCH(C10,$I$2),REGEXREPLACE(C10,$I$2,"" Buyers""),""No Match"")"),"Sweater Buyers")</f>
        <v>Sweater Buyers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10</v>
      </c>
      <c r="C11" s="18" t="s">
        <v>18</v>
      </c>
      <c r="D11" s="19">
        <v>35.5526</v>
      </c>
      <c r="E11" s="19">
        <v>2.3702</v>
      </c>
      <c r="F11" s="18" t="str">
        <f>IFERROR(__xludf.DUMMYFUNCTION("IF(REGEXMATCH(C11,$I$2),REGEXREPLACE(C11,$I$2,"" Buyers""),""No Match"")"),"Tee Shirt Buyers")</f>
        <v>Tee Shirt Buyers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22</v>
      </c>
      <c r="C12" s="14" t="s">
        <v>7</v>
      </c>
      <c r="D12" s="15">
        <v>32.5252</v>
      </c>
      <c r="E12" s="15">
        <v>2.3232</v>
      </c>
      <c r="F12" s="14" t="str">
        <f>IFERROR(__xludf.DUMMYFUNCTION("IF(REGEXMATCH(C12,$I$2),REGEXREPLACE(C12,$I$2,"" Buyers""),""No Match"")"),"Sweater Buyers")</f>
        <v>Sweater Buyers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10</v>
      </c>
      <c r="C13" s="18" t="s">
        <v>7</v>
      </c>
      <c r="D13" s="19">
        <v>31.8942</v>
      </c>
      <c r="E13" s="19">
        <v>2.2782</v>
      </c>
      <c r="F13" s="18" t="str">
        <f>IFERROR(__xludf.DUMMYFUNCTION("IF(REGEXMATCH(C13,$I$2),REGEXREPLACE(C13,$I$2,"" Buyers""),""No Match"")"),"Sweater Buyers")</f>
        <v>Sweater Buyers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14" t="str">
        <f>IFERROR(__xludf.DUMMYFUNCTION("IF(REGEXMATCH(C14,$I$2),REGEXREPLACE(C14,$I$2,"" Buyers""),""No Match"")"),"Tee Shirt Buyers")</f>
        <v>Tee Shirt Buyers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22</v>
      </c>
      <c r="C15" s="18" t="s">
        <v>11</v>
      </c>
      <c r="D15" s="19">
        <v>29.9169</v>
      </c>
      <c r="E15" s="19">
        <v>1.4246</v>
      </c>
      <c r="F15" s="18" t="str">
        <f>IFERROR(__xludf.DUMMYFUNCTION("IF(REGEXMATCH(C15,$I$2),REGEXREPLACE(C15,$I$2,"" Buyers""),""No Match"")"),"Mug Buyers")</f>
        <v>Mug Buyers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14" t="str">
        <f>IFERROR(__xludf.DUMMYFUNCTION("IF(REGEXMATCH(C16,$I$2),REGEXREPLACE(C16,$I$2,"" Buyers""),""No Match"")"),"Tee Shirt Buyers")</f>
        <v>Tee Shirt Buyers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22</v>
      </c>
      <c r="C17" s="18" t="s">
        <v>18</v>
      </c>
      <c r="D17" s="19">
        <v>29.1933</v>
      </c>
      <c r="E17" s="19">
        <v>1.327</v>
      </c>
      <c r="F17" s="18" t="str">
        <f>IFERROR(__xludf.DUMMYFUNCTION("IF(REGEXMATCH(C17,$I$2),REGEXREPLACE(C17,$I$2,"" Buyers""),""No Match"")"),"Tee Shirt Buyers")</f>
        <v>Tee Shirt Buyers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14" t="str">
        <f>IFERROR(__xludf.DUMMYFUNCTION("IF(REGEXMATCH(C18,$I$2),REGEXREPLACE(C18,$I$2,"" Buyers""),""No Match"")"),"Sweater Buyers")</f>
        <v>Sweater Buyers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14</v>
      </c>
      <c r="C19" s="18" t="s">
        <v>18</v>
      </c>
      <c r="D19" s="19">
        <v>24.0371</v>
      </c>
      <c r="E19" s="19">
        <v>3.4339</v>
      </c>
      <c r="F19" s="18" t="str">
        <f>IFERROR(__xludf.DUMMYFUNCTION("IF(REGEXMATCH(C19,$I$2),REGEXREPLACE(C19,$I$2,"" Buyers""),""No Match"")"),"Tee Shirt Buyers")</f>
        <v>Tee Shirt Buyers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21</v>
      </c>
      <c r="C20" s="14" t="s">
        <v>7</v>
      </c>
      <c r="D20" s="15">
        <v>23.0395</v>
      </c>
      <c r="E20" s="15">
        <v>2.8799</v>
      </c>
      <c r="F20" s="14" t="str">
        <f>IFERROR(__xludf.DUMMYFUNCTION("IF(REGEXMATCH(C20,$I$2),REGEXREPLACE(C20,$I$2,"" Buyers""),""No Match"")"),"Sweater Buyers")</f>
        <v>Sweater Buyers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21</v>
      </c>
      <c r="C21" s="18" t="s">
        <v>18</v>
      </c>
      <c r="D21" s="19">
        <v>22.753</v>
      </c>
      <c r="E21" s="19">
        <v>2.0685</v>
      </c>
      <c r="F21" s="18" t="str">
        <f>IFERROR(__xludf.DUMMYFUNCTION("IF(REGEXMATCH(C21,$I$2),REGEXREPLACE(C21,$I$2,"" Buyers""),""No Match"")"),"Tee Shirt Buyers")</f>
        <v>Tee Shirt Buyers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14</v>
      </c>
      <c r="C22" s="14" t="s">
        <v>7</v>
      </c>
      <c r="D22" s="15">
        <v>17.7971</v>
      </c>
      <c r="E22" s="15">
        <v>0.9367</v>
      </c>
      <c r="F22" s="14" t="str">
        <f>IFERROR(__xludf.DUMMYFUNCTION("IF(REGEXMATCH(C22,$I$2),REGEXREPLACE(C22,$I$2,"" Buyers""),""No Match"")"),"Sweater Buyers")</f>
        <v>Sweater Buyers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21</v>
      </c>
      <c r="C23" s="18" t="s">
        <v>11</v>
      </c>
      <c r="D23" s="19">
        <v>15.1519</v>
      </c>
      <c r="E23" s="19">
        <v>1.1655</v>
      </c>
      <c r="F23" s="18" t="str">
        <f>IFERROR(__xludf.DUMMYFUNCTION("IF(REGEXMATCH(C23,$I$2),REGEXREPLACE(C23,$I$2,"" Buyers""),""No Match"")"),"Mug Buyers")</f>
        <v>Mug Buyers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14" t="str">
        <f>IFERROR(__xludf.DUMMYFUNCTION("IF(REGEXMATCH(C24,$I$2),REGEXREPLACE(C24,$I$2,"" Buyers""),""No Match"")"),"Tee Shirt Buyers")</f>
        <v>Tee Shirt Buyers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18" t="str">
        <f>IFERROR(__xludf.DUMMYFUNCTION("IF(REGEXMATCH(C25,$I$2),REGEXREPLACE(C25,$I$2,"" Buyers""),""No Match"")"),"Sweater Buyers")</f>
        <v>Sweater Buyers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10</v>
      </c>
      <c r="C26" s="14" t="s">
        <v>7</v>
      </c>
      <c r="D26" s="15">
        <v>12.9213</v>
      </c>
      <c r="E26" s="15">
        <v>0.4786</v>
      </c>
      <c r="F26" s="14" t="str">
        <f>IFERROR(__xludf.DUMMYFUNCTION("IF(REGEXMATCH(C26,$I$2),REGEXREPLACE(C26,$I$2,"" Buyers""),""No Match"")"),"Sweater Buyers")</f>
        <v>Sweater Buyers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21</v>
      </c>
      <c r="C27" s="18" t="s">
        <v>11</v>
      </c>
      <c r="D27" s="19">
        <v>12.7234</v>
      </c>
      <c r="E27" s="19">
        <v>0.5301</v>
      </c>
      <c r="F27" s="18" t="str">
        <f>IFERROR(__xludf.DUMMYFUNCTION("IF(REGEXMATCH(C27,$I$2),REGEXREPLACE(C27,$I$2,"" Buyers""),""No Match"")"),"Mug Buyers")</f>
        <v>Mug Buyers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21</v>
      </c>
      <c r="C28" s="14" t="s">
        <v>18</v>
      </c>
      <c r="D28" s="15">
        <v>11.7426</v>
      </c>
      <c r="E28" s="15">
        <v>1.4678</v>
      </c>
      <c r="F28" s="14" t="str">
        <f>IFERROR(__xludf.DUMMYFUNCTION("IF(REGEXMATCH(C28,$I$2),REGEXREPLACE(C28,$I$2,"" Buyers""),""No Match"")"),"Tee Shirt Buyers")</f>
        <v>Tee Shirt Buyers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10</v>
      </c>
      <c r="C29" s="18" t="s">
        <v>18</v>
      </c>
      <c r="D29" s="19">
        <v>11.508</v>
      </c>
      <c r="E29" s="19">
        <v>0.7672</v>
      </c>
      <c r="F29" s="18" t="str">
        <f>IFERROR(__xludf.DUMMYFUNCTION("IF(REGEXMATCH(C29,$I$2),REGEXREPLACE(C29,$I$2,"" Buyers""),""No Match"")"),"Tee Shirt Buyers")</f>
        <v>Tee Shirt Buyers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6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7" t="s">
        <v>38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8" t="str">
        <f>IFERROR(__xludf.DUMMYFUNCTION("IF(REGEXMATCH(""Testers"",$I$2),REGEXREPLACE(""Testers"",$I$2,"" Buyers""),""No Match"")"),"Tester Buyers")</f>
        <v>Tester Buyers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40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6</v>
      </c>
      <c r="C2" s="14" t="s">
        <v>7</v>
      </c>
      <c r="D2" s="15">
        <v>46.9092</v>
      </c>
      <c r="E2" s="15">
        <v>3.1273</v>
      </c>
      <c r="F2" s="14" t="str">
        <f>IFERROR(__xludf.DUMMYFUNCTION("REGEXEXTRACT(A2,$I$2)&amp;""_""&amp;B2"),"B_Remarketing")</f>
        <v>B_Remarketing</v>
      </c>
      <c r="G2" s="2"/>
      <c r="H2" s="17" t="s">
        <v>41</v>
      </c>
      <c r="I2" s="2" t="s">
        <v>42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43</v>
      </c>
      <c r="C3" s="18" t="s">
        <v>11</v>
      </c>
      <c r="D3" s="19">
        <v>45.6996</v>
      </c>
      <c r="E3" s="19">
        <v>1.6926</v>
      </c>
      <c r="F3" s="18" t="str">
        <f>IFERROR(__xludf.DUMMYFUNCTION("REGEXEXTRACT(A3,$I$2)&amp;""_""&amp;B3"),"G_Python ")</f>
        <v>G_Python 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44</v>
      </c>
      <c r="C4" s="14" t="s">
        <v>11</v>
      </c>
      <c r="D4" s="15">
        <v>43.7671</v>
      </c>
      <c r="E4" s="15">
        <v>4.863</v>
      </c>
      <c r="F4" s="14" t="str">
        <f>IFERROR(__xludf.DUMMYFUNCTION("REGEXEXTRACT(A4,$I$2)&amp;""_""&amp;B4"),"B_pandas ")</f>
        <v>B_pandas 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17</v>
      </c>
      <c r="C5" s="18" t="s">
        <v>18</v>
      </c>
      <c r="D5" s="19">
        <v>43.3946</v>
      </c>
      <c r="E5" s="19">
        <v>1.669</v>
      </c>
      <c r="F5" s="18" t="str">
        <f>IFERROR(__xludf.DUMMYFUNCTION("REGEXEXTRACT(A5,$I$2)&amp;""_""&amp;B5"),"G_Competitors")</f>
        <v>G_Competitors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17</v>
      </c>
      <c r="C6" s="14" t="s">
        <v>11</v>
      </c>
      <c r="D6" s="15">
        <v>42.2263</v>
      </c>
      <c r="E6" s="15">
        <v>2.1113</v>
      </c>
      <c r="F6" s="14" t="str">
        <f>IFERROR(__xludf.DUMMYFUNCTION("REGEXEXTRACT(A6,$I$2)&amp;""_""&amp;B6"),"G_Competitors")</f>
        <v>G_Competitors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45</v>
      </c>
      <c r="C7" s="18" t="s">
        <v>7</v>
      </c>
      <c r="D7" s="19">
        <v>39.6847</v>
      </c>
      <c r="E7" s="19">
        <v>3.0527</v>
      </c>
      <c r="F7" s="18" t="str">
        <f>IFERROR(__xludf.DUMMYFUNCTION("REGEXEXTRACT(A7,$I$2)&amp;""_""&amp;B7"),"G_DataCamp ")</f>
        <v>G_DataCamp 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43</v>
      </c>
      <c r="C8" s="14" t="s">
        <v>11</v>
      </c>
      <c r="D8" s="15">
        <v>39.0598</v>
      </c>
      <c r="E8" s="15">
        <v>2.0558</v>
      </c>
      <c r="F8" s="14" t="str">
        <f>IFERROR(__xludf.DUMMYFUNCTION("REGEXEXTRACT(A8,$I$2)&amp;""_""&amp;B8"),"B_Python ")</f>
        <v>B_Python 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17</v>
      </c>
      <c r="C9" s="18" t="s">
        <v>11</v>
      </c>
      <c r="D9" s="19">
        <v>38.9272</v>
      </c>
      <c r="E9" s="19">
        <v>3.5388</v>
      </c>
      <c r="F9" s="18" t="str">
        <f>IFERROR(__xludf.DUMMYFUNCTION("REGEXEXTRACT(A9,$I$2)&amp;""_""&amp;B9"),"B_Competitors")</f>
        <v>B_Competitors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27</v>
      </c>
      <c r="C10" s="14" t="s">
        <v>7</v>
      </c>
      <c r="D10" s="15">
        <v>36.5866</v>
      </c>
      <c r="E10" s="15">
        <v>2.2867</v>
      </c>
      <c r="F10" s="14" t="str">
        <f>IFERROR(__xludf.DUMMYFUNCTION("REGEXEXTRACT(A10,$I$2)&amp;""_""&amp;B10"),"G_Competitor")</f>
        <v>G_Competitor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43</v>
      </c>
      <c r="C11" s="18" t="s">
        <v>18</v>
      </c>
      <c r="D11" s="19">
        <v>35.5526</v>
      </c>
      <c r="E11" s="19">
        <v>2.3702</v>
      </c>
      <c r="F11" s="18" t="str">
        <f>IFERROR(__xludf.DUMMYFUNCTION("REGEXEXTRACT(A11,$I$2)&amp;""_""&amp;B11"),"G_Python ")</f>
        <v>G_Python 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46</v>
      </c>
      <c r="C12" s="14" t="s">
        <v>7</v>
      </c>
      <c r="D12" s="15">
        <v>32.5252</v>
      </c>
      <c r="E12" s="15">
        <v>2.3232</v>
      </c>
      <c r="F12" s="14" t="str">
        <f>IFERROR(__xludf.DUMMYFUNCTION("REGEXEXTRACT(A12,$I$2)&amp;""_""&amp;B12"),"G_Pandas ")</f>
        <v>G_Pandas 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43</v>
      </c>
      <c r="C13" s="18" t="s">
        <v>7</v>
      </c>
      <c r="D13" s="19">
        <v>31.8942</v>
      </c>
      <c r="E13" s="19">
        <v>2.2782</v>
      </c>
      <c r="F13" s="18" t="str">
        <f>IFERROR(__xludf.DUMMYFUNCTION("REGEXEXTRACT(A13,$I$2)&amp;""_""&amp;B13"),"B_Python ")</f>
        <v>B_Python 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</v>
      </c>
      <c r="C14" s="14" t="s">
        <v>18</v>
      </c>
      <c r="D14" s="15">
        <v>30.7636</v>
      </c>
      <c r="E14" s="15">
        <v>1.1394</v>
      </c>
      <c r="F14" s="14" t="str">
        <f>IFERROR(__xludf.DUMMYFUNCTION("REGEXEXTRACT(A14,$I$2)&amp;""_""&amp;B14"),"G_Remarketing")</f>
        <v>G_Remarketing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46</v>
      </c>
      <c r="C15" s="18" t="s">
        <v>11</v>
      </c>
      <c r="D15" s="19">
        <v>29.9169</v>
      </c>
      <c r="E15" s="19">
        <v>1.4246</v>
      </c>
      <c r="F15" s="18" t="str">
        <f>IFERROR(__xludf.DUMMYFUNCTION("REGEXEXTRACT(A15,$I$2)&amp;""_""&amp;B15"),"G_Pandas ")</f>
        <v>G_Pandas 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17</v>
      </c>
      <c r="C16" s="14" t="s">
        <v>18</v>
      </c>
      <c r="D16" s="15">
        <v>29.4528</v>
      </c>
      <c r="E16" s="15">
        <v>2.2656</v>
      </c>
      <c r="F16" s="14" t="str">
        <f>IFERROR(__xludf.DUMMYFUNCTION("REGEXEXTRACT(A16,$I$2)&amp;""_""&amp;B16"),"B_Competitors")</f>
        <v>B_Competitors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46</v>
      </c>
      <c r="C17" s="18" t="s">
        <v>18</v>
      </c>
      <c r="D17" s="19">
        <v>29.1933</v>
      </c>
      <c r="E17" s="19">
        <v>1.327</v>
      </c>
      <c r="F17" s="18" t="str">
        <f>IFERROR(__xludf.DUMMYFUNCTION("REGEXEXTRACT(A17,$I$2)&amp;""_""&amp;B17"),"G_Pandas ")</f>
        <v>G_Pandas 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6</v>
      </c>
      <c r="C18" s="14" t="s">
        <v>7</v>
      </c>
      <c r="D18" s="15">
        <v>24.7452</v>
      </c>
      <c r="E18" s="15">
        <v>1.6497</v>
      </c>
      <c r="F18" s="14" t="str">
        <f>IFERROR(__xludf.DUMMYFUNCTION("REGEXEXTRACT(A18,$I$2)&amp;""_""&amp;B18"),"G_Remarketing")</f>
        <v>G_Remarketing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44</v>
      </c>
      <c r="C19" s="18" t="s">
        <v>18</v>
      </c>
      <c r="D19" s="19">
        <v>24.0371</v>
      </c>
      <c r="E19" s="19">
        <v>3.4339</v>
      </c>
      <c r="F19" s="18" t="str">
        <f>IFERROR(__xludf.DUMMYFUNCTION("REGEXEXTRACT(A19,$I$2)&amp;""_""&amp;B19"),"B_pandas ")</f>
        <v>B_pandas 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45</v>
      </c>
      <c r="C20" s="14" t="s">
        <v>7</v>
      </c>
      <c r="D20" s="15">
        <v>23.0395</v>
      </c>
      <c r="E20" s="15">
        <v>2.8799</v>
      </c>
      <c r="F20" s="14" t="str">
        <f>IFERROR(__xludf.DUMMYFUNCTION("REGEXEXTRACT(A20,$I$2)&amp;""_""&amp;B20"),"B_DataCamp ")</f>
        <v>B_DataCamp 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45</v>
      </c>
      <c r="C21" s="18" t="s">
        <v>18</v>
      </c>
      <c r="D21" s="19">
        <v>22.753</v>
      </c>
      <c r="E21" s="19">
        <v>2.0685</v>
      </c>
      <c r="F21" s="18" t="str">
        <f>IFERROR(__xludf.DUMMYFUNCTION("REGEXEXTRACT(A21,$I$2)&amp;""_""&amp;B21"),"G_DataCamp ")</f>
        <v>G_DataCamp 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44</v>
      </c>
      <c r="C22" s="14" t="s">
        <v>7</v>
      </c>
      <c r="D22" s="15">
        <v>17.7971</v>
      </c>
      <c r="E22" s="15">
        <v>0.9367</v>
      </c>
      <c r="F22" s="14" t="str">
        <f>IFERROR(__xludf.DUMMYFUNCTION("REGEXEXTRACT(A22,$I$2)&amp;""_""&amp;B22"),"B_pandas ")</f>
        <v>B_pandas 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45</v>
      </c>
      <c r="C23" s="18" t="s">
        <v>11</v>
      </c>
      <c r="D23" s="19">
        <v>15.1519</v>
      </c>
      <c r="E23" s="19">
        <v>1.1655</v>
      </c>
      <c r="F23" s="18" t="str">
        <f>IFERROR(__xludf.DUMMYFUNCTION("REGEXEXTRACT(A23,$I$2)&amp;""_""&amp;B23"),"B_DataCamp ")</f>
        <v>B_DataCamp 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</v>
      </c>
      <c r="C24" s="14" t="s">
        <v>18</v>
      </c>
      <c r="D24" s="15">
        <v>13.0666</v>
      </c>
      <c r="E24" s="15">
        <v>0.6533</v>
      </c>
      <c r="F24" s="14" t="str">
        <f>IFERROR(__xludf.DUMMYFUNCTION("REGEXEXTRACT(A24,$I$2)&amp;""_""&amp;B24"),"B_Remarketing")</f>
        <v>B_Remarketing</v>
      </c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17</v>
      </c>
      <c r="C25" s="18" t="s">
        <v>7</v>
      </c>
      <c r="D25" s="19">
        <v>12.9665</v>
      </c>
      <c r="E25" s="19">
        <v>1.0805</v>
      </c>
      <c r="F25" s="18" t="str">
        <f>IFERROR(__xludf.DUMMYFUNCTION("REGEXEXTRACT(A25,$I$2)&amp;""_""&amp;B25"),"B_Competitors")</f>
        <v>B_Competitors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43</v>
      </c>
      <c r="C26" s="14" t="s">
        <v>7</v>
      </c>
      <c r="D26" s="15">
        <v>12.9213</v>
      </c>
      <c r="E26" s="15">
        <v>0.4786</v>
      </c>
      <c r="F26" s="14" t="str">
        <f>IFERROR(__xludf.DUMMYFUNCTION("REGEXEXTRACT(A26,$I$2)&amp;""_""&amp;B26"),"G_Python ")</f>
        <v>G_Python 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45</v>
      </c>
      <c r="C27" s="18" t="s">
        <v>11</v>
      </c>
      <c r="D27" s="19">
        <v>12.7234</v>
      </c>
      <c r="E27" s="19">
        <v>0.5301</v>
      </c>
      <c r="F27" s="18" t="str">
        <f>IFERROR(__xludf.DUMMYFUNCTION("REGEXEXTRACT(A27,$I$2)&amp;""_""&amp;B27"),"G_DataCamp ")</f>
        <v>G_DataCamp 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45</v>
      </c>
      <c r="C28" s="14" t="s">
        <v>18</v>
      </c>
      <c r="D28" s="15">
        <v>11.7426</v>
      </c>
      <c r="E28" s="15">
        <v>1.4678</v>
      </c>
      <c r="F28" s="14" t="str">
        <f>IFERROR(__xludf.DUMMYFUNCTION("REGEXEXTRACT(A28,$I$2)&amp;""_""&amp;B28"),"B_DataCamp ")</f>
        <v>B_DataCamp </v>
      </c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43</v>
      </c>
      <c r="C29" s="18" t="s">
        <v>18</v>
      </c>
      <c r="D29" s="19">
        <v>11.508</v>
      </c>
      <c r="E29" s="19">
        <v>0.7672</v>
      </c>
      <c r="F29" s="18" t="str">
        <f>IFERROR(__xludf.DUMMYFUNCTION("REGEXEXTRACT(A29,$I$2)&amp;""_""&amp;B29"),"B_Python ")</f>
        <v>B_Python 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 t="s">
        <v>28</v>
      </c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10" t="s">
        <v>38</v>
      </c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 t="str">
        <f>IFERROR(__xludf.DUMMYFUNCTION("IF(REGEXMATCH(""Testers"",$I$2),REGEXREPLACE(""Testers"",$I$2,"" Buyers""),""No Match"")")," Buyersesters")</f>
        <v> Buyersesters</v>
      </c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0</v>
      </c>
      <c r="B1" s="13" t="s">
        <v>47</v>
      </c>
      <c r="C1" s="13" t="s">
        <v>3</v>
      </c>
      <c r="D1" s="13" t="s">
        <v>4</v>
      </c>
      <c r="E1" s="13" t="s">
        <v>48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5</v>
      </c>
      <c r="B2" s="14" t="s">
        <v>49</v>
      </c>
      <c r="C2" s="15">
        <v>46.9092</v>
      </c>
      <c r="D2" s="15">
        <v>3.1273</v>
      </c>
      <c r="E2" s="14" t="str">
        <f>IFERROR(__xludf.DUMMYFUNCTION("REGEXEXTRACT(A2,$I$2)&amp;""_""&amp;B2"),"Bin_Remarketing_Swe")</f>
        <v>Bin_Remarketing_Swe</v>
      </c>
      <c r="F2" s="2"/>
      <c r="G2" s="2"/>
      <c r="H2" s="31" t="s">
        <v>41</v>
      </c>
      <c r="I2" s="32" t="s">
        <v>50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9</v>
      </c>
      <c r="B3" s="18" t="s">
        <v>51</v>
      </c>
      <c r="C3" s="19">
        <v>45.6996</v>
      </c>
      <c r="D3" s="19">
        <v>1.6926</v>
      </c>
      <c r="E3" s="18" t="str">
        <f>IFERROR(__xludf.DUMMYFUNCTION("REGEXEXTRACT(A3,$I$2)&amp;""_""&amp;B3"),"Goo_Python_Mug")</f>
        <v>Goo_Python_Mug</v>
      </c>
      <c r="F3" s="2"/>
      <c r="G3" s="2"/>
      <c r="H3" s="31"/>
      <c r="I3" s="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5</v>
      </c>
      <c r="B4" s="14" t="s">
        <v>52</v>
      </c>
      <c r="C4" s="15">
        <v>43.7671</v>
      </c>
      <c r="D4" s="15">
        <v>4.863</v>
      </c>
      <c r="E4" s="14" t="str">
        <f>IFERROR(__xludf.DUMMYFUNCTION("REGEXEXTRACT(A4,$I$2)&amp;""_""&amp;B4"),"Bin_pandas_Mug")</f>
        <v>Bin_pandas_Mug</v>
      </c>
      <c r="F4" s="2"/>
      <c r="G4" s="2"/>
      <c r="H4" s="31"/>
      <c r="I4" s="3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9</v>
      </c>
      <c r="B5" s="18" t="s">
        <v>53</v>
      </c>
      <c r="C5" s="19">
        <v>43.3946</v>
      </c>
      <c r="D5" s="19">
        <v>1.669</v>
      </c>
      <c r="E5" s="18" t="str">
        <f>IFERROR(__xludf.DUMMYFUNCTION("REGEXEXTRACT(A5,$I$2)&amp;""_""&amp;B5"),"Goo_Competitors_Tee")</f>
        <v>Goo_Competitors_Tee</v>
      </c>
      <c r="F5" s="2"/>
      <c r="G5" s="2"/>
      <c r="H5" s="31"/>
      <c r="I5" s="3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9</v>
      </c>
      <c r="B6" s="14" t="s">
        <v>54</v>
      </c>
      <c r="C6" s="15">
        <v>42.2263</v>
      </c>
      <c r="D6" s="15">
        <v>2.1113</v>
      </c>
      <c r="E6" s="14" t="str">
        <f>IFERROR(__xludf.DUMMYFUNCTION("REGEXEXTRACT(A6,$I$2)&amp;""_""&amp;B6"),"Goo_Competitors_Mug")</f>
        <v>Goo_Competitors_Mug</v>
      </c>
      <c r="F6" s="2"/>
      <c r="G6" s="2"/>
      <c r="H6" s="31"/>
      <c r="I6" s="3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9</v>
      </c>
      <c r="B7" s="18" t="s">
        <v>55</v>
      </c>
      <c r="C7" s="19">
        <v>39.6847</v>
      </c>
      <c r="D7" s="19">
        <v>3.0527</v>
      </c>
      <c r="E7" s="18" t="str">
        <f>IFERROR(__xludf.DUMMYFUNCTION("REGEXEXTRACT(A7,$I$2)&amp;""_""&amp;B7"),"Goo_DataCamp_Swe")</f>
        <v>Goo_DataCamp_Swe</v>
      </c>
      <c r="F7" s="2"/>
      <c r="G7" s="2"/>
      <c r="H7" s="31"/>
      <c r="I7" s="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5</v>
      </c>
      <c r="B8" s="14" t="s">
        <v>51</v>
      </c>
      <c r="C8" s="15">
        <v>39.0598</v>
      </c>
      <c r="D8" s="15">
        <v>2.0558</v>
      </c>
      <c r="E8" s="14" t="str">
        <f>IFERROR(__xludf.DUMMYFUNCTION("REGEXEXTRACT(A8,$I$2)&amp;""_""&amp;B8"),"Bin_Python_Mug")</f>
        <v>Bin_Python_Mug</v>
      </c>
      <c r="F8" s="2"/>
      <c r="G8" s="2"/>
      <c r="H8" s="31"/>
      <c r="I8" s="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5</v>
      </c>
      <c r="B9" s="18" t="s">
        <v>54</v>
      </c>
      <c r="C9" s="19">
        <v>38.9272</v>
      </c>
      <c r="D9" s="19">
        <v>3.5388</v>
      </c>
      <c r="E9" s="18" t="str">
        <f>IFERROR(__xludf.DUMMYFUNCTION("REGEXEXTRACT(A9,$I$2)&amp;""_""&amp;B9"),"Bin_Competitors_Mug")</f>
        <v>Bin_Competitors_Mug</v>
      </c>
      <c r="F9" s="2"/>
      <c r="G9" s="2"/>
      <c r="H9" s="31"/>
      <c r="I9" s="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9</v>
      </c>
      <c r="B10" s="14" t="s">
        <v>56</v>
      </c>
      <c r="C10" s="15">
        <v>36.5866</v>
      </c>
      <c r="D10" s="15">
        <v>2.2867</v>
      </c>
      <c r="E10" s="14" t="str">
        <f>IFERROR(__xludf.DUMMYFUNCTION("REGEXEXTRACT(A10,$I$2)&amp;""_""&amp;B10"),"Goo_Competitors_Swe")</f>
        <v>Goo_Competitors_Swe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9</v>
      </c>
      <c r="B11" s="18" t="s">
        <v>57</v>
      </c>
      <c r="C11" s="19">
        <v>35.5526</v>
      </c>
      <c r="D11" s="19">
        <v>2.3702</v>
      </c>
      <c r="E11" s="18" t="str">
        <f>IFERROR(__xludf.DUMMYFUNCTION("REGEXEXTRACT(A11,$I$2)&amp;""_""&amp;B11"),"Goo_Python_Tee")</f>
        <v>Goo_Python_Tee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9</v>
      </c>
      <c r="B12" s="14" t="s">
        <v>58</v>
      </c>
      <c r="C12" s="15">
        <v>32.5252</v>
      </c>
      <c r="D12" s="15">
        <v>2.3232</v>
      </c>
      <c r="E12" s="14" t="str">
        <f>IFERROR(__xludf.DUMMYFUNCTION("REGEXEXTRACT(A12,$I$2)&amp;""_""&amp;B12"),"Goo_Pandas_Swe")</f>
        <v>Goo_Pandas_Swe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5</v>
      </c>
      <c r="B13" s="18" t="s">
        <v>59</v>
      </c>
      <c r="C13" s="19">
        <v>31.8942</v>
      </c>
      <c r="D13" s="19">
        <v>2.2782</v>
      </c>
      <c r="E13" s="18" t="str">
        <f>IFERROR(__xludf.DUMMYFUNCTION("REGEXEXTRACT(A13,$I$2)&amp;""_""&amp;B13"),"Bin_Python_Swe")</f>
        <v>Bin_Python_Swe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9</v>
      </c>
      <c r="B14" s="14" t="s">
        <v>60</v>
      </c>
      <c r="C14" s="15">
        <v>30.7636</v>
      </c>
      <c r="D14" s="15">
        <v>1.1394</v>
      </c>
      <c r="E14" s="14" t="str">
        <f>IFERROR(__xludf.DUMMYFUNCTION("REGEXEXTRACT(A14,$I$2)&amp;""_""&amp;B14"),"Goo_Remarketing_Tee")</f>
        <v>Goo_Remarketing_Tee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9</v>
      </c>
      <c r="B15" s="18" t="s">
        <v>61</v>
      </c>
      <c r="C15" s="19">
        <v>29.9169</v>
      </c>
      <c r="D15" s="19">
        <v>1.4246</v>
      </c>
      <c r="E15" s="18" t="str">
        <f>IFERROR(__xludf.DUMMYFUNCTION("REGEXEXTRACT(A15,$I$2)&amp;""_""&amp;B15"),"Goo_Pandas_Mug")</f>
        <v>Goo_Pandas_Mug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5</v>
      </c>
      <c r="B16" s="14" t="s">
        <v>53</v>
      </c>
      <c r="C16" s="15">
        <v>29.4528</v>
      </c>
      <c r="D16" s="15">
        <v>2.2656</v>
      </c>
      <c r="E16" s="14" t="str">
        <f>IFERROR(__xludf.DUMMYFUNCTION("REGEXEXTRACT(A16,$I$2)&amp;""_""&amp;B16"),"Bin_Competitors_Tee")</f>
        <v>Bin_Competitors_Tee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9</v>
      </c>
      <c r="B17" s="18" t="s">
        <v>62</v>
      </c>
      <c r="C17" s="19">
        <v>29.1933</v>
      </c>
      <c r="D17" s="19">
        <v>1.327</v>
      </c>
      <c r="E17" s="18" t="str">
        <f>IFERROR(__xludf.DUMMYFUNCTION("REGEXEXTRACT(A17,$I$2)&amp;""_""&amp;B17"),"Goo_Pandas_Tee")</f>
        <v>Goo_Pandas_Tee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9</v>
      </c>
      <c r="B18" s="14" t="s">
        <v>49</v>
      </c>
      <c r="C18" s="15">
        <v>24.7452</v>
      </c>
      <c r="D18" s="15">
        <v>1.6497</v>
      </c>
      <c r="E18" s="14" t="str">
        <f>IFERROR(__xludf.DUMMYFUNCTION("REGEXEXTRACT(A18,$I$2)&amp;""_""&amp;B18"),"Goo_Remarketing_Swe")</f>
        <v>Goo_Remarketing_Swe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5</v>
      </c>
      <c r="B19" s="18" t="s">
        <v>63</v>
      </c>
      <c r="C19" s="19">
        <v>24.0371</v>
      </c>
      <c r="D19" s="19">
        <v>3.4339</v>
      </c>
      <c r="E19" s="18" t="str">
        <f>IFERROR(__xludf.DUMMYFUNCTION("REGEXEXTRACT(A19,$I$2)&amp;""_""&amp;B19"),"Bin_pandas_Tee")</f>
        <v>Bin_pandas_Tee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5</v>
      </c>
      <c r="B20" s="14" t="s">
        <v>55</v>
      </c>
      <c r="C20" s="15">
        <v>23.0395</v>
      </c>
      <c r="D20" s="15">
        <v>2.8799</v>
      </c>
      <c r="E20" s="14" t="str">
        <f>IFERROR(__xludf.DUMMYFUNCTION("REGEXEXTRACT(A20,$I$2)&amp;""_""&amp;B20"),"Bin_DataCamp_Swe")</f>
        <v>Bin_DataCamp_Swe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</v>
      </c>
      <c r="B21" s="18" t="s">
        <v>64</v>
      </c>
      <c r="C21" s="19">
        <v>22.753</v>
      </c>
      <c r="D21" s="19">
        <v>2.0685</v>
      </c>
      <c r="E21" s="18" t="str">
        <f>IFERROR(__xludf.DUMMYFUNCTION("REGEXEXTRACT(A21,$I$2)&amp;""_""&amp;B21"),"Goo_DataCamp_Tee")</f>
        <v>Goo_DataCamp_Tee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5</v>
      </c>
      <c r="B22" s="14" t="s">
        <v>65</v>
      </c>
      <c r="C22" s="15">
        <v>17.7971</v>
      </c>
      <c r="D22" s="15">
        <v>0.9367</v>
      </c>
      <c r="E22" s="14" t="str">
        <f>IFERROR(__xludf.DUMMYFUNCTION("REGEXEXTRACT(A22,$I$2)&amp;""_""&amp;B22"),"Bin_pandas_Swe")</f>
        <v>Bin_pandas_Swe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5</v>
      </c>
      <c r="B23" s="18" t="s">
        <v>66</v>
      </c>
      <c r="C23" s="19">
        <v>15.1519</v>
      </c>
      <c r="D23" s="19">
        <v>1.1655</v>
      </c>
      <c r="E23" s="18" t="str">
        <f>IFERROR(__xludf.DUMMYFUNCTION("REGEXEXTRACT(A23,$I$2)&amp;""_""&amp;B23"),"Bin_DataCamp_Mug")</f>
        <v>Bin_DataCamp_Mug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5</v>
      </c>
      <c r="B24" s="14" t="s">
        <v>60</v>
      </c>
      <c r="C24" s="15">
        <v>13.0666</v>
      </c>
      <c r="D24" s="15">
        <v>0.6533</v>
      </c>
      <c r="E24" s="14" t="str">
        <f>IFERROR(__xludf.DUMMYFUNCTION("REGEXEXTRACT(A24,$I$2)&amp;""_""&amp;B24"),"Bin_Remarketing_Tee")</f>
        <v>Bin_Remarketing_Tee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5</v>
      </c>
      <c r="B25" s="18" t="s">
        <v>56</v>
      </c>
      <c r="C25" s="19">
        <v>12.9665</v>
      </c>
      <c r="D25" s="19">
        <v>1.0805</v>
      </c>
      <c r="E25" s="18" t="str">
        <f>IFERROR(__xludf.DUMMYFUNCTION("REGEXEXTRACT(A25,$I$2)&amp;""_""&amp;B25"),"Bin_Competitors_Swe")</f>
        <v>Bin_Competitors_Swe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</v>
      </c>
      <c r="B26" s="14" t="s">
        <v>59</v>
      </c>
      <c r="C26" s="15">
        <v>12.9213</v>
      </c>
      <c r="D26" s="15">
        <v>0.4786</v>
      </c>
      <c r="E26" s="14" t="str">
        <f>IFERROR(__xludf.DUMMYFUNCTION("REGEXEXTRACT(A26,$I$2)&amp;""_""&amp;B26"),"Goo_Python_Swe")</f>
        <v>Goo_Python_Swe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</v>
      </c>
      <c r="B27" s="18" t="s">
        <v>66</v>
      </c>
      <c r="C27" s="19">
        <v>12.7234</v>
      </c>
      <c r="D27" s="19">
        <v>0.5301</v>
      </c>
      <c r="E27" s="18" t="str">
        <f>IFERROR(__xludf.DUMMYFUNCTION("REGEXEXTRACT(A27,$I$2)&amp;""_""&amp;B27"),"Goo_DataCamp_Mug")</f>
        <v>Goo_DataCamp_Mug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5</v>
      </c>
      <c r="B28" s="14" t="s">
        <v>64</v>
      </c>
      <c r="C28" s="15">
        <v>11.7426</v>
      </c>
      <c r="D28" s="15">
        <v>1.4678</v>
      </c>
      <c r="E28" s="14" t="str">
        <f>IFERROR(__xludf.DUMMYFUNCTION("REGEXEXTRACT(A28,$I$2)&amp;""_""&amp;B28"),"Bin_DataCamp_Tee")</f>
        <v>Bin_DataCamp_Tee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5</v>
      </c>
      <c r="B29" s="18" t="s">
        <v>57</v>
      </c>
      <c r="C29" s="19">
        <v>11.508</v>
      </c>
      <c r="D29" s="19">
        <v>0.7672</v>
      </c>
      <c r="E29" s="18" t="str">
        <f>IFERROR(__xludf.DUMMYFUNCTION("REGEXEXTRACT(A29,$I$2)&amp;""_""&amp;B29"),"Bin_Python_Tee")</f>
        <v>Bin_Python_Tee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48</v>
      </c>
      <c r="B1" s="13" t="s">
        <v>3</v>
      </c>
      <c r="C1" s="13" t="s">
        <v>4</v>
      </c>
      <c r="D1" s="33"/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67</v>
      </c>
      <c r="B2" s="15">
        <v>46.9092</v>
      </c>
      <c r="C2" s="15">
        <v>3.1273</v>
      </c>
      <c r="D2" s="3"/>
      <c r="E2" s="3"/>
      <c r="F2" s="32" t="s">
        <v>68</v>
      </c>
      <c r="G2" s="32" t="s">
        <v>69</v>
      </c>
      <c r="H2" s="34"/>
      <c r="I2" s="3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70</v>
      </c>
      <c r="B3" s="19">
        <v>45.6996</v>
      </c>
      <c r="C3" s="19">
        <v>1.6926</v>
      </c>
      <c r="D3" s="7"/>
      <c r="E3" s="7"/>
      <c r="F3" s="32" t="s">
        <v>71</v>
      </c>
      <c r="G3" s="32" t="s">
        <v>72</v>
      </c>
      <c r="H3" s="34"/>
      <c r="I3" s="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73</v>
      </c>
      <c r="B4" s="15">
        <v>43.7671</v>
      </c>
      <c r="C4" s="15">
        <v>4.863</v>
      </c>
      <c r="D4" s="3"/>
      <c r="E4" s="3"/>
      <c r="F4" s="34"/>
      <c r="G4" s="32"/>
      <c r="H4" s="34"/>
      <c r="I4" s="3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74</v>
      </c>
      <c r="B5" s="19">
        <v>43.3946</v>
      </c>
      <c r="C5" s="19">
        <v>1.669</v>
      </c>
      <c r="D5" s="7"/>
      <c r="E5" s="7"/>
      <c r="F5" s="34"/>
      <c r="G5" s="32"/>
      <c r="H5" s="34"/>
      <c r="I5" s="3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75</v>
      </c>
      <c r="B6" s="15">
        <v>42.2263</v>
      </c>
      <c r="C6" s="15">
        <v>2.1113</v>
      </c>
      <c r="D6" s="3"/>
      <c r="E6" s="3"/>
      <c r="F6" s="2"/>
      <c r="G6" s="2" t="s">
        <v>76</v>
      </c>
      <c r="H6" s="34"/>
      <c r="I6" s="3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77</v>
      </c>
      <c r="B7" s="19">
        <v>39.6847</v>
      </c>
      <c r="C7" s="19">
        <v>3.0527</v>
      </c>
      <c r="D7" s="7"/>
      <c r="E7" s="7"/>
      <c r="F7" s="2" t="s">
        <v>5</v>
      </c>
      <c r="G7" s="35">
        <f>IFERROR(__xludf.DUMMYFUNCTION("SUM(FILTER(A2:B29,REGEXMATCH(A2:A29,G2)))"),359.3196)</f>
        <v>359.3196</v>
      </c>
      <c r="H7" s="34"/>
      <c r="I7" s="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78</v>
      </c>
      <c r="B8" s="15">
        <v>39.0598</v>
      </c>
      <c r="C8" s="15">
        <v>2.0558</v>
      </c>
      <c r="D8" s="3"/>
      <c r="E8" s="3"/>
      <c r="F8" s="2" t="s">
        <v>9</v>
      </c>
      <c r="G8" s="25">
        <f>IFERROR(__xludf.DUMMYFUNCTION("SUM(FILTER(B2:B29,REGEXMATCH(A2:A29,G3)))"),438.6863)</f>
        <v>438.6863</v>
      </c>
      <c r="H8" s="34"/>
      <c r="I8" s="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79</v>
      </c>
      <c r="B9" s="19">
        <v>38.9272</v>
      </c>
      <c r="C9" s="19">
        <v>3.5388</v>
      </c>
      <c r="D9" s="7"/>
      <c r="E9" s="7"/>
      <c r="F9" s="2"/>
      <c r="G9" s="2"/>
      <c r="H9" s="34"/>
      <c r="I9" s="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80</v>
      </c>
      <c r="B10" s="15">
        <v>36.5866</v>
      </c>
      <c r="C10" s="15">
        <v>2.2867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81</v>
      </c>
      <c r="B11" s="19">
        <v>35.5526</v>
      </c>
      <c r="C11" s="19">
        <v>2.3702</v>
      </c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82</v>
      </c>
      <c r="B12" s="15">
        <v>32.5252</v>
      </c>
      <c r="C12" s="15">
        <v>2.3232</v>
      </c>
      <c r="D12" s="3"/>
      <c r="E12" s="3"/>
      <c r="F12" s="2"/>
      <c r="G12" s="2"/>
      <c r="H12" s="2"/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83</v>
      </c>
      <c r="B13" s="19">
        <v>31.8942</v>
      </c>
      <c r="C13" s="19">
        <v>2.2782</v>
      </c>
      <c r="D13" s="7"/>
      <c r="E13" s="7"/>
      <c r="F13" s="2"/>
      <c r="G13" s="2"/>
      <c r="H13" s="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84</v>
      </c>
      <c r="B14" s="15">
        <v>30.7636</v>
      </c>
      <c r="C14" s="15">
        <v>1.1394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85</v>
      </c>
      <c r="B15" s="19">
        <v>29.9169</v>
      </c>
      <c r="C15" s="19">
        <v>1.4246</v>
      </c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86</v>
      </c>
      <c r="B16" s="15">
        <v>29.4528</v>
      </c>
      <c r="C16" s="15">
        <v>2.2656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87</v>
      </c>
      <c r="B17" s="19">
        <v>29.1933</v>
      </c>
      <c r="C17" s="19">
        <v>1.327</v>
      </c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88</v>
      </c>
      <c r="B18" s="15">
        <v>24.7452</v>
      </c>
      <c r="C18" s="15">
        <v>1.6497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89</v>
      </c>
      <c r="B19" s="19">
        <v>24.0371</v>
      </c>
      <c r="C19" s="19">
        <v>3.4339</v>
      </c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90</v>
      </c>
      <c r="B20" s="15">
        <v>23.0395</v>
      </c>
      <c r="C20" s="15">
        <v>2.8799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91</v>
      </c>
      <c r="B21" s="19">
        <v>22.753</v>
      </c>
      <c r="C21" s="19">
        <v>2.0685</v>
      </c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92</v>
      </c>
      <c r="B22" s="15">
        <v>17.7971</v>
      </c>
      <c r="C22" s="15">
        <v>0.9367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93</v>
      </c>
      <c r="B23" s="19">
        <v>15.1519</v>
      </c>
      <c r="C23" s="19">
        <v>1.1655</v>
      </c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94</v>
      </c>
      <c r="B24" s="15">
        <v>13.0666</v>
      </c>
      <c r="C24" s="15">
        <v>0.6533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95</v>
      </c>
      <c r="B25" s="19">
        <v>12.9665</v>
      </c>
      <c r="C25" s="19">
        <v>1.0805</v>
      </c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96</v>
      </c>
      <c r="B26" s="15">
        <v>12.9213</v>
      </c>
      <c r="C26" s="15">
        <v>0.4786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97</v>
      </c>
      <c r="B27" s="19">
        <v>12.7234</v>
      </c>
      <c r="C27" s="19">
        <v>0.5301</v>
      </c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98</v>
      </c>
      <c r="B28" s="15">
        <v>11.7426</v>
      </c>
      <c r="C28" s="15">
        <v>1.4678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99</v>
      </c>
      <c r="B29" s="19">
        <v>11.508</v>
      </c>
      <c r="C29" s="19">
        <v>0.7672</v>
      </c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" t="s">
        <v>48</v>
      </c>
      <c r="B1" s="13" t="s">
        <v>3</v>
      </c>
      <c r="C1" s="13" t="s">
        <v>4</v>
      </c>
      <c r="D1" s="33"/>
      <c r="E1" s="3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4" t="s">
        <v>67</v>
      </c>
      <c r="B2" s="15">
        <v>46.9092</v>
      </c>
      <c r="C2" s="15">
        <v>3.1273</v>
      </c>
      <c r="D2" s="3"/>
      <c r="E2" s="3"/>
      <c r="F2" s="32" t="s">
        <v>68</v>
      </c>
      <c r="G2" s="32" t="s">
        <v>69</v>
      </c>
      <c r="H2" s="34"/>
      <c r="I2" s="3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8" t="s">
        <v>70</v>
      </c>
      <c r="B3" s="19">
        <v>45.6996</v>
      </c>
      <c r="C3" s="19">
        <v>1.6926</v>
      </c>
      <c r="D3" s="7"/>
      <c r="E3" s="7"/>
      <c r="F3" s="32" t="s">
        <v>71</v>
      </c>
      <c r="G3" s="32" t="s">
        <v>72</v>
      </c>
      <c r="H3" s="34"/>
      <c r="I3" s="3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4" t="s">
        <v>73</v>
      </c>
      <c r="B4" s="15">
        <v>43.7671</v>
      </c>
      <c r="C4" s="15">
        <v>4.863</v>
      </c>
      <c r="D4" s="3"/>
      <c r="E4" s="3"/>
      <c r="F4" s="34"/>
      <c r="G4" s="32"/>
      <c r="H4" s="34"/>
      <c r="I4" s="3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8" t="s">
        <v>74</v>
      </c>
      <c r="B5" s="19">
        <v>43.3946</v>
      </c>
      <c r="C5" s="19">
        <v>1.669</v>
      </c>
      <c r="D5" s="7"/>
      <c r="E5" s="7"/>
      <c r="F5" s="34"/>
      <c r="G5" s="32"/>
      <c r="H5" s="34"/>
      <c r="I5" s="3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4" t="s">
        <v>75</v>
      </c>
      <c r="B6" s="15">
        <v>42.2263</v>
      </c>
      <c r="C6" s="15">
        <v>2.1113</v>
      </c>
      <c r="D6" s="3"/>
      <c r="E6" s="3"/>
      <c r="F6" s="2"/>
      <c r="G6" s="2" t="s">
        <v>76</v>
      </c>
      <c r="H6" s="34"/>
      <c r="I6" s="3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8" t="s">
        <v>77</v>
      </c>
      <c r="B7" s="19">
        <v>39.6847</v>
      </c>
      <c r="C7" s="19">
        <v>3.0527</v>
      </c>
      <c r="D7" s="7"/>
      <c r="E7" s="7"/>
      <c r="F7" s="2" t="s">
        <v>5</v>
      </c>
      <c r="G7" s="35">
        <f>IFERROR(__xludf.DUMMYFUNCTION("SUM(FILTER(A2:B29,REGEXMATCH(A2:A29,G2)))"),359.3196)</f>
        <v>359.3196</v>
      </c>
      <c r="H7" s="34"/>
      <c r="I7" s="3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4" t="s">
        <v>78</v>
      </c>
      <c r="B8" s="15">
        <v>39.0598</v>
      </c>
      <c r="C8" s="15">
        <v>2.0558</v>
      </c>
      <c r="D8" s="3"/>
      <c r="E8" s="3"/>
      <c r="F8" s="2" t="s">
        <v>9</v>
      </c>
      <c r="G8" s="25">
        <f>IFERROR(__xludf.DUMMYFUNCTION("SUM(FILTER(B2:B29,REGEXMATCH(A2:A29,G3)))"),438.6863)</f>
        <v>438.6863</v>
      </c>
      <c r="H8" s="34"/>
      <c r="I8" s="3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8" t="s">
        <v>79</v>
      </c>
      <c r="B9" s="19">
        <v>38.9272</v>
      </c>
      <c r="C9" s="19">
        <v>3.5388</v>
      </c>
      <c r="D9" s="7"/>
      <c r="E9" s="7"/>
      <c r="F9" s="2"/>
      <c r="G9" s="2"/>
      <c r="H9" s="34"/>
      <c r="I9" s="3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4" t="s">
        <v>80</v>
      </c>
      <c r="B10" s="15">
        <v>36.5866</v>
      </c>
      <c r="C10" s="15">
        <v>2.2867</v>
      </c>
      <c r="D10" s="3"/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8" t="s">
        <v>81</v>
      </c>
      <c r="B11" s="19">
        <v>35.5526</v>
      </c>
      <c r="C11" s="19">
        <v>2.3702</v>
      </c>
      <c r="D11" s="7"/>
      <c r="E11" s="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4" t="s">
        <v>82</v>
      </c>
      <c r="B12" s="15">
        <v>32.5252</v>
      </c>
      <c r="C12" s="15">
        <v>2.3232</v>
      </c>
      <c r="D12" s="3"/>
      <c r="E12" s="3"/>
      <c r="F12" s="2"/>
      <c r="G12" s="2"/>
      <c r="H12" s="2"/>
      <c r="I12" s="36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8" t="s">
        <v>83</v>
      </c>
      <c r="B13" s="19">
        <v>31.8942</v>
      </c>
      <c r="C13" s="19">
        <v>2.2782</v>
      </c>
      <c r="D13" s="7"/>
      <c r="E13" s="7"/>
      <c r="F13" s="2"/>
      <c r="G13" s="2"/>
      <c r="H13" s="2"/>
      <c r="I13" s="1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4" t="s">
        <v>84</v>
      </c>
      <c r="B14" s="15">
        <v>30.7636</v>
      </c>
      <c r="C14" s="15">
        <v>1.1394</v>
      </c>
      <c r="D14" s="3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8" t="s">
        <v>85</v>
      </c>
      <c r="B15" s="19">
        <v>29.9169</v>
      </c>
      <c r="C15" s="19">
        <v>1.4246</v>
      </c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4" t="s">
        <v>86</v>
      </c>
      <c r="B16" s="15">
        <v>29.4528</v>
      </c>
      <c r="C16" s="15">
        <v>2.2656</v>
      </c>
      <c r="D16" s="3"/>
      <c r="E16" s="3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8" t="s">
        <v>87</v>
      </c>
      <c r="B17" s="19">
        <v>29.1933</v>
      </c>
      <c r="C17" s="19">
        <v>1.327</v>
      </c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4" t="s">
        <v>88</v>
      </c>
      <c r="B18" s="15">
        <v>24.7452</v>
      </c>
      <c r="C18" s="15">
        <v>1.6497</v>
      </c>
      <c r="D18" s="3"/>
      <c r="E18" s="3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8" t="s">
        <v>89</v>
      </c>
      <c r="B19" s="19">
        <v>24.0371</v>
      </c>
      <c r="C19" s="19">
        <v>3.4339</v>
      </c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4" t="s">
        <v>90</v>
      </c>
      <c r="B20" s="15">
        <v>23.0395</v>
      </c>
      <c r="C20" s="15">
        <v>2.8799</v>
      </c>
      <c r="D20" s="3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8" t="s">
        <v>91</v>
      </c>
      <c r="B21" s="19">
        <v>22.753</v>
      </c>
      <c r="C21" s="19">
        <v>2.0685</v>
      </c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4" t="s">
        <v>92</v>
      </c>
      <c r="B22" s="15">
        <v>17.7971</v>
      </c>
      <c r="C22" s="15">
        <v>0.9367</v>
      </c>
      <c r="D22" s="3"/>
      <c r="E22" s="3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8" t="s">
        <v>93</v>
      </c>
      <c r="B23" s="19">
        <v>15.1519</v>
      </c>
      <c r="C23" s="19">
        <v>1.1655</v>
      </c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4" t="s">
        <v>94</v>
      </c>
      <c r="B24" s="15">
        <v>13.0666</v>
      </c>
      <c r="C24" s="15">
        <v>0.6533</v>
      </c>
      <c r="D24" s="3"/>
      <c r="E24" s="3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8" t="s">
        <v>95</v>
      </c>
      <c r="B25" s="19">
        <v>12.9665</v>
      </c>
      <c r="C25" s="19">
        <v>1.0805</v>
      </c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4" t="s">
        <v>96</v>
      </c>
      <c r="B26" s="15">
        <v>12.9213</v>
      </c>
      <c r="C26" s="15">
        <v>0.4786</v>
      </c>
      <c r="D26" s="3"/>
      <c r="E26" s="3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8" t="s">
        <v>97</v>
      </c>
      <c r="B27" s="19">
        <v>12.7234</v>
      </c>
      <c r="C27" s="19">
        <v>0.5301</v>
      </c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4" t="s">
        <v>98</v>
      </c>
      <c r="B28" s="15">
        <v>11.7426</v>
      </c>
      <c r="C28" s="15">
        <v>1.4678</v>
      </c>
      <c r="D28" s="3"/>
      <c r="E28" s="3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8" t="s">
        <v>99</v>
      </c>
      <c r="B29" s="19">
        <v>11.508</v>
      </c>
      <c r="C29" s="19">
        <v>0.7672</v>
      </c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