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downs for source and campai" sheetId="1" r:id="rId4"/>
    <sheet state="visible" name="Create a filtered table" sheetId="2" r:id="rId5"/>
    <sheet state="visible" name="Prep for charts with a regex dr" sheetId="3" r:id="rId6"/>
    <sheet state="visible" name="Ad group impression share with " sheetId="4" r:id="rId7"/>
    <sheet state="visible" name="Ad group metrics with a bar cha" sheetId="5" r:id="rId8"/>
    <sheet state="visible" name="Campaign and ad group analysis " sheetId="6" r:id="rId9"/>
    <sheet state="visible" name="Add a campaign dropdown filter" sheetId="7" r:id="rId10"/>
    <sheet state="visible" name="Apply dynamic filter to dashboa" sheetId="8" r:id="rId11"/>
  </sheets>
  <definedNames/>
  <calcPr/>
</workbook>
</file>

<file path=xl/sharedStrings.xml><?xml version="1.0" encoding="utf-8"?>
<sst xmlns="http://schemas.openxmlformats.org/spreadsheetml/2006/main" count="838" uniqueCount="20">
  <si>
    <t>Source</t>
  </si>
  <si>
    <t>Campaign Name</t>
  </si>
  <si>
    <t>Ad Group</t>
  </si>
  <si>
    <t>Impressions</t>
  </si>
  <si>
    <t>Clicks</t>
  </si>
  <si>
    <t>Cost</t>
  </si>
  <si>
    <t>Bing</t>
  </si>
  <si>
    <t>Remarketing</t>
  </si>
  <si>
    <t>Sweater Buyers</t>
  </si>
  <si>
    <t>Google</t>
  </si>
  <si>
    <t>Python Brand</t>
  </si>
  <si>
    <t>Mug Buyers</t>
  </si>
  <si>
    <t>pandas Brand</t>
  </si>
  <si>
    <t>Competitors</t>
  </si>
  <si>
    <t>Tee Shirt Buyers</t>
  </si>
  <si>
    <t>DataCamp Brand</t>
  </si>
  <si>
    <t>Regex</t>
  </si>
  <si>
    <t>Sweater.*</t>
  </si>
  <si>
    <t>Mug.*</t>
  </si>
  <si>
    <t>Tee.*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</si>
</sst>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/>
    <font>
      <color theme="1"/>
      <name val="Arial"/>
      <scheme val="minor"/>
    </font>
    <font>
      <color rgb="FF000000"/>
      <name val="Inconsolata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2" fillId="0" fontId="2" numFmtId="0" xfId="0" applyAlignment="1" applyBorder="1" applyFont="1">
      <alignment vertical="bottom"/>
    </xf>
    <xf borderId="3" fillId="0" fontId="3" numFmtId="0" xfId="0" applyBorder="1" applyFont="1"/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1" fillId="0" fontId="4" numFmtId="0" xfId="0" applyBorder="1" applyFont="1"/>
    <xf borderId="0" fillId="0" fontId="2" numFmtId="164" xfId="0" applyAlignment="1" applyFont="1" applyNumberFormat="1">
      <alignment vertical="bottom"/>
    </xf>
    <xf borderId="1" fillId="0" fontId="2" numFmtId="0" xfId="0" applyBorder="1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1" fillId="0" fontId="2" numFmtId="0" xfId="0" applyBorder="1" applyFont="1"/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5" fontId="6" numFmtId="0" xfId="0" applyAlignment="1" applyBorder="1" applyFill="1" applyFont="1">
      <alignment vertical="bottom"/>
    </xf>
    <xf borderId="5" fillId="5" fontId="6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7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image" Target="../media/Chart5.png"/><Relationship Id="rId3" Type="http://schemas.openxmlformats.org/officeDocument/2006/relationships/image" Target="../media/Chart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Relationship Id="rId2" Type="http://schemas.openxmlformats.org/officeDocument/2006/relationships/image" Target="../media/Chart8.png"/><Relationship Id="rId3" Type="http://schemas.openxmlformats.org/officeDocument/2006/relationships/image" Target="../media/Chart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Relationship Id="rId2" Type="http://schemas.openxmlformats.org/officeDocument/2006/relationships/image" Target="../media/Chart11.png"/><Relationship Id="rId3" Type="http://schemas.openxmlformats.org/officeDocument/2006/relationships/image" Target="../media/Chart1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13.png"/><Relationship Id="rId2" Type="http://schemas.openxmlformats.org/officeDocument/2006/relationships/image" Target="../media/Chart14.png"/><Relationship Id="rId3" Type="http://schemas.openxmlformats.org/officeDocument/2006/relationships/image" Target="../media/Chart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4</xdr:row>
      <xdr:rowOff>19050</xdr:rowOff>
    </xdr:from>
    <xdr:ext cx="4972050" cy="2533650"/>
    <xdr:pic>
      <xdr:nvPicPr>
        <xdr:cNvPr id="2147425653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pic>
      <xdr:nvPicPr>
        <xdr:cNvPr id="8693437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18</xdr:row>
      <xdr:rowOff>28575</xdr:rowOff>
    </xdr:from>
    <xdr:ext cx="4962525" cy="2914650"/>
    <xdr:pic>
      <xdr:nvPicPr>
        <xdr:cNvPr id="1708515820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4</xdr:row>
      <xdr:rowOff>19050</xdr:rowOff>
    </xdr:from>
    <xdr:ext cx="4972050" cy="2533650"/>
    <xdr:pic>
      <xdr:nvPicPr>
        <xdr:cNvPr id="182865257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pic>
      <xdr:nvPicPr>
        <xdr:cNvPr id="228926632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17</xdr:row>
      <xdr:rowOff>28575</xdr:rowOff>
    </xdr:from>
    <xdr:ext cx="4962525" cy="2914650"/>
    <xdr:pic>
      <xdr:nvPicPr>
        <xdr:cNvPr id="2068507427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4</xdr:row>
      <xdr:rowOff>19050</xdr:rowOff>
    </xdr:from>
    <xdr:ext cx="4972050" cy="2533650"/>
    <xdr:pic>
      <xdr:nvPicPr>
        <xdr:cNvPr id="1990431971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pic>
      <xdr:nvPicPr>
        <xdr:cNvPr id="390762394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17</xdr:row>
      <xdr:rowOff>28575</xdr:rowOff>
    </xdr:from>
    <xdr:ext cx="4962525" cy="2914650"/>
    <xdr:pic>
      <xdr:nvPicPr>
        <xdr:cNvPr id="689137772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19050</xdr:rowOff>
    </xdr:from>
    <xdr:ext cx="4972050" cy="2533650"/>
    <xdr:pic>
      <xdr:nvPicPr>
        <xdr:cNvPr id="1263655845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pic>
      <xdr:nvPicPr>
        <xdr:cNvPr id="1797909221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17</xdr:row>
      <xdr:rowOff>19050</xdr:rowOff>
    </xdr:from>
    <xdr:ext cx="4972050" cy="2914650"/>
    <xdr:pic>
      <xdr:nvPicPr>
        <xdr:cNvPr id="514779792" name="Chart1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19050</xdr:rowOff>
    </xdr:from>
    <xdr:ext cx="4972050" cy="2533650"/>
    <xdr:pic>
      <xdr:nvPicPr>
        <xdr:cNvPr id="1572936582" name="Chart1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pic>
      <xdr:nvPicPr>
        <xdr:cNvPr id="1586925359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17</xdr:row>
      <xdr:rowOff>19050</xdr:rowOff>
    </xdr:from>
    <xdr:ext cx="4972050" cy="2914650"/>
    <xdr:pic>
      <xdr:nvPicPr>
        <xdr:cNvPr id="1711987619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6">
        <v>46.9092</v>
      </c>
      <c r="G2" s="7"/>
      <c r="H2" s="3" t="s">
        <v>9</v>
      </c>
      <c r="I2" s="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9</v>
      </c>
      <c r="B3" s="9" t="s">
        <v>10</v>
      </c>
      <c r="C3" s="9" t="s">
        <v>11</v>
      </c>
      <c r="D3" s="10">
        <v>114.0</v>
      </c>
      <c r="E3" s="10">
        <v>27.0</v>
      </c>
      <c r="F3" s="11">
        <v>45.6996</v>
      </c>
      <c r="G3" s="7"/>
      <c r="H3" s="12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6">
        <v>43.7671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9</v>
      </c>
      <c r="B5" s="9" t="s">
        <v>13</v>
      </c>
      <c r="C5" s="9" t="s">
        <v>14</v>
      </c>
      <c r="D5" s="10">
        <v>462.0</v>
      </c>
      <c r="E5" s="10">
        <v>26.0</v>
      </c>
      <c r="F5" s="11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6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9</v>
      </c>
      <c r="B7" s="9" t="s">
        <v>15</v>
      </c>
      <c r="C7" s="9" t="s">
        <v>8</v>
      </c>
      <c r="D7" s="10">
        <v>189.0</v>
      </c>
      <c r="E7" s="10">
        <v>13.0</v>
      </c>
      <c r="F7" s="11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6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6</v>
      </c>
      <c r="B9" s="9" t="s">
        <v>13</v>
      </c>
      <c r="C9" s="9" t="s">
        <v>11</v>
      </c>
      <c r="D9" s="10">
        <v>248.0</v>
      </c>
      <c r="E9" s="10">
        <v>11.0</v>
      </c>
      <c r="F9" s="11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6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9</v>
      </c>
      <c r="B11" s="9" t="s">
        <v>10</v>
      </c>
      <c r="C11" s="9" t="s">
        <v>14</v>
      </c>
      <c r="D11" s="10">
        <v>143.0</v>
      </c>
      <c r="E11" s="10">
        <v>15.0</v>
      </c>
      <c r="F11" s="11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6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6</v>
      </c>
      <c r="B13" s="9" t="s">
        <v>10</v>
      </c>
      <c r="C13" s="9" t="s">
        <v>8</v>
      </c>
      <c r="D13" s="10">
        <v>177.0</v>
      </c>
      <c r="E13" s="10">
        <v>14.0</v>
      </c>
      <c r="F13" s="11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6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9</v>
      </c>
      <c r="B15" s="9" t="s">
        <v>12</v>
      </c>
      <c r="C15" s="9" t="s">
        <v>11</v>
      </c>
      <c r="D15" s="10">
        <v>320.0</v>
      </c>
      <c r="E15" s="10">
        <v>21.0</v>
      </c>
      <c r="F15" s="11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6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9</v>
      </c>
      <c r="B17" s="9" t="s">
        <v>12</v>
      </c>
      <c r="C17" s="9" t="s">
        <v>14</v>
      </c>
      <c r="D17" s="10">
        <v>158.0</v>
      </c>
      <c r="E17" s="10">
        <v>22.0</v>
      </c>
      <c r="F17" s="11">
        <v>29.1933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6">
        <v>24.7452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6</v>
      </c>
      <c r="B19" s="9" t="s">
        <v>12</v>
      </c>
      <c r="C19" s="9" t="s">
        <v>14</v>
      </c>
      <c r="D19" s="10">
        <v>144.0</v>
      </c>
      <c r="E19" s="10">
        <v>7.0</v>
      </c>
      <c r="F19" s="11">
        <v>24.0371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6">
        <v>23.0395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9</v>
      </c>
      <c r="B21" s="9" t="s">
        <v>15</v>
      </c>
      <c r="C21" s="9" t="s">
        <v>14</v>
      </c>
      <c r="D21" s="10">
        <v>321.0</v>
      </c>
      <c r="E21" s="10">
        <v>11.0</v>
      </c>
      <c r="F21" s="11">
        <v>22.753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6">
        <v>17.7971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6</v>
      </c>
      <c r="B23" s="9" t="s">
        <v>15</v>
      </c>
      <c r="C23" s="9" t="s">
        <v>11</v>
      </c>
      <c r="D23" s="10">
        <v>189.0</v>
      </c>
      <c r="E23" s="10">
        <v>13.0</v>
      </c>
      <c r="F23" s="11">
        <v>15.1519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6">
        <v>13.0666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6</v>
      </c>
      <c r="B25" s="9" t="s">
        <v>13</v>
      </c>
      <c r="C25" s="9" t="s">
        <v>8</v>
      </c>
      <c r="D25" s="10">
        <v>165.0</v>
      </c>
      <c r="E25" s="10">
        <v>12.0</v>
      </c>
      <c r="F25" s="11">
        <v>12.9665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6">
        <v>12.9213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9</v>
      </c>
      <c r="B27" s="9" t="s">
        <v>15</v>
      </c>
      <c r="C27" s="9" t="s">
        <v>11</v>
      </c>
      <c r="D27" s="10">
        <v>464.0</v>
      </c>
      <c r="E27" s="10">
        <v>24.0</v>
      </c>
      <c r="F27" s="11">
        <v>12.7234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6">
        <v>11.7426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6</v>
      </c>
      <c r="B29" s="9" t="s">
        <v>10</v>
      </c>
      <c r="C29" s="9" t="s">
        <v>14</v>
      </c>
      <c r="D29" s="10">
        <v>279.0</v>
      </c>
      <c r="E29" s="10">
        <v>15.0</v>
      </c>
      <c r="F29" s="11">
        <v>11.508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2"/>
      <c r="K1" s="2"/>
      <c r="L1" s="2"/>
      <c r="M1" s="1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6">
        <v>46.9092</v>
      </c>
      <c r="G2" s="7"/>
      <c r="H2" s="14" t="s">
        <v>9</v>
      </c>
      <c r="I2" s="8"/>
      <c r="J2" s="2"/>
      <c r="K2" s="2"/>
      <c r="L2" s="2"/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9</v>
      </c>
      <c r="B3" s="9" t="s">
        <v>10</v>
      </c>
      <c r="C3" s="9" t="s">
        <v>11</v>
      </c>
      <c r="D3" s="10">
        <v>114.0</v>
      </c>
      <c r="E3" s="10">
        <v>27.0</v>
      </c>
      <c r="F3" s="11">
        <v>45.6996</v>
      </c>
      <c r="G3" s="7"/>
      <c r="H3" s="12"/>
      <c r="I3" s="8"/>
      <c r="J3" s="2"/>
      <c r="K3" s="2"/>
      <c r="L3" s="2"/>
      <c r="M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6">
        <v>43.7671</v>
      </c>
      <c r="G4" s="2"/>
      <c r="H4" s="2"/>
      <c r="I4" s="2"/>
      <c r="J4" s="2"/>
      <c r="K4" s="2"/>
      <c r="L4" s="2"/>
      <c r="M4" s="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9</v>
      </c>
      <c r="B5" s="9" t="s">
        <v>13</v>
      </c>
      <c r="C5" s="9" t="s">
        <v>14</v>
      </c>
      <c r="D5" s="10">
        <v>462.0</v>
      </c>
      <c r="E5" s="10">
        <v>26.0</v>
      </c>
      <c r="F5" s="11">
        <v>43.3946</v>
      </c>
      <c r="G5" s="2"/>
      <c r="H5" s="2"/>
      <c r="I5" s="2"/>
      <c r="J5" s="2"/>
      <c r="K5" s="2"/>
      <c r="L5" s="2"/>
      <c r="M5" s="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6">
        <v>42.2263</v>
      </c>
      <c r="G6" s="2"/>
      <c r="H6" s="2"/>
      <c r="I6" s="2"/>
      <c r="J6" s="2"/>
      <c r="K6" s="2"/>
      <c r="L6" s="2"/>
      <c r="M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9</v>
      </c>
      <c r="B7" s="9" t="s">
        <v>15</v>
      </c>
      <c r="C7" s="9" t="s">
        <v>8</v>
      </c>
      <c r="D7" s="10">
        <v>189.0</v>
      </c>
      <c r="E7" s="10">
        <v>13.0</v>
      </c>
      <c r="F7" s="11">
        <v>39.6847</v>
      </c>
      <c r="G7" s="2"/>
      <c r="H7" s="2"/>
      <c r="I7" s="2"/>
      <c r="J7" s="2"/>
      <c r="K7" s="2"/>
      <c r="L7" s="2"/>
      <c r="M7" s="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6">
        <v>39.0598</v>
      </c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6</v>
      </c>
      <c r="B9" s="9" t="s">
        <v>13</v>
      </c>
      <c r="C9" s="9" t="s">
        <v>11</v>
      </c>
      <c r="D9" s="10">
        <v>248.0</v>
      </c>
      <c r="E9" s="10">
        <v>11.0</v>
      </c>
      <c r="F9" s="11">
        <v>38.9272</v>
      </c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6">
        <v>36.5866</v>
      </c>
      <c r="G10" s="2"/>
      <c r="H10" s="2"/>
      <c r="I10" s="2"/>
      <c r="J10" s="2"/>
      <c r="K10" s="2"/>
      <c r="L10" s="2"/>
      <c r="M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9</v>
      </c>
      <c r="B11" s="9" t="s">
        <v>10</v>
      </c>
      <c r="C11" s="9" t="s">
        <v>14</v>
      </c>
      <c r="D11" s="10">
        <v>143.0</v>
      </c>
      <c r="E11" s="10">
        <v>15.0</v>
      </c>
      <c r="F11" s="11">
        <v>35.5526</v>
      </c>
      <c r="G11" s="2"/>
      <c r="H11" s="2"/>
      <c r="I11" s="2"/>
      <c r="J11" s="2"/>
      <c r="K11" s="2"/>
      <c r="L11" s="2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6">
        <v>32.5252</v>
      </c>
      <c r="G12" s="2"/>
      <c r="H12" s="2"/>
      <c r="I12" s="2"/>
      <c r="J12" s="2"/>
      <c r="K12" s="2"/>
      <c r="L12" s="2"/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6</v>
      </c>
      <c r="B13" s="9" t="s">
        <v>10</v>
      </c>
      <c r="C13" s="9" t="s">
        <v>8</v>
      </c>
      <c r="D13" s="10">
        <v>177.0</v>
      </c>
      <c r="E13" s="10">
        <v>14.0</v>
      </c>
      <c r="F13" s="11">
        <v>31.8942</v>
      </c>
      <c r="G13" s="2"/>
      <c r="H13" s="2"/>
      <c r="I13" s="2"/>
      <c r="J13" s="2"/>
      <c r="K13" s="2"/>
      <c r="L13" s="2"/>
      <c r="M13" s="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6">
        <v>30.7636</v>
      </c>
      <c r="G14" s="2"/>
      <c r="H14" s="2"/>
      <c r="I14" s="2"/>
      <c r="J14" s="2"/>
      <c r="K14" s="2"/>
      <c r="L14" s="2"/>
      <c r="M14" s="1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9</v>
      </c>
      <c r="B15" s="9" t="s">
        <v>12</v>
      </c>
      <c r="C15" s="9" t="s">
        <v>11</v>
      </c>
      <c r="D15" s="10">
        <v>320.0</v>
      </c>
      <c r="E15" s="10">
        <v>21.0</v>
      </c>
      <c r="F15" s="11">
        <v>29.9169</v>
      </c>
      <c r="G15" s="2"/>
      <c r="H15" s="2"/>
      <c r="I15" s="2"/>
      <c r="J15" s="2"/>
      <c r="K15" s="2"/>
      <c r="L15" s="2"/>
      <c r="M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6">
        <v>29.4528</v>
      </c>
      <c r="G16" s="2"/>
      <c r="H16" s="2"/>
      <c r="I16" s="2"/>
      <c r="J16" s="2"/>
      <c r="K16" s="2"/>
      <c r="L16" s="2"/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9</v>
      </c>
      <c r="B17" s="9" t="s">
        <v>12</v>
      </c>
      <c r="C17" s="9" t="s">
        <v>14</v>
      </c>
      <c r="D17" s="10">
        <v>158.0</v>
      </c>
      <c r="E17" s="10">
        <v>22.0</v>
      </c>
      <c r="F17" s="11">
        <v>29.1933</v>
      </c>
      <c r="G17" s="2"/>
      <c r="H17" s="2"/>
      <c r="I17" s="2"/>
      <c r="J17" s="2"/>
      <c r="K17" s="2"/>
      <c r="L17" s="2"/>
      <c r="M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6">
        <v>24.7452</v>
      </c>
      <c r="G18" s="2"/>
      <c r="H18" s="15" t="s">
        <v>0</v>
      </c>
      <c r="I18" s="15" t="s">
        <v>1</v>
      </c>
      <c r="J18" s="15" t="s">
        <v>2</v>
      </c>
      <c r="K18" s="15" t="s">
        <v>3</v>
      </c>
      <c r="L18" s="15" t="s">
        <v>4</v>
      </c>
      <c r="M18" s="16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6</v>
      </c>
      <c r="B19" s="9" t="s">
        <v>12</v>
      </c>
      <c r="C19" s="9" t="s">
        <v>14</v>
      </c>
      <c r="D19" s="10">
        <v>144.0</v>
      </c>
      <c r="E19" s="10">
        <v>7.0</v>
      </c>
      <c r="F19" s="11">
        <v>24.0371</v>
      </c>
      <c r="G19" s="2"/>
      <c r="H19" s="17" t="str">
        <f>IFERROR(__xludf.DUMMYFUNCTION("IF(len(H2) &gt; 1, FILTER(A1:F29, REGEXMATCH(A1:A29, H2)), A2:F29)"),"Google")</f>
        <v>Google</v>
      </c>
      <c r="I19" s="2" t="str">
        <f>IFERROR(__xludf.DUMMYFUNCTION("""COMPUTED_VALUE"""),"Python Brand")</f>
        <v>Python Brand</v>
      </c>
      <c r="J19" s="2" t="str">
        <f>IFERROR(__xludf.DUMMYFUNCTION("""COMPUTED_VALUE"""),"Mug Buyers")</f>
        <v>Mug Buyers</v>
      </c>
      <c r="K19" s="18">
        <f>IFERROR(__xludf.DUMMYFUNCTION("""COMPUTED_VALUE"""),114.0)</f>
        <v>114</v>
      </c>
      <c r="L19" s="18">
        <f>IFERROR(__xludf.DUMMYFUNCTION("""COMPUTED_VALUE"""),27.0)</f>
        <v>27</v>
      </c>
      <c r="M19" s="19">
        <f>IFERROR(__xludf.DUMMYFUNCTION("""COMPUTED_VALUE"""),45.6996)</f>
        <v>45.6996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6">
        <v>23.0395</v>
      </c>
      <c r="G20" s="2"/>
      <c r="H20" s="2" t="str">
        <f>IFERROR(__xludf.DUMMYFUNCTION("""COMPUTED_VALUE"""),"Google")</f>
        <v>Google</v>
      </c>
      <c r="I20" s="2" t="str">
        <f>IFERROR(__xludf.DUMMYFUNCTION("""COMPUTED_VALUE"""),"Competitors")</f>
        <v>Competitors</v>
      </c>
      <c r="J20" s="2" t="str">
        <f>IFERROR(__xludf.DUMMYFUNCTION("""COMPUTED_VALUE"""),"Tee Shirt Buyers")</f>
        <v>Tee Shirt Buyers</v>
      </c>
      <c r="K20" s="18">
        <f>IFERROR(__xludf.DUMMYFUNCTION("""COMPUTED_VALUE"""),462.0)</f>
        <v>462</v>
      </c>
      <c r="L20" s="18">
        <f>IFERROR(__xludf.DUMMYFUNCTION("""COMPUTED_VALUE"""),26.0)</f>
        <v>26</v>
      </c>
      <c r="M20" s="19">
        <f>IFERROR(__xludf.DUMMYFUNCTION("""COMPUTED_VALUE"""),43.3946)</f>
        <v>43.3946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9</v>
      </c>
      <c r="B21" s="9" t="s">
        <v>15</v>
      </c>
      <c r="C21" s="9" t="s">
        <v>14</v>
      </c>
      <c r="D21" s="10">
        <v>321.0</v>
      </c>
      <c r="E21" s="10">
        <v>11.0</v>
      </c>
      <c r="F21" s="11">
        <v>22.753</v>
      </c>
      <c r="G21" s="2"/>
      <c r="H21" s="2" t="str">
        <f>IFERROR(__xludf.DUMMYFUNCTION("""COMPUTED_VALUE"""),"Google")</f>
        <v>Google</v>
      </c>
      <c r="I21" s="2" t="str">
        <f>IFERROR(__xludf.DUMMYFUNCTION("""COMPUTED_VALUE"""),"Competitors")</f>
        <v>Competitors</v>
      </c>
      <c r="J21" s="2" t="str">
        <f>IFERROR(__xludf.DUMMYFUNCTION("""COMPUTED_VALUE"""),"Mug Buyers")</f>
        <v>Mug Buyers</v>
      </c>
      <c r="K21" s="18">
        <f>IFERROR(__xludf.DUMMYFUNCTION("""COMPUTED_VALUE"""),169.0)</f>
        <v>169</v>
      </c>
      <c r="L21" s="18">
        <f>IFERROR(__xludf.DUMMYFUNCTION("""COMPUTED_VALUE"""),20.0)</f>
        <v>20</v>
      </c>
      <c r="M21" s="19">
        <f>IFERROR(__xludf.DUMMYFUNCTION("""COMPUTED_VALUE"""),42.2263)</f>
        <v>42.2263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6">
        <v>17.7971</v>
      </c>
      <c r="G22" s="2"/>
      <c r="H22" s="2" t="str">
        <f>IFERROR(__xludf.DUMMYFUNCTION("""COMPUTED_VALUE"""),"Google")</f>
        <v>Google</v>
      </c>
      <c r="I22" s="2" t="str">
        <f>IFERROR(__xludf.DUMMYFUNCTION("""COMPUTED_VALUE"""),"DataCamp Brand")</f>
        <v>DataCamp Brand</v>
      </c>
      <c r="J22" s="2" t="str">
        <f>IFERROR(__xludf.DUMMYFUNCTION("""COMPUTED_VALUE"""),"Sweater Buyers")</f>
        <v>Sweater Buyers</v>
      </c>
      <c r="K22" s="18">
        <f>IFERROR(__xludf.DUMMYFUNCTION("""COMPUTED_VALUE"""),189.0)</f>
        <v>189</v>
      </c>
      <c r="L22" s="18">
        <f>IFERROR(__xludf.DUMMYFUNCTION("""COMPUTED_VALUE"""),13.0)</f>
        <v>13</v>
      </c>
      <c r="M22" s="19">
        <f>IFERROR(__xludf.DUMMYFUNCTION("""COMPUTED_VALUE"""),39.6847)</f>
        <v>39.6847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6</v>
      </c>
      <c r="B23" s="9" t="s">
        <v>15</v>
      </c>
      <c r="C23" s="9" t="s">
        <v>11</v>
      </c>
      <c r="D23" s="10">
        <v>189.0</v>
      </c>
      <c r="E23" s="10">
        <v>13.0</v>
      </c>
      <c r="F23" s="11">
        <v>15.1519</v>
      </c>
      <c r="G23" s="2"/>
      <c r="H23" s="2" t="str">
        <f>IFERROR(__xludf.DUMMYFUNCTION("""COMPUTED_VALUE"""),"Google")</f>
        <v>Google</v>
      </c>
      <c r="I23" s="2" t="str">
        <f>IFERROR(__xludf.DUMMYFUNCTION("""COMPUTED_VALUE"""),"Competitors")</f>
        <v>Competitors</v>
      </c>
      <c r="J23" s="2" t="str">
        <f>IFERROR(__xludf.DUMMYFUNCTION("""COMPUTED_VALUE"""),"Sweater Buyers")</f>
        <v>Sweater Buyers</v>
      </c>
      <c r="K23" s="18">
        <f>IFERROR(__xludf.DUMMYFUNCTION("""COMPUTED_VALUE"""),296.0)</f>
        <v>296</v>
      </c>
      <c r="L23" s="18">
        <f>IFERROR(__xludf.DUMMYFUNCTION("""COMPUTED_VALUE"""),16.0)</f>
        <v>16</v>
      </c>
      <c r="M23" s="19">
        <f>IFERROR(__xludf.DUMMYFUNCTION("""COMPUTED_VALUE"""),36.5866)</f>
        <v>36.5866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6">
        <v>13.0666</v>
      </c>
      <c r="G24" s="2"/>
      <c r="H24" s="2" t="str">
        <f>IFERROR(__xludf.DUMMYFUNCTION("""COMPUTED_VALUE"""),"Google")</f>
        <v>Google</v>
      </c>
      <c r="I24" s="2" t="str">
        <f>IFERROR(__xludf.DUMMYFUNCTION("""COMPUTED_VALUE"""),"Python Brand")</f>
        <v>Python Brand</v>
      </c>
      <c r="J24" s="2" t="str">
        <f>IFERROR(__xludf.DUMMYFUNCTION("""COMPUTED_VALUE"""),"Tee Shirt Buyers")</f>
        <v>Tee Shirt Buyers</v>
      </c>
      <c r="K24" s="18">
        <f>IFERROR(__xludf.DUMMYFUNCTION("""COMPUTED_VALUE"""),143.0)</f>
        <v>143</v>
      </c>
      <c r="L24" s="18">
        <f>IFERROR(__xludf.DUMMYFUNCTION("""COMPUTED_VALUE"""),15.0)</f>
        <v>15</v>
      </c>
      <c r="M24" s="19">
        <f>IFERROR(__xludf.DUMMYFUNCTION("""COMPUTED_VALUE"""),35.5526)</f>
        <v>35.5526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6</v>
      </c>
      <c r="B25" s="9" t="s">
        <v>13</v>
      </c>
      <c r="C25" s="9" t="s">
        <v>8</v>
      </c>
      <c r="D25" s="10">
        <v>165.0</v>
      </c>
      <c r="E25" s="10">
        <v>12.0</v>
      </c>
      <c r="F25" s="11">
        <v>12.9665</v>
      </c>
      <c r="G25" s="2"/>
      <c r="H25" s="2" t="str">
        <f>IFERROR(__xludf.DUMMYFUNCTION("""COMPUTED_VALUE"""),"Google")</f>
        <v>Google</v>
      </c>
      <c r="I25" s="2" t="str">
        <f>IFERROR(__xludf.DUMMYFUNCTION("""COMPUTED_VALUE"""),"pandas Brand")</f>
        <v>pandas Brand</v>
      </c>
      <c r="J25" s="2" t="str">
        <f>IFERROR(__xludf.DUMMYFUNCTION("""COMPUTED_VALUE"""),"Sweater Buyers")</f>
        <v>Sweater Buyers</v>
      </c>
      <c r="K25" s="18">
        <f>IFERROR(__xludf.DUMMYFUNCTION("""COMPUTED_VALUE"""),219.0)</f>
        <v>219</v>
      </c>
      <c r="L25" s="18">
        <f>IFERROR(__xludf.DUMMYFUNCTION("""COMPUTED_VALUE"""),14.0)</f>
        <v>14</v>
      </c>
      <c r="M25" s="19">
        <f>IFERROR(__xludf.DUMMYFUNCTION("""COMPUTED_VALUE"""),32.5252)</f>
        <v>32.5252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6">
        <v>12.9213</v>
      </c>
      <c r="G26" s="2"/>
      <c r="H26" s="2" t="str">
        <f>IFERROR(__xludf.DUMMYFUNCTION("""COMPUTED_VALUE"""),"Google")</f>
        <v>Google</v>
      </c>
      <c r="I26" s="2" t="str">
        <f>IFERROR(__xludf.DUMMYFUNCTION("""COMPUTED_VALUE"""),"Remarketing")</f>
        <v>Remarketing</v>
      </c>
      <c r="J26" s="2" t="str">
        <f>IFERROR(__xludf.DUMMYFUNCTION("""COMPUTED_VALUE"""),"Tee Shirt Buyers")</f>
        <v>Tee Shirt Buyers</v>
      </c>
      <c r="K26" s="18">
        <f>IFERROR(__xludf.DUMMYFUNCTION("""COMPUTED_VALUE"""),483.0)</f>
        <v>483</v>
      </c>
      <c r="L26" s="18">
        <f>IFERROR(__xludf.DUMMYFUNCTION("""COMPUTED_VALUE"""),27.0)</f>
        <v>27</v>
      </c>
      <c r="M26" s="19">
        <f>IFERROR(__xludf.DUMMYFUNCTION("""COMPUTED_VALUE"""),30.7636)</f>
        <v>30.7636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9</v>
      </c>
      <c r="B27" s="9" t="s">
        <v>15</v>
      </c>
      <c r="C27" s="9" t="s">
        <v>11</v>
      </c>
      <c r="D27" s="10">
        <v>464.0</v>
      </c>
      <c r="E27" s="10">
        <v>24.0</v>
      </c>
      <c r="F27" s="11">
        <v>12.7234</v>
      </c>
      <c r="G27" s="2"/>
      <c r="H27" s="2" t="str">
        <f>IFERROR(__xludf.DUMMYFUNCTION("""COMPUTED_VALUE"""),"Google")</f>
        <v>Google</v>
      </c>
      <c r="I27" s="2" t="str">
        <f>IFERROR(__xludf.DUMMYFUNCTION("""COMPUTED_VALUE"""),"pandas Brand")</f>
        <v>pandas Brand</v>
      </c>
      <c r="J27" s="2" t="str">
        <f>IFERROR(__xludf.DUMMYFUNCTION("""COMPUTED_VALUE"""),"Mug Buyers")</f>
        <v>Mug Buyers</v>
      </c>
      <c r="K27" s="18">
        <f>IFERROR(__xludf.DUMMYFUNCTION("""COMPUTED_VALUE"""),320.0)</f>
        <v>320</v>
      </c>
      <c r="L27" s="18">
        <f>IFERROR(__xludf.DUMMYFUNCTION("""COMPUTED_VALUE"""),21.0)</f>
        <v>21</v>
      </c>
      <c r="M27" s="19">
        <f>IFERROR(__xludf.DUMMYFUNCTION("""COMPUTED_VALUE"""),29.9169)</f>
        <v>29.9169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6">
        <v>11.7426</v>
      </c>
      <c r="G28" s="2"/>
      <c r="H28" s="2" t="str">
        <f>IFERROR(__xludf.DUMMYFUNCTION("""COMPUTED_VALUE"""),"Google")</f>
        <v>Google</v>
      </c>
      <c r="I28" s="2" t="str">
        <f>IFERROR(__xludf.DUMMYFUNCTION("""COMPUTED_VALUE"""),"pandas Brand")</f>
        <v>pandas Brand</v>
      </c>
      <c r="J28" s="2" t="str">
        <f>IFERROR(__xludf.DUMMYFUNCTION("""COMPUTED_VALUE"""),"Tee Shirt Buyers")</f>
        <v>Tee Shirt Buyers</v>
      </c>
      <c r="K28" s="18">
        <f>IFERROR(__xludf.DUMMYFUNCTION("""COMPUTED_VALUE"""),158.0)</f>
        <v>158</v>
      </c>
      <c r="L28" s="18">
        <f>IFERROR(__xludf.DUMMYFUNCTION("""COMPUTED_VALUE"""),22.0)</f>
        <v>22</v>
      </c>
      <c r="M28" s="19">
        <f>IFERROR(__xludf.DUMMYFUNCTION("""COMPUTED_VALUE"""),29.1933)</f>
        <v>29.1933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6</v>
      </c>
      <c r="B29" s="9" t="s">
        <v>10</v>
      </c>
      <c r="C29" s="9" t="s">
        <v>14</v>
      </c>
      <c r="D29" s="10">
        <v>279.0</v>
      </c>
      <c r="E29" s="10">
        <v>15.0</v>
      </c>
      <c r="F29" s="11">
        <v>11.508</v>
      </c>
      <c r="G29" s="2"/>
      <c r="H29" s="2" t="str">
        <f>IFERROR(__xludf.DUMMYFUNCTION("""COMPUTED_VALUE"""),"Google")</f>
        <v>Google</v>
      </c>
      <c r="I29" s="2" t="str">
        <f>IFERROR(__xludf.DUMMYFUNCTION("""COMPUTED_VALUE"""),"Remarketing")</f>
        <v>Remarketing</v>
      </c>
      <c r="J29" s="2" t="str">
        <f>IFERROR(__xludf.DUMMYFUNCTION("""COMPUTED_VALUE"""),"Sweater Buyers")</f>
        <v>Sweater Buyers</v>
      </c>
      <c r="K29" s="18">
        <f>IFERROR(__xludf.DUMMYFUNCTION("""COMPUTED_VALUE"""),323.0)</f>
        <v>323</v>
      </c>
      <c r="L29" s="18">
        <f>IFERROR(__xludf.DUMMYFUNCTION("""COMPUTED_VALUE"""),15.0)</f>
        <v>15</v>
      </c>
      <c r="M29" s="19">
        <f>IFERROR(__xludf.DUMMYFUNCTION("""COMPUTED_VALUE"""),24.7452)</f>
        <v>24.7452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 t="str">
        <f>IFERROR(__xludf.DUMMYFUNCTION("""COMPUTED_VALUE"""),"Google")</f>
        <v>Google</v>
      </c>
      <c r="I30" s="2" t="str">
        <f>IFERROR(__xludf.DUMMYFUNCTION("""COMPUTED_VALUE"""),"DataCamp Brand")</f>
        <v>DataCamp Brand</v>
      </c>
      <c r="J30" s="2" t="str">
        <f>IFERROR(__xludf.DUMMYFUNCTION("""COMPUTED_VALUE"""),"Tee Shirt Buyers")</f>
        <v>Tee Shirt Buyers</v>
      </c>
      <c r="K30" s="18">
        <f>IFERROR(__xludf.DUMMYFUNCTION("""COMPUTED_VALUE"""),321.0)</f>
        <v>321</v>
      </c>
      <c r="L30" s="18">
        <f>IFERROR(__xludf.DUMMYFUNCTION("""COMPUTED_VALUE"""),11.0)</f>
        <v>11</v>
      </c>
      <c r="M30" s="19">
        <f>IFERROR(__xludf.DUMMYFUNCTION("""COMPUTED_VALUE"""),22.753)</f>
        <v>22.753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 t="str">
        <f>IFERROR(__xludf.DUMMYFUNCTION("""COMPUTED_VALUE"""),"Google")</f>
        <v>Google</v>
      </c>
      <c r="I31" s="2" t="str">
        <f>IFERROR(__xludf.DUMMYFUNCTION("""COMPUTED_VALUE"""),"Python Brand")</f>
        <v>Python Brand</v>
      </c>
      <c r="J31" s="2" t="str">
        <f>IFERROR(__xludf.DUMMYFUNCTION("""COMPUTED_VALUE"""),"Sweater Buyers")</f>
        <v>Sweater Buyers</v>
      </c>
      <c r="K31" s="18">
        <f>IFERROR(__xludf.DUMMYFUNCTION("""COMPUTED_VALUE"""),183.0)</f>
        <v>183</v>
      </c>
      <c r="L31" s="18">
        <f>IFERROR(__xludf.DUMMYFUNCTION("""COMPUTED_VALUE"""),27.0)</f>
        <v>27</v>
      </c>
      <c r="M31" s="19">
        <f>IFERROR(__xludf.DUMMYFUNCTION("""COMPUTED_VALUE"""),12.9213)</f>
        <v>12.9213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 t="str">
        <f>IFERROR(__xludf.DUMMYFUNCTION("""COMPUTED_VALUE"""),"Google")</f>
        <v>Google</v>
      </c>
      <c r="I32" s="2" t="str">
        <f>IFERROR(__xludf.DUMMYFUNCTION("""COMPUTED_VALUE"""),"DataCamp Brand")</f>
        <v>DataCamp Brand</v>
      </c>
      <c r="J32" s="2" t="str">
        <f>IFERROR(__xludf.DUMMYFUNCTION("""COMPUTED_VALUE"""),"Mug Buyers")</f>
        <v>Mug Buyers</v>
      </c>
      <c r="K32" s="18">
        <f>IFERROR(__xludf.DUMMYFUNCTION("""COMPUTED_VALUE"""),464.0)</f>
        <v>464</v>
      </c>
      <c r="L32" s="18">
        <f>IFERROR(__xludf.DUMMYFUNCTION("""COMPUTED_VALUE"""),24.0)</f>
        <v>24</v>
      </c>
      <c r="M32" s="19">
        <f>IFERROR(__xludf.DUMMYFUNCTION("""COMPUTED_VALUE"""),12.7234)</f>
        <v>12.7234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1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1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1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1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1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1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2"/>
      <c r="K1" s="2" t="s">
        <v>2</v>
      </c>
      <c r="L1" s="2" t="s">
        <v>16</v>
      </c>
      <c r="M1" s="2" t="s">
        <v>3</v>
      </c>
      <c r="N1" s="2" t="s">
        <v>4</v>
      </c>
      <c r="O1" s="2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6">
        <v>46.9092</v>
      </c>
      <c r="G2" s="7"/>
      <c r="H2" s="14" t="s">
        <v>9</v>
      </c>
      <c r="I2" s="8"/>
      <c r="J2" s="2"/>
      <c r="K2" s="2" t="s">
        <v>8</v>
      </c>
      <c r="L2" s="2" t="s">
        <v>17</v>
      </c>
      <c r="M2" s="18">
        <f>IFERROR(__xludf.DUMMYFUNCTION("SUM(FILTER(K18:K32,REGEXMATCH($J$18:$J$32,$L$2)))"),1210.0)</f>
        <v>1210</v>
      </c>
      <c r="N2" s="18">
        <f>IFERROR(__xludf.DUMMYFUNCTION("SUM(FILTER($L$18:$L$32,REGEXMATCH($J$18:$J$32,L2)))"),85.0)</f>
        <v>85</v>
      </c>
      <c r="O2" s="19">
        <f>IFERROR(__xludf.DUMMYFUNCTION("SUM(FILTER($M$18:$M$32,REGEXMATCH($J$18:$J$32,L2)))"),146.463)</f>
        <v>146.463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9</v>
      </c>
      <c r="B3" s="9" t="s">
        <v>10</v>
      </c>
      <c r="C3" s="9" t="s">
        <v>11</v>
      </c>
      <c r="D3" s="10">
        <v>114.0</v>
      </c>
      <c r="E3" s="10">
        <v>27.0</v>
      </c>
      <c r="F3" s="11">
        <v>45.6996</v>
      </c>
      <c r="G3" s="7"/>
      <c r="H3" s="12"/>
      <c r="I3" s="8"/>
      <c r="J3" s="2"/>
      <c r="K3" s="2" t="s">
        <v>11</v>
      </c>
      <c r="L3" s="2" t="s">
        <v>18</v>
      </c>
      <c r="M3" s="18">
        <f>IFERROR(__xludf.DUMMYFUNCTION("SUM(FILTER(K18:K32,REGEXMATCH($J$18:$J$32,$L$3)))"),1067.0)</f>
        <v>1067</v>
      </c>
      <c r="N3" s="18">
        <f>IFERROR(__xludf.DUMMYFUNCTION("SUM(FILTER($L$18:$L$32,REGEXMATCH($J$18:$J$32,L3)))"),92.0)</f>
        <v>92</v>
      </c>
      <c r="O3" s="19">
        <f>IFERROR(__xludf.DUMMYFUNCTION("SUM(FILTER($M$18:$M$32,REGEXMATCH($J$18:$J$32,L3)))"),130.5662)</f>
        <v>130.5662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6">
        <v>43.7671</v>
      </c>
      <c r="G4" s="2"/>
      <c r="H4" s="2"/>
      <c r="I4" s="2"/>
      <c r="J4" s="2"/>
      <c r="K4" s="2" t="s">
        <v>14</v>
      </c>
      <c r="L4" s="2" t="s">
        <v>19</v>
      </c>
      <c r="M4" s="18">
        <f>IFERROR(__xludf.DUMMYFUNCTION("SUM(FILTER(K18:K32,REGEXMATCH($J$18:$J$32,$L$4)))"),1567.0)</f>
        <v>1567</v>
      </c>
      <c r="N4" s="18">
        <f>IFERROR(__xludf.DUMMYFUNCTION("SUM(FILTER($L$18:$L$32,REGEXMATCH($J$18:$J$32,L4)))"),101.0)</f>
        <v>101</v>
      </c>
      <c r="O4" s="19">
        <f>IFERROR(__xludf.DUMMYFUNCTION("SUM(FILTER($M$18:$M$32,REGEXMATCH($J$18:$J$32,L4)))"),161.6571)</f>
        <v>161.6571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9</v>
      </c>
      <c r="B5" s="9" t="s">
        <v>13</v>
      </c>
      <c r="C5" s="9" t="s">
        <v>14</v>
      </c>
      <c r="D5" s="10">
        <v>462.0</v>
      </c>
      <c r="E5" s="10">
        <v>26.0</v>
      </c>
      <c r="F5" s="11">
        <v>43.3946</v>
      </c>
      <c r="G5" s="2"/>
      <c r="H5" s="2"/>
      <c r="I5" s="2"/>
      <c r="J5" s="2"/>
      <c r="K5" s="2"/>
      <c r="L5" s="2"/>
      <c r="M5" s="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6">
        <v>42.2263</v>
      </c>
      <c r="G6" s="2"/>
      <c r="H6" s="2"/>
      <c r="I6" s="2"/>
      <c r="J6" s="2"/>
      <c r="K6" s="2"/>
      <c r="L6" s="2"/>
      <c r="M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9</v>
      </c>
      <c r="B7" s="9" t="s">
        <v>15</v>
      </c>
      <c r="C7" s="9" t="s">
        <v>8</v>
      </c>
      <c r="D7" s="10">
        <v>189.0</v>
      </c>
      <c r="E7" s="10">
        <v>13.0</v>
      </c>
      <c r="F7" s="11">
        <v>39.6847</v>
      </c>
      <c r="G7" s="2"/>
      <c r="H7" s="2"/>
      <c r="I7" s="2"/>
      <c r="J7" s="2"/>
      <c r="K7" s="2"/>
      <c r="L7" s="2"/>
      <c r="M7" s="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6">
        <v>39.0598</v>
      </c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6</v>
      </c>
      <c r="B9" s="9" t="s">
        <v>13</v>
      </c>
      <c r="C9" s="9" t="s">
        <v>11</v>
      </c>
      <c r="D9" s="10">
        <v>248.0</v>
      </c>
      <c r="E9" s="10">
        <v>11.0</v>
      </c>
      <c r="F9" s="11">
        <v>38.9272</v>
      </c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6">
        <v>36.5866</v>
      </c>
      <c r="G10" s="2"/>
      <c r="H10" s="2"/>
      <c r="I10" s="2"/>
      <c r="J10" s="2"/>
      <c r="K10" s="2"/>
      <c r="L10" s="2"/>
      <c r="M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9</v>
      </c>
      <c r="B11" s="9" t="s">
        <v>10</v>
      </c>
      <c r="C11" s="9" t="s">
        <v>14</v>
      </c>
      <c r="D11" s="10">
        <v>143.0</v>
      </c>
      <c r="E11" s="10">
        <v>15.0</v>
      </c>
      <c r="F11" s="11">
        <v>35.5526</v>
      </c>
      <c r="G11" s="2"/>
      <c r="H11" s="2"/>
      <c r="I11" s="2"/>
      <c r="J11" s="2"/>
      <c r="K11" s="2"/>
      <c r="L11" s="2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6">
        <v>32.5252</v>
      </c>
      <c r="G12" s="2"/>
      <c r="H12" s="2"/>
      <c r="I12" s="2"/>
      <c r="J12" s="2"/>
      <c r="K12" s="2"/>
      <c r="L12" s="2"/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6</v>
      </c>
      <c r="B13" s="9" t="s">
        <v>10</v>
      </c>
      <c r="C13" s="9" t="s">
        <v>8</v>
      </c>
      <c r="D13" s="10">
        <v>177.0</v>
      </c>
      <c r="E13" s="10">
        <v>14.0</v>
      </c>
      <c r="F13" s="11">
        <v>31.8942</v>
      </c>
      <c r="G13" s="2"/>
      <c r="H13" s="2"/>
      <c r="I13" s="2"/>
      <c r="J13" s="2"/>
      <c r="K13" s="2"/>
      <c r="L13" s="2"/>
      <c r="M13" s="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6">
        <v>30.7636</v>
      </c>
      <c r="G14" s="2"/>
      <c r="H14" s="2"/>
      <c r="I14" s="2"/>
      <c r="J14" s="2"/>
      <c r="K14" s="2"/>
      <c r="L14" s="2"/>
      <c r="M14" s="1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9</v>
      </c>
      <c r="B15" s="9" t="s">
        <v>12</v>
      </c>
      <c r="C15" s="9" t="s">
        <v>11</v>
      </c>
      <c r="D15" s="10">
        <v>320.0</v>
      </c>
      <c r="E15" s="10">
        <v>21.0</v>
      </c>
      <c r="F15" s="11">
        <v>29.9169</v>
      </c>
      <c r="G15" s="2"/>
      <c r="H15" s="2"/>
      <c r="I15" s="2"/>
      <c r="J15" s="2"/>
      <c r="K15" s="2"/>
      <c r="L15" s="2"/>
      <c r="M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6">
        <v>29.4528</v>
      </c>
      <c r="G16" s="2"/>
      <c r="H16" s="2"/>
      <c r="I16" s="2"/>
      <c r="J16" s="2"/>
      <c r="K16" s="2"/>
      <c r="L16" s="2"/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9</v>
      </c>
      <c r="B17" s="9" t="s">
        <v>12</v>
      </c>
      <c r="C17" s="9" t="s">
        <v>14</v>
      </c>
      <c r="D17" s="10">
        <v>158.0</v>
      </c>
      <c r="E17" s="10">
        <v>22.0</v>
      </c>
      <c r="F17" s="11">
        <v>29.1933</v>
      </c>
      <c r="G17" s="2"/>
      <c r="H17" s="2"/>
      <c r="I17" s="2"/>
      <c r="J17" s="2"/>
      <c r="K17" s="2"/>
      <c r="L17" s="2"/>
      <c r="M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6">
        <v>24.7452</v>
      </c>
      <c r="G18" s="2"/>
      <c r="H18" s="15" t="s">
        <v>0</v>
      </c>
      <c r="I18" s="15" t="s">
        <v>1</v>
      </c>
      <c r="J18" s="15" t="s">
        <v>2</v>
      </c>
      <c r="K18" s="15" t="s">
        <v>3</v>
      </c>
      <c r="L18" s="15" t="s">
        <v>4</v>
      </c>
      <c r="M18" s="16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6</v>
      </c>
      <c r="B19" s="9" t="s">
        <v>12</v>
      </c>
      <c r="C19" s="9" t="s">
        <v>14</v>
      </c>
      <c r="D19" s="10">
        <v>144.0</v>
      </c>
      <c r="E19" s="10">
        <v>7.0</v>
      </c>
      <c r="F19" s="11">
        <v>24.0371</v>
      </c>
      <c r="G19" s="2"/>
      <c r="H19" s="17" t="str">
        <f>IFERROR(__xludf.DUMMYFUNCTION("IF(len(H2) &gt; 1, FILTER(A1:F29, REGEXMATCH(A1:A29, H2)), A2:F29)"),"Google")</f>
        <v>Google</v>
      </c>
      <c r="I19" s="2" t="str">
        <f>IFERROR(__xludf.DUMMYFUNCTION("""COMPUTED_VALUE"""),"Python Brand")</f>
        <v>Python Brand</v>
      </c>
      <c r="J19" s="2" t="str">
        <f>IFERROR(__xludf.DUMMYFUNCTION("""COMPUTED_VALUE"""),"Mug Buyers")</f>
        <v>Mug Buyers</v>
      </c>
      <c r="K19" s="18">
        <f>IFERROR(__xludf.DUMMYFUNCTION("""COMPUTED_VALUE"""),114.0)</f>
        <v>114</v>
      </c>
      <c r="L19" s="18">
        <f>IFERROR(__xludf.DUMMYFUNCTION("""COMPUTED_VALUE"""),27.0)</f>
        <v>27</v>
      </c>
      <c r="M19" s="19">
        <f>IFERROR(__xludf.DUMMYFUNCTION("""COMPUTED_VALUE"""),45.6996)</f>
        <v>45.6996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6">
        <v>23.0395</v>
      </c>
      <c r="G20" s="2"/>
      <c r="H20" s="2" t="str">
        <f>IFERROR(__xludf.DUMMYFUNCTION("""COMPUTED_VALUE"""),"Google")</f>
        <v>Google</v>
      </c>
      <c r="I20" s="2" t="str">
        <f>IFERROR(__xludf.DUMMYFUNCTION("""COMPUTED_VALUE"""),"Competitors")</f>
        <v>Competitors</v>
      </c>
      <c r="J20" s="2" t="str">
        <f>IFERROR(__xludf.DUMMYFUNCTION("""COMPUTED_VALUE"""),"Tee Shirt Buyers")</f>
        <v>Tee Shirt Buyers</v>
      </c>
      <c r="K20" s="18">
        <f>IFERROR(__xludf.DUMMYFUNCTION("""COMPUTED_VALUE"""),462.0)</f>
        <v>462</v>
      </c>
      <c r="L20" s="18">
        <f>IFERROR(__xludf.DUMMYFUNCTION("""COMPUTED_VALUE"""),26.0)</f>
        <v>26</v>
      </c>
      <c r="M20" s="19">
        <f>IFERROR(__xludf.DUMMYFUNCTION("""COMPUTED_VALUE"""),43.3946)</f>
        <v>43.3946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9</v>
      </c>
      <c r="B21" s="9" t="s">
        <v>15</v>
      </c>
      <c r="C21" s="9" t="s">
        <v>14</v>
      </c>
      <c r="D21" s="10">
        <v>321.0</v>
      </c>
      <c r="E21" s="10">
        <v>11.0</v>
      </c>
      <c r="F21" s="11">
        <v>22.753</v>
      </c>
      <c r="G21" s="2"/>
      <c r="H21" s="2" t="str">
        <f>IFERROR(__xludf.DUMMYFUNCTION("""COMPUTED_VALUE"""),"Google")</f>
        <v>Google</v>
      </c>
      <c r="I21" s="2" t="str">
        <f>IFERROR(__xludf.DUMMYFUNCTION("""COMPUTED_VALUE"""),"Competitors")</f>
        <v>Competitors</v>
      </c>
      <c r="J21" s="2" t="str">
        <f>IFERROR(__xludf.DUMMYFUNCTION("""COMPUTED_VALUE"""),"Mug Buyers")</f>
        <v>Mug Buyers</v>
      </c>
      <c r="K21" s="18">
        <f>IFERROR(__xludf.DUMMYFUNCTION("""COMPUTED_VALUE"""),169.0)</f>
        <v>169</v>
      </c>
      <c r="L21" s="18">
        <f>IFERROR(__xludf.DUMMYFUNCTION("""COMPUTED_VALUE"""),20.0)</f>
        <v>20</v>
      </c>
      <c r="M21" s="19">
        <f>IFERROR(__xludf.DUMMYFUNCTION("""COMPUTED_VALUE"""),42.2263)</f>
        <v>42.2263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6">
        <v>17.7971</v>
      </c>
      <c r="G22" s="2"/>
      <c r="H22" s="2" t="str">
        <f>IFERROR(__xludf.DUMMYFUNCTION("""COMPUTED_VALUE"""),"Google")</f>
        <v>Google</v>
      </c>
      <c r="I22" s="2" t="str">
        <f>IFERROR(__xludf.DUMMYFUNCTION("""COMPUTED_VALUE"""),"DataCamp Brand")</f>
        <v>DataCamp Brand</v>
      </c>
      <c r="J22" s="2" t="str">
        <f>IFERROR(__xludf.DUMMYFUNCTION("""COMPUTED_VALUE"""),"Sweater Buyers")</f>
        <v>Sweater Buyers</v>
      </c>
      <c r="K22" s="18">
        <f>IFERROR(__xludf.DUMMYFUNCTION("""COMPUTED_VALUE"""),189.0)</f>
        <v>189</v>
      </c>
      <c r="L22" s="18">
        <f>IFERROR(__xludf.DUMMYFUNCTION("""COMPUTED_VALUE"""),13.0)</f>
        <v>13</v>
      </c>
      <c r="M22" s="19">
        <f>IFERROR(__xludf.DUMMYFUNCTION("""COMPUTED_VALUE"""),39.6847)</f>
        <v>39.6847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6</v>
      </c>
      <c r="B23" s="9" t="s">
        <v>15</v>
      </c>
      <c r="C23" s="9" t="s">
        <v>11</v>
      </c>
      <c r="D23" s="10">
        <v>189.0</v>
      </c>
      <c r="E23" s="10">
        <v>13.0</v>
      </c>
      <c r="F23" s="11">
        <v>15.1519</v>
      </c>
      <c r="G23" s="2"/>
      <c r="H23" s="2" t="str">
        <f>IFERROR(__xludf.DUMMYFUNCTION("""COMPUTED_VALUE"""),"Google")</f>
        <v>Google</v>
      </c>
      <c r="I23" s="2" t="str">
        <f>IFERROR(__xludf.DUMMYFUNCTION("""COMPUTED_VALUE"""),"Competitors")</f>
        <v>Competitors</v>
      </c>
      <c r="J23" s="2" t="str">
        <f>IFERROR(__xludf.DUMMYFUNCTION("""COMPUTED_VALUE"""),"Sweater Buyers")</f>
        <v>Sweater Buyers</v>
      </c>
      <c r="K23" s="18">
        <f>IFERROR(__xludf.DUMMYFUNCTION("""COMPUTED_VALUE"""),296.0)</f>
        <v>296</v>
      </c>
      <c r="L23" s="18">
        <f>IFERROR(__xludf.DUMMYFUNCTION("""COMPUTED_VALUE"""),16.0)</f>
        <v>16</v>
      </c>
      <c r="M23" s="19">
        <f>IFERROR(__xludf.DUMMYFUNCTION("""COMPUTED_VALUE"""),36.5866)</f>
        <v>36.5866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6">
        <v>13.0666</v>
      </c>
      <c r="G24" s="2"/>
      <c r="H24" s="2" t="str">
        <f>IFERROR(__xludf.DUMMYFUNCTION("""COMPUTED_VALUE"""),"Google")</f>
        <v>Google</v>
      </c>
      <c r="I24" s="2" t="str">
        <f>IFERROR(__xludf.DUMMYFUNCTION("""COMPUTED_VALUE"""),"Python Brand")</f>
        <v>Python Brand</v>
      </c>
      <c r="J24" s="2" t="str">
        <f>IFERROR(__xludf.DUMMYFUNCTION("""COMPUTED_VALUE"""),"Tee Shirt Buyers")</f>
        <v>Tee Shirt Buyers</v>
      </c>
      <c r="K24" s="18">
        <f>IFERROR(__xludf.DUMMYFUNCTION("""COMPUTED_VALUE"""),143.0)</f>
        <v>143</v>
      </c>
      <c r="L24" s="18">
        <f>IFERROR(__xludf.DUMMYFUNCTION("""COMPUTED_VALUE"""),15.0)</f>
        <v>15</v>
      </c>
      <c r="M24" s="19">
        <f>IFERROR(__xludf.DUMMYFUNCTION("""COMPUTED_VALUE"""),35.5526)</f>
        <v>35.5526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6</v>
      </c>
      <c r="B25" s="9" t="s">
        <v>13</v>
      </c>
      <c r="C25" s="9" t="s">
        <v>8</v>
      </c>
      <c r="D25" s="10">
        <v>165.0</v>
      </c>
      <c r="E25" s="10">
        <v>12.0</v>
      </c>
      <c r="F25" s="11">
        <v>12.9665</v>
      </c>
      <c r="G25" s="2"/>
      <c r="H25" s="2" t="str">
        <f>IFERROR(__xludf.DUMMYFUNCTION("""COMPUTED_VALUE"""),"Google")</f>
        <v>Google</v>
      </c>
      <c r="I25" s="2" t="str">
        <f>IFERROR(__xludf.DUMMYFUNCTION("""COMPUTED_VALUE"""),"pandas Brand")</f>
        <v>pandas Brand</v>
      </c>
      <c r="J25" s="2" t="str">
        <f>IFERROR(__xludf.DUMMYFUNCTION("""COMPUTED_VALUE"""),"Sweater Buyers")</f>
        <v>Sweater Buyers</v>
      </c>
      <c r="K25" s="18">
        <f>IFERROR(__xludf.DUMMYFUNCTION("""COMPUTED_VALUE"""),219.0)</f>
        <v>219</v>
      </c>
      <c r="L25" s="18">
        <f>IFERROR(__xludf.DUMMYFUNCTION("""COMPUTED_VALUE"""),14.0)</f>
        <v>14</v>
      </c>
      <c r="M25" s="19">
        <f>IFERROR(__xludf.DUMMYFUNCTION("""COMPUTED_VALUE"""),32.5252)</f>
        <v>32.5252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6">
        <v>12.9213</v>
      </c>
      <c r="G26" s="2"/>
      <c r="H26" s="2" t="str">
        <f>IFERROR(__xludf.DUMMYFUNCTION("""COMPUTED_VALUE"""),"Google")</f>
        <v>Google</v>
      </c>
      <c r="I26" s="2" t="str">
        <f>IFERROR(__xludf.DUMMYFUNCTION("""COMPUTED_VALUE"""),"Remarketing")</f>
        <v>Remarketing</v>
      </c>
      <c r="J26" s="2" t="str">
        <f>IFERROR(__xludf.DUMMYFUNCTION("""COMPUTED_VALUE"""),"Tee Shirt Buyers")</f>
        <v>Tee Shirt Buyers</v>
      </c>
      <c r="K26" s="18">
        <f>IFERROR(__xludf.DUMMYFUNCTION("""COMPUTED_VALUE"""),483.0)</f>
        <v>483</v>
      </c>
      <c r="L26" s="18">
        <f>IFERROR(__xludf.DUMMYFUNCTION("""COMPUTED_VALUE"""),27.0)</f>
        <v>27</v>
      </c>
      <c r="M26" s="19">
        <f>IFERROR(__xludf.DUMMYFUNCTION("""COMPUTED_VALUE"""),30.7636)</f>
        <v>30.7636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9</v>
      </c>
      <c r="B27" s="9" t="s">
        <v>15</v>
      </c>
      <c r="C27" s="9" t="s">
        <v>11</v>
      </c>
      <c r="D27" s="10">
        <v>464.0</v>
      </c>
      <c r="E27" s="10">
        <v>24.0</v>
      </c>
      <c r="F27" s="11">
        <v>12.7234</v>
      </c>
      <c r="G27" s="2"/>
      <c r="H27" s="2" t="str">
        <f>IFERROR(__xludf.DUMMYFUNCTION("""COMPUTED_VALUE"""),"Google")</f>
        <v>Google</v>
      </c>
      <c r="I27" s="2" t="str">
        <f>IFERROR(__xludf.DUMMYFUNCTION("""COMPUTED_VALUE"""),"pandas Brand")</f>
        <v>pandas Brand</v>
      </c>
      <c r="J27" s="2" t="str">
        <f>IFERROR(__xludf.DUMMYFUNCTION("""COMPUTED_VALUE"""),"Mug Buyers")</f>
        <v>Mug Buyers</v>
      </c>
      <c r="K27" s="18">
        <f>IFERROR(__xludf.DUMMYFUNCTION("""COMPUTED_VALUE"""),320.0)</f>
        <v>320</v>
      </c>
      <c r="L27" s="18">
        <f>IFERROR(__xludf.DUMMYFUNCTION("""COMPUTED_VALUE"""),21.0)</f>
        <v>21</v>
      </c>
      <c r="M27" s="19">
        <f>IFERROR(__xludf.DUMMYFUNCTION("""COMPUTED_VALUE"""),29.9169)</f>
        <v>29.9169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6">
        <v>11.7426</v>
      </c>
      <c r="G28" s="2"/>
      <c r="H28" s="2" t="str">
        <f>IFERROR(__xludf.DUMMYFUNCTION("""COMPUTED_VALUE"""),"Google")</f>
        <v>Google</v>
      </c>
      <c r="I28" s="2" t="str">
        <f>IFERROR(__xludf.DUMMYFUNCTION("""COMPUTED_VALUE"""),"pandas Brand")</f>
        <v>pandas Brand</v>
      </c>
      <c r="J28" s="2" t="str">
        <f>IFERROR(__xludf.DUMMYFUNCTION("""COMPUTED_VALUE"""),"Tee Shirt Buyers")</f>
        <v>Tee Shirt Buyers</v>
      </c>
      <c r="K28" s="18">
        <f>IFERROR(__xludf.DUMMYFUNCTION("""COMPUTED_VALUE"""),158.0)</f>
        <v>158</v>
      </c>
      <c r="L28" s="18">
        <f>IFERROR(__xludf.DUMMYFUNCTION("""COMPUTED_VALUE"""),22.0)</f>
        <v>22</v>
      </c>
      <c r="M28" s="19">
        <f>IFERROR(__xludf.DUMMYFUNCTION("""COMPUTED_VALUE"""),29.1933)</f>
        <v>29.1933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6</v>
      </c>
      <c r="B29" s="9" t="s">
        <v>10</v>
      </c>
      <c r="C29" s="9" t="s">
        <v>14</v>
      </c>
      <c r="D29" s="10">
        <v>279.0</v>
      </c>
      <c r="E29" s="10">
        <v>15.0</v>
      </c>
      <c r="F29" s="11">
        <v>11.508</v>
      </c>
      <c r="G29" s="2"/>
      <c r="H29" s="2" t="str">
        <f>IFERROR(__xludf.DUMMYFUNCTION("""COMPUTED_VALUE"""),"Google")</f>
        <v>Google</v>
      </c>
      <c r="I29" s="2" t="str">
        <f>IFERROR(__xludf.DUMMYFUNCTION("""COMPUTED_VALUE"""),"Remarketing")</f>
        <v>Remarketing</v>
      </c>
      <c r="J29" s="2" t="str">
        <f>IFERROR(__xludf.DUMMYFUNCTION("""COMPUTED_VALUE"""),"Sweater Buyers")</f>
        <v>Sweater Buyers</v>
      </c>
      <c r="K29" s="18">
        <f>IFERROR(__xludf.DUMMYFUNCTION("""COMPUTED_VALUE"""),323.0)</f>
        <v>323</v>
      </c>
      <c r="L29" s="18">
        <f>IFERROR(__xludf.DUMMYFUNCTION("""COMPUTED_VALUE"""),15.0)</f>
        <v>15</v>
      </c>
      <c r="M29" s="19">
        <f>IFERROR(__xludf.DUMMYFUNCTION("""COMPUTED_VALUE"""),24.7452)</f>
        <v>24.7452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 t="str">
        <f>IFERROR(__xludf.DUMMYFUNCTION("""COMPUTED_VALUE"""),"Google")</f>
        <v>Google</v>
      </c>
      <c r="I30" s="2" t="str">
        <f>IFERROR(__xludf.DUMMYFUNCTION("""COMPUTED_VALUE"""),"DataCamp Brand")</f>
        <v>DataCamp Brand</v>
      </c>
      <c r="J30" s="2" t="str">
        <f>IFERROR(__xludf.DUMMYFUNCTION("""COMPUTED_VALUE"""),"Tee Shirt Buyers")</f>
        <v>Tee Shirt Buyers</v>
      </c>
      <c r="K30" s="18">
        <f>IFERROR(__xludf.DUMMYFUNCTION("""COMPUTED_VALUE"""),321.0)</f>
        <v>321</v>
      </c>
      <c r="L30" s="18">
        <f>IFERROR(__xludf.DUMMYFUNCTION("""COMPUTED_VALUE"""),11.0)</f>
        <v>11</v>
      </c>
      <c r="M30" s="19">
        <f>IFERROR(__xludf.DUMMYFUNCTION("""COMPUTED_VALUE"""),22.753)</f>
        <v>22.753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 t="str">
        <f>IFERROR(__xludf.DUMMYFUNCTION("""COMPUTED_VALUE"""),"Google")</f>
        <v>Google</v>
      </c>
      <c r="I31" s="2" t="str">
        <f>IFERROR(__xludf.DUMMYFUNCTION("""COMPUTED_VALUE"""),"Python Brand")</f>
        <v>Python Brand</v>
      </c>
      <c r="J31" s="2" t="str">
        <f>IFERROR(__xludf.DUMMYFUNCTION("""COMPUTED_VALUE"""),"Sweater Buyers")</f>
        <v>Sweater Buyers</v>
      </c>
      <c r="K31" s="18">
        <f>IFERROR(__xludf.DUMMYFUNCTION("""COMPUTED_VALUE"""),183.0)</f>
        <v>183</v>
      </c>
      <c r="L31" s="18">
        <f>IFERROR(__xludf.DUMMYFUNCTION("""COMPUTED_VALUE"""),27.0)</f>
        <v>27</v>
      </c>
      <c r="M31" s="19">
        <f>IFERROR(__xludf.DUMMYFUNCTION("""COMPUTED_VALUE"""),12.9213)</f>
        <v>12.9213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 t="str">
        <f>IFERROR(__xludf.DUMMYFUNCTION("""COMPUTED_VALUE"""),"Google")</f>
        <v>Google</v>
      </c>
      <c r="I32" s="2" t="str">
        <f>IFERROR(__xludf.DUMMYFUNCTION("""COMPUTED_VALUE"""),"DataCamp Brand")</f>
        <v>DataCamp Brand</v>
      </c>
      <c r="J32" s="2" t="str">
        <f>IFERROR(__xludf.DUMMYFUNCTION("""COMPUTED_VALUE"""),"Mug Buyers")</f>
        <v>Mug Buyers</v>
      </c>
      <c r="K32" s="18">
        <f>IFERROR(__xludf.DUMMYFUNCTION("""COMPUTED_VALUE"""),464.0)</f>
        <v>464</v>
      </c>
      <c r="L32" s="18">
        <f>IFERROR(__xludf.DUMMYFUNCTION("""COMPUTED_VALUE"""),24.0)</f>
        <v>24</v>
      </c>
      <c r="M32" s="19">
        <f>IFERROR(__xludf.DUMMYFUNCTION("""COMPUTED_VALUE"""),12.7234)</f>
        <v>12.7234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"/>
      <c r="H1" s="3"/>
      <c r="I1" s="3"/>
      <c r="J1" s="2"/>
      <c r="K1" s="21" t="s">
        <v>2</v>
      </c>
      <c r="L1" s="21" t="s">
        <v>16</v>
      </c>
      <c r="M1" s="21" t="s">
        <v>3</v>
      </c>
      <c r="N1" s="21" t="s">
        <v>4</v>
      </c>
      <c r="O1" s="2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6</v>
      </c>
      <c r="B2" s="22" t="s">
        <v>7</v>
      </c>
      <c r="C2" s="22" t="s">
        <v>8</v>
      </c>
      <c r="D2" s="23">
        <v>161.0</v>
      </c>
      <c r="E2" s="23">
        <v>15.0</v>
      </c>
      <c r="F2" s="24">
        <v>46.9092</v>
      </c>
      <c r="G2" s="7"/>
      <c r="H2" s="25" t="s">
        <v>9</v>
      </c>
      <c r="I2" s="8"/>
      <c r="J2" s="2"/>
      <c r="K2" s="21" t="s">
        <v>8</v>
      </c>
      <c r="L2" s="21" t="s">
        <v>17</v>
      </c>
      <c r="M2" s="2">
        <f>IFERROR(__xludf.DUMMYFUNCTION("IFERROR(SUM(FILTER(K18:K32,REGEXMATCH($J$18:$J$32,$L$2))), """")"),1210.0)</f>
        <v>1210</v>
      </c>
      <c r="N2" s="2">
        <f>IFERROR(__xludf.DUMMYFUNCTION("IFERROR(SUM(FILTER(L18:L32,REGEXMATCH($J$18:$J$32,$L$2))), """")"),85.0)</f>
        <v>85</v>
      </c>
      <c r="O2" s="26">
        <f>IFERROR(__xludf.DUMMYFUNCTION("IFERROR(SUM(FILTER(M18:M32,REGEXMATCH($J$18:$J$32,$L$2))), """")"),146.463)</f>
        <v>146.463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7" t="s">
        <v>9</v>
      </c>
      <c r="B3" s="27" t="s">
        <v>10</v>
      </c>
      <c r="C3" s="27" t="s">
        <v>11</v>
      </c>
      <c r="D3" s="28">
        <v>114.0</v>
      </c>
      <c r="E3" s="28">
        <v>27.0</v>
      </c>
      <c r="F3" s="29">
        <v>45.6996</v>
      </c>
      <c r="G3" s="7"/>
      <c r="H3" s="12"/>
      <c r="I3" s="8"/>
      <c r="J3" s="2"/>
      <c r="K3" s="21" t="s">
        <v>11</v>
      </c>
      <c r="L3" s="21" t="s">
        <v>18</v>
      </c>
      <c r="M3" s="2">
        <f>IFERROR(__xludf.DUMMYFUNCTION("IFERROR(SUM(FILTER(K18:K32,REGEXMATCH($J$18:$J$32,$L$3))), """")"),1067.0)</f>
        <v>1067</v>
      </c>
      <c r="N3" s="2">
        <f>IFERROR(__xludf.DUMMYFUNCTION("IFERROR(SUM(FILTER(L18:L32,REGEXMATCH($J$18:$J$32,$L$3))), """")"),92.0)</f>
        <v>92</v>
      </c>
      <c r="O3" s="26">
        <f>IFERROR(__xludf.DUMMYFUNCTION("IFERROR(SUM(FILTER(M18:M32,REGEXMATCH($J$18:$J$32,$L$3))), """")"),130.5662)</f>
        <v>130.5662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">
        <v>6</v>
      </c>
      <c r="B4" s="22" t="s">
        <v>12</v>
      </c>
      <c r="C4" s="22" t="s">
        <v>11</v>
      </c>
      <c r="D4" s="23">
        <v>115.0</v>
      </c>
      <c r="E4" s="23">
        <v>9.0</v>
      </c>
      <c r="F4" s="24">
        <v>43.7671</v>
      </c>
      <c r="G4" s="2"/>
      <c r="H4" s="21"/>
      <c r="I4" s="21"/>
      <c r="J4" s="2"/>
      <c r="K4" s="21" t="s">
        <v>14</v>
      </c>
      <c r="L4" s="21" t="s">
        <v>19</v>
      </c>
      <c r="M4" s="2">
        <f>IFERROR(__xludf.DUMMYFUNCTION("IFERROR(SUM(FILTER(K18:K32,REGEXMATCH($J$18:$J$32,$L$4))), """")"),1567.0)</f>
        <v>1567</v>
      </c>
      <c r="N4" s="2">
        <f>IFERROR(__xludf.DUMMYFUNCTION("IFERROR(SUM(FILTER(L18:L32,REGEXMATCH($J$18:$J$32,$L$4))), """")"),101.0)</f>
        <v>101</v>
      </c>
      <c r="O4" s="26">
        <f>IFERROR(__xludf.DUMMYFUNCTION("IFERROR(SUM(FILTER(M18:M32,REGEXMATCH($J$18:$J$32,$L$4))), """")"),161.6571)</f>
        <v>161.6571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7" t="s">
        <v>9</v>
      </c>
      <c r="B5" s="27" t="s">
        <v>13</v>
      </c>
      <c r="C5" s="27" t="s">
        <v>14</v>
      </c>
      <c r="D5" s="28">
        <v>462.0</v>
      </c>
      <c r="E5" s="28">
        <v>26.0</v>
      </c>
      <c r="F5" s="29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 t="s">
        <v>9</v>
      </c>
      <c r="B6" s="22" t="s">
        <v>13</v>
      </c>
      <c r="C6" s="22" t="s">
        <v>11</v>
      </c>
      <c r="D6" s="23">
        <v>169.0</v>
      </c>
      <c r="E6" s="23">
        <v>20.0</v>
      </c>
      <c r="F6" s="24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 t="s">
        <v>9</v>
      </c>
      <c r="B7" s="27" t="s">
        <v>15</v>
      </c>
      <c r="C7" s="27" t="s">
        <v>8</v>
      </c>
      <c r="D7" s="28">
        <v>189.0</v>
      </c>
      <c r="E7" s="28">
        <v>13.0</v>
      </c>
      <c r="F7" s="29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 t="s">
        <v>6</v>
      </c>
      <c r="B8" s="22" t="s">
        <v>10</v>
      </c>
      <c r="C8" s="22" t="s">
        <v>11</v>
      </c>
      <c r="D8" s="23">
        <v>294.0</v>
      </c>
      <c r="E8" s="23">
        <v>19.0</v>
      </c>
      <c r="F8" s="24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 t="s">
        <v>6</v>
      </c>
      <c r="B9" s="27" t="s">
        <v>13</v>
      </c>
      <c r="C9" s="27" t="s">
        <v>11</v>
      </c>
      <c r="D9" s="28">
        <v>248.0</v>
      </c>
      <c r="E9" s="28">
        <v>11.0</v>
      </c>
      <c r="F9" s="29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 t="s">
        <v>9</v>
      </c>
      <c r="B10" s="22" t="s">
        <v>13</v>
      </c>
      <c r="C10" s="22" t="s">
        <v>8</v>
      </c>
      <c r="D10" s="23">
        <v>296.0</v>
      </c>
      <c r="E10" s="23">
        <v>16.0</v>
      </c>
      <c r="F10" s="24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 t="s">
        <v>9</v>
      </c>
      <c r="B11" s="27" t="s">
        <v>10</v>
      </c>
      <c r="C11" s="27" t="s">
        <v>14</v>
      </c>
      <c r="D11" s="28">
        <v>143.0</v>
      </c>
      <c r="E11" s="28">
        <v>15.0</v>
      </c>
      <c r="F11" s="29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9</v>
      </c>
      <c r="B12" s="22" t="s">
        <v>12</v>
      </c>
      <c r="C12" s="22" t="s">
        <v>8</v>
      </c>
      <c r="D12" s="23">
        <v>219.0</v>
      </c>
      <c r="E12" s="23">
        <v>14.0</v>
      </c>
      <c r="F12" s="24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 t="s">
        <v>6</v>
      </c>
      <c r="B13" s="27" t="s">
        <v>10</v>
      </c>
      <c r="C13" s="27" t="s">
        <v>8</v>
      </c>
      <c r="D13" s="28">
        <v>177.0</v>
      </c>
      <c r="E13" s="28">
        <v>14.0</v>
      </c>
      <c r="F13" s="29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9</v>
      </c>
      <c r="B14" s="22" t="s">
        <v>7</v>
      </c>
      <c r="C14" s="22" t="s">
        <v>14</v>
      </c>
      <c r="D14" s="23">
        <v>483.0</v>
      </c>
      <c r="E14" s="23">
        <v>27.0</v>
      </c>
      <c r="F14" s="24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9</v>
      </c>
      <c r="B15" s="27" t="s">
        <v>12</v>
      </c>
      <c r="C15" s="27" t="s">
        <v>11</v>
      </c>
      <c r="D15" s="28">
        <v>320.0</v>
      </c>
      <c r="E15" s="28">
        <v>21.0</v>
      </c>
      <c r="F15" s="29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 t="s">
        <v>6</v>
      </c>
      <c r="B16" s="22" t="s">
        <v>13</v>
      </c>
      <c r="C16" s="22" t="s">
        <v>14</v>
      </c>
      <c r="D16" s="23">
        <v>207.0</v>
      </c>
      <c r="E16" s="23">
        <v>13.0</v>
      </c>
      <c r="F16" s="24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9</v>
      </c>
      <c r="B17" s="27" t="s">
        <v>12</v>
      </c>
      <c r="C17" s="27" t="s">
        <v>14</v>
      </c>
      <c r="D17" s="28">
        <v>158.0</v>
      </c>
      <c r="E17" s="28">
        <v>22.0</v>
      </c>
      <c r="F17" s="29">
        <v>29.1933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9</v>
      </c>
      <c r="B18" s="22" t="s">
        <v>7</v>
      </c>
      <c r="C18" s="22" t="s">
        <v>8</v>
      </c>
      <c r="D18" s="23">
        <v>323.0</v>
      </c>
      <c r="E18" s="23">
        <v>15.0</v>
      </c>
      <c r="F18" s="24">
        <v>24.7452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6</v>
      </c>
      <c r="B19" s="27" t="s">
        <v>12</v>
      </c>
      <c r="C19" s="27" t="s">
        <v>14</v>
      </c>
      <c r="D19" s="28">
        <v>144.0</v>
      </c>
      <c r="E19" s="28">
        <v>7.0</v>
      </c>
      <c r="F19" s="29">
        <v>24.0371</v>
      </c>
      <c r="G19" s="2"/>
      <c r="H19" s="17" t="str">
        <f>IFERROR(__xludf.DUMMYFUNCTION("IF(len(H2) &gt; 1, FILTER(A1:F29, REGEXMATCH(A1:A29, H2)), A2:F29)"),"Google")</f>
        <v>Google</v>
      </c>
      <c r="I19" s="2" t="str">
        <f>IFERROR(__xludf.DUMMYFUNCTION("""COMPUTED_VALUE"""),"Python Brand")</f>
        <v>Python Brand</v>
      </c>
      <c r="J19" s="2" t="str">
        <f>IFERROR(__xludf.DUMMYFUNCTION("""COMPUTED_VALUE"""),"Mug Buyers")</f>
        <v>Mug Buyers</v>
      </c>
      <c r="K19" s="18">
        <f>IFERROR(__xludf.DUMMYFUNCTION("""COMPUTED_VALUE"""),114.0)</f>
        <v>114</v>
      </c>
      <c r="L19" s="18">
        <f>IFERROR(__xludf.DUMMYFUNCTION("""COMPUTED_VALUE"""),27.0)</f>
        <v>27</v>
      </c>
      <c r="M19" s="19">
        <f>IFERROR(__xludf.DUMMYFUNCTION("""COMPUTED_VALUE"""),45.6996)</f>
        <v>45.6996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6</v>
      </c>
      <c r="B20" s="22" t="s">
        <v>15</v>
      </c>
      <c r="C20" s="22" t="s">
        <v>8</v>
      </c>
      <c r="D20" s="23">
        <v>182.0</v>
      </c>
      <c r="E20" s="23">
        <v>8.0</v>
      </c>
      <c r="F20" s="24">
        <v>23.0395</v>
      </c>
      <c r="G20" s="2"/>
      <c r="H20" s="2" t="str">
        <f>IFERROR(__xludf.DUMMYFUNCTION("""COMPUTED_VALUE"""),"Google")</f>
        <v>Google</v>
      </c>
      <c r="I20" s="2" t="str">
        <f>IFERROR(__xludf.DUMMYFUNCTION("""COMPUTED_VALUE"""),"Competitors")</f>
        <v>Competitors</v>
      </c>
      <c r="J20" s="2" t="str">
        <f>IFERROR(__xludf.DUMMYFUNCTION("""COMPUTED_VALUE"""),"Tee Shirt Buyers")</f>
        <v>Tee Shirt Buyers</v>
      </c>
      <c r="K20" s="18">
        <f>IFERROR(__xludf.DUMMYFUNCTION("""COMPUTED_VALUE"""),462.0)</f>
        <v>462</v>
      </c>
      <c r="L20" s="18">
        <f>IFERROR(__xludf.DUMMYFUNCTION("""COMPUTED_VALUE"""),26.0)</f>
        <v>26</v>
      </c>
      <c r="M20" s="19">
        <f>IFERROR(__xludf.DUMMYFUNCTION("""COMPUTED_VALUE"""),43.3946)</f>
        <v>43.3946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 t="s">
        <v>9</v>
      </c>
      <c r="B21" s="27" t="s">
        <v>15</v>
      </c>
      <c r="C21" s="27" t="s">
        <v>14</v>
      </c>
      <c r="D21" s="28">
        <v>321.0</v>
      </c>
      <c r="E21" s="28">
        <v>11.0</v>
      </c>
      <c r="F21" s="29">
        <v>22.753</v>
      </c>
      <c r="G21" s="2"/>
      <c r="H21" s="2" t="str">
        <f>IFERROR(__xludf.DUMMYFUNCTION("""COMPUTED_VALUE"""),"Google")</f>
        <v>Google</v>
      </c>
      <c r="I21" s="2" t="str">
        <f>IFERROR(__xludf.DUMMYFUNCTION("""COMPUTED_VALUE"""),"Competitors")</f>
        <v>Competitors</v>
      </c>
      <c r="J21" s="2" t="str">
        <f>IFERROR(__xludf.DUMMYFUNCTION("""COMPUTED_VALUE"""),"Mug Buyers")</f>
        <v>Mug Buyers</v>
      </c>
      <c r="K21" s="18">
        <f>IFERROR(__xludf.DUMMYFUNCTION("""COMPUTED_VALUE"""),169.0)</f>
        <v>169</v>
      </c>
      <c r="L21" s="18">
        <f>IFERROR(__xludf.DUMMYFUNCTION("""COMPUTED_VALUE"""),20.0)</f>
        <v>20</v>
      </c>
      <c r="M21" s="19">
        <f>IFERROR(__xludf.DUMMYFUNCTION("""COMPUTED_VALUE"""),42.2263)</f>
        <v>42.2263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6</v>
      </c>
      <c r="B22" s="22" t="s">
        <v>12</v>
      </c>
      <c r="C22" s="22" t="s">
        <v>8</v>
      </c>
      <c r="D22" s="23">
        <v>277.0</v>
      </c>
      <c r="E22" s="23">
        <v>19.0</v>
      </c>
      <c r="F22" s="24">
        <v>17.7971</v>
      </c>
      <c r="G22" s="2"/>
      <c r="H22" s="2" t="str">
        <f>IFERROR(__xludf.DUMMYFUNCTION("""COMPUTED_VALUE"""),"Google")</f>
        <v>Google</v>
      </c>
      <c r="I22" s="2" t="str">
        <f>IFERROR(__xludf.DUMMYFUNCTION("""COMPUTED_VALUE"""),"DataCamp Brand")</f>
        <v>DataCamp Brand</v>
      </c>
      <c r="J22" s="2" t="str">
        <f>IFERROR(__xludf.DUMMYFUNCTION("""COMPUTED_VALUE"""),"Sweater Buyers")</f>
        <v>Sweater Buyers</v>
      </c>
      <c r="K22" s="18">
        <f>IFERROR(__xludf.DUMMYFUNCTION("""COMPUTED_VALUE"""),189.0)</f>
        <v>189</v>
      </c>
      <c r="L22" s="18">
        <f>IFERROR(__xludf.DUMMYFUNCTION("""COMPUTED_VALUE"""),13.0)</f>
        <v>13</v>
      </c>
      <c r="M22" s="19">
        <f>IFERROR(__xludf.DUMMYFUNCTION("""COMPUTED_VALUE"""),39.6847)</f>
        <v>39.6847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6</v>
      </c>
      <c r="B23" s="27" t="s">
        <v>15</v>
      </c>
      <c r="C23" s="27" t="s">
        <v>11</v>
      </c>
      <c r="D23" s="28">
        <v>189.0</v>
      </c>
      <c r="E23" s="28">
        <v>13.0</v>
      </c>
      <c r="F23" s="29">
        <v>15.1519</v>
      </c>
      <c r="G23" s="2"/>
      <c r="H23" s="2" t="str">
        <f>IFERROR(__xludf.DUMMYFUNCTION("""COMPUTED_VALUE"""),"Google")</f>
        <v>Google</v>
      </c>
      <c r="I23" s="2" t="str">
        <f>IFERROR(__xludf.DUMMYFUNCTION("""COMPUTED_VALUE"""),"Competitors")</f>
        <v>Competitors</v>
      </c>
      <c r="J23" s="2" t="str">
        <f>IFERROR(__xludf.DUMMYFUNCTION("""COMPUTED_VALUE"""),"Sweater Buyers")</f>
        <v>Sweater Buyers</v>
      </c>
      <c r="K23" s="18">
        <f>IFERROR(__xludf.DUMMYFUNCTION("""COMPUTED_VALUE"""),296.0)</f>
        <v>296</v>
      </c>
      <c r="L23" s="18">
        <f>IFERROR(__xludf.DUMMYFUNCTION("""COMPUTED_VALUE"""),16.0)</f>
        <v>16</v>
      </c>
      <c r="M23" s="19">
        <f>IFERROR(__xludf.DUMMYFUNCTION("""COMPUTED_VALUE"""),36.5866)</f>
        <v>36.5866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6</v>
      </c>
      <c r="B24" s="22" t="s">
        <v>7</v>
      </c>
      <c r="C24" s="22" t="s">
        <v>14</v>
      </c>
      <c r="D24" s="23">
        <v>257.0</v>
      </c>
      <c r="E24" s="23">
        <v>20.0</v>
      </c>
      <c r="F24" s="24">
        <v>13.0666</v>
      </c>
      <c r="G24" s="2"/>
      <c r="H24" s="2" t="str">
        <f>IFERROR(__xludf.DUMMYFUNCTION("""COMPUTED_VALUE"""),"Google")</f>
        <v>Google</v>
      </c>
      <c r="I24" s="2" t="str">
        <f>IFERROR(__xludf.DUMMYFUNCTION("""COMPUTED_VALUE"""),"Python Brand")</f>
        <v>Python Brand</v>
      </c>
      <c r="J24" s="2" t="str">
        <f>IFERROR(__xludf.DUMMYFUNCTION("""COMPUTED_VALUE"""),"Tee Shirt Buyers")</f>
        <v>Tee Shirt Buyers</v>
      </c>
      <c r="K24" s="18">
        <f>IFERROR(__xludf.DUMMYFUNCTION("""COMPUTED_VALUE"""),143.0)</f>
        <v>143</v>
      </c>
      <c r="L24" s="18">
        <f>IFERROR(__xludf.DUMMYFUNCTION("""COMPUTED_VALUE"""),15.0)</f>
        <v>15</v>
      </c>
      <c r="M24" s="19">
        <f>IFERROR(__xludf.DUMMYFUNCTION("""COMPUTED_VALUE"""),35.5526)</f>
        <v>35.5526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6</v>
      </c>
      <c r="B25" s="27" t="s">
        <v>13</v>
      </c>
      <c r="C25" s="27" t="s">
        <v>8</v>
      </c>
      <c r="D25" s="28">
        <v>165.0</v>
      </c>
      <c r="E25" s="28">
        <v>12.0</v>
      </c>
      <c r="F25" s="29">
        <v>12.9665</v>
      </c>
      <c r="G25" s="2"/>
      <c r="H25" s="2" t="str">
        <f>IFERROR(__xludf.DUMMYFUNCTION("""COMPUTED_VALUE"""),"Google")</f>
        <v>Google</v>
      </c>
      <c r="I25" s="2" t="str">
        <f>IFERROR(__xludf.DUMMYFUNCTION("""COMPUTED_VALUE"""),"pandas Brand")</f>
        <v>pandas Brand</v>
      </c>
      <c r="J25" s="2" t="str">
        <f>IFERROR(__xludf.DUMMYFUNCTION("""COMPUTED_VALUE"""),"Sweater Buyers")</f>
        <v>Sweater Buyers</v>
      </c>
      <c r="K25" s="18">
        <f>IFERROR(__xludf.DUMMYFUNCTION("""COMPUTED_VALUE"""),219.0)</f>
        <v>219</v>
      </c>
      <c r="L25" s="18">
        <f>IFERROR(__xludf.DUMMYFUNCTION("""COMPUTED_VALUE"""),14.0)</f>
        <v>14</v>
      </c>
      <c r="M25" s="19">
        <f>IFERROR(__xludf.DUMMYFUNCTION("""COMPUTED_VALUE"""),32.5252)</f>
        <v>32.5252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 t="s">
        <v>9</v>
      </c>
      <c r="B26" s="22" t="s">
        <v>10</v>
      </c>
      <c r="C26" s="22" t="s">
        <v>8</v>
      </c>
      <c r="D26" s="23">
        <v>183.0</v>
      </c>
      <c r="E26" s="23">
        <v>27.0</v>
      </c>
      <c r="F26" s="24">
        <v>12.9213</v>
      </c>
      <c r="G26" s="2"/>
      <c r="H26" s="2" t="str">
        <f>IFERROR(__xludf.DUMMYFUNCTION("""COMPUTED_VALUE"""),"Google")</f>
        <v>Google</v>
      </c>
      <c r="I26" s="2" t="str">
        <f>IFERROR(__xludf.DUMMYFUNCTION("""COMPUTED_VALUE"""),"Remarketing")</f>
        <v>Remarketing</v>
      </c>
      <c r="J26" s="2" t="str">
        <f>IFERROR(__xludf.DUMMYFUNCTION("""COMPUTED_VALUE"""),"Tee Shirt Buyers")</f>
        <v>Tee Shirt Buyers</v>
      </c>
      <c r="K26" s="18">
        <f>IFERROR(__xludf.DUMMYFUNCTION("""COMPUTED_VALUE"""),483.0)</f>
        <v>483</v>
      </c>
      <c r="L26" s="18">
        <f>IFERROR(__xludf.DUMMYFUNCTION("""COMPUTED_VALUE"""),27.0)</f>
        <v>27</v>
      </c>
      <c r="M26" s="19">
        <f>IFERROR(__xludf.DUMMYFUNCTION("""COMPUTED_VALUE"""),30.7636)</f>
        <v>30.7636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 t="s">
        <v>9</v>
      </c>
      <c r="B27" s="27" t="s">
        <v>15</v>
      </c>
      <c r="C27" s="27" t="s">
        <v>11</v>
      </c>
      <c r="D27" s="28">
        <v>464.0</v>
      </c>
      <c r="E27" s="28">
        <v>24.0</v>
      </c>
      <c r="F27" s="29">
        <v>12.7234</v>
      </c>
      <c r="G27" s="2"/>
      <c r="H27" s="2" t="str">
        <f>IFERROR(__xludf.DUMMYFUNCTION("""COMPUTED_VALUE"""),"Google")</f>
        <v>Google</v>
      </c>
      <c r="I27" s="2" t="str">
        <f>IFERROR(__xludf.DUMMYFUNCTION("""COMPUTED_VALUE"""),"pandas Brand")</f>
        <v>pandas Brand</v>
      </c>
      <c r="J27" s="2" t="str">
        <f>IFERROR(__xludf.DUMMYFUNCTION("""COMPUTED_VALUE"""),"Mug Buyers")</f>
        <v>Mug Buyers</v>
      </c>
      <c r="K27" s="18">
        <f>IFERROR(__xludf.DUMMYFUNCTION("""COMPUTED_VALUE"""),320.0)</f>
        <v>320</v>
      </c>
      <c r="L27" s="18">
        <f>IFERROR(__xludf.DUMMYFUNCTION("""COMPUTED_VALUE"""),21.0)</f>
        <v>21</v>
      </c>
      <c r="M27" s="19">
        <f>IFERROR(__xludf.DUMMYFUNCTION("""COMPUTED_VALUE"""),29.9169)</f>
        <v>29.9169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 t="s">
        <v>6</v>
      </c>
      <c r="B28" s="22" t="s">
        <v>15</v>
      </c>
      <c r="C28" s="22" t="s">
        <v>14</v>
      </c>
      <c r="D28" s="23">
        <v>273.0</v>
      </c>
      <c r="E28" s="23">
        <v>8.0</v>
      </c>
      <c r="F28" s="24">
        <v>11.7426</v>
      </c>
      <c r="G28" s="2"/>
      <c r="H28" s="2" t="str">
        <f>IFERROR(__xludf.DUMMYFUNCTION("""COMPUTED_VALUE"""),"Google")</f>
        <v>Google</v>
      </c>
      <c r="I28" s="2" t="str">
        <f>IFERROR(__xludf.DUMMYFUNCTION("""COMPUTED_VALUE"""),"pandas Brand")</f>
        <v>pandas Brand</v>
      </c>
      <c r="J28" s="2" t="str">
        <f>IFERROR(__xludf.DUMMYFUNCTION("""COMPUTED_VALUE"""),"Tee Shirt Buyers")</f>
        <v>Tee Shirt Buyers</v>
      </c>
      <c r="K28" s="18">
        <f>IFERROR(__xludf.DUMMYFUNCTION("""COMPUTED_VALUE"""),158.0)</f>
        <v>158</v>
      </c>
      <c r="L28" s="18">
        <f>IFERROR(__xludf.DUMMYFUNCTION("""COMPUTED_VALUE"""),22.0)</f>
        <v>22</v>
      </c>
      <c r="M28" s="19">
        <f>IFERROR(__xludf.DUMMYFUNCTION("""COMPUTED_VALUE"""),29.1933)</f>
        <v>29.1933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 t="s">
        <v>6</v>
      </c>
      <c r="B29" s="27" t="s">
        <v>10</v>
      </c>
      <c r="C29" s="27" t="s">
        <v>14</v>
      </c>
      <c r="D29" s="28">
        <v>279.0</v>
      </c>
      <c r="E29" s="28">
        <v>15.0</v>
      </c>
      <c r="F29" s="29">
        <v>11.508</v>
      </c>
      <c r="G29" s="2"/>
      <c r="H29" s="2" t="str">
        <f>IFERROR(__xludf.DUMMYFUNCTION("""COMPUTED_VALUE"""),"Google")</f>
        <v>Google</v>
      </c>
      <c r="I29" s="2" t="str">
        <f>IFERROR(__xludf.DUMMYFUNCTION("""COMPUTED_VALUE"""),"Remarketing")</f>
        <v>Remarketing</v>
      </c>
      <c r="J29" s="2" t="str">
        <f>IFERROR(__xludf.DUMMYFUNCTION("""COMPUTED_VALUE"""),"Sweater Buyers")</f>
        <v>Sweater Buyers</v>
      </c>
      <c r="K29" s="18">
        <f>IFERROR(__xludf.DUMMYFUNCTION("""COMPUTED_VALUE"""),323.0)</f>
        <v>323</v>
      </c>
      <c r="L29" s="18">
        <f>IFERROR(__xludf.DUMMYFUNCTION("""COMPUTED_VALUE"""),15.0)</f>
        <v>15</v>
      </c>
      <c r="M29" s="19">
        <f>IFERROR(__xludf.DUMMYFUNCTION("""COMPUTED_VALUE"""),24.7452)</f>
        <v>24.7452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 t="str">
        <f>IFERROR(__xludf.DUMMYFUNCTION("""COMPUTED_VALUE"""),"Google")</f>
        <v>Google</v>
      </c>
      <c r="I30" s="2" t="str">
        <f>IFERROR(__xludf.DUMMYFUNCTION("""COMPUTED_VALUE"""),"DataCamp Brand")</f>
        <v>DataCamp Brand</v>
      </c>
      <c r="J30" s="2" t="str">
        <f>IFERROR(__xludf.DUMMYFUNCTION("""COMPUTED_VALUE"""),"Tee Shirt Buyers")</f>
        <v>Tee Shirt Buyers</v>
      </c>
      <c r="K30" s="18">
        <f>IFERROR(__xludf.DUMMYFUNCTION("""COMPUTED_VALUE"""),321.0)</f>
        <v>321</v>
      </c>
      <c r="L30" s="18">
        <f>IFERROR(__xludf.DUMMYFUNCTION("""COMPUTED_VALUE"""),11.0)</f>
        <v>11</v>
      </c>
      <c r="M30" s="19">
        <f>IFERROR(__xludf.DUMMYFUNCTION("""COMPUTED_VALUE"""),22.753)</f>
        <v>22.753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 t="str">
        <f>IFERROR(__xludf.DUMMYFUNCTION("""COMPUTED_VALUE"""),"Google")</f>
        <v>Google</v>
      </c>
      <c r="I31" s="2" t="str">
        <f>IFERROR(__xludf.DUMMYFUNCTION("""COMPUTED_VALUE"""),"Python Brand")</f>
        <v>Python Brand</v>
      </c>
      <c r="J31" s="2" t="str">
        <f>IFERROR(__xludf.DUMMYFUNCTION("""COMPUTED_VALUE"""),"Sweater Buyers")</f>
        <v>Sweater Buyers</v>
      </c>
      <c r="K31" s="18">
        <f>IFERROR(__xludf.DUMMYFUNCTION("""COMPUTED_VALUE"""),183.0)</f>
        <v>183</v>
      </c>
      <c r="L31" s="18">
        <f>IFERROR(__xludf.DUMMYFUNCTION("""COMPUTED_VALUE"""),27.0)</f>
        <v>27</v>
      </c>
      <c r="M31" s="19">
        <f>IFERROR(__xludf.DUMMYFUNCTION("""COMPUTED_VALUE"""),12.9213)</f>
        <v>12.9213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 t="str">
        <f>IFERROR(__xludf.DUMMYFUNCTION("""COMPUTED_VALUE"""),"Google")</f>
        <v>Google</v>
      </c>
      <c r="I32" s="2" t="str">
        <f>IFERROR(__xludf.DUMMYFUNCTION("""COMPUTED_VALUE"""),"DataCamp Brand")</f>
        <v>DataCamp Brand</v>
      </c>
      <c r="J32" s="2" t="str">
        <f>IFERROR(__xludf.DUMMYFUNCTION("""COMPUTED_VALUE"""),"Mug Buyers")</f>
        <v>Mug Buyers</v>
      </c>
      <c r="K32" s="18">
        <f>IFERROR(__xludf.DUMMYFUNCTION("""COMPUTED_VALUE"""),464.0)</f>
        <v>464</v>
      </c>
      <c r="L32" s="18">
        <f>IFERROR(__xludf.DUMMYFUNCTION("""COMPUTED_VALUE"""),24.0)</f>
        <v>24</v>
      </c>
      <c r="M32" s="19">
        <f>IFERROR(__xludf.DUMMYFUNCTION("""COMPUTED_VALUE"""),12.7234)</f>
        <v>12.7234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"/>
      <c r="H1" s="3"/>
      <c r="I1" s="3"/>
      <c r="J1" s="2"/>
      <c r="K1" s="21" t="s">
        <v>2</v>
      </c>
      <c r="L1" s="21" t="s">
        <v>16</v>
      </c>
      <c r="M1" s="21" t="s">
        <v>3</v>
      </c>
      <c r="N1" s="21" t="s">
        <v>4</v>
      </c>
      <c r="O1" s="2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6</v>
      </c>
      <c r="B2" s="22" t="s">
        <v>7</v>
      </c>
      <c r="C2" s="22" t="s">
        <v>8</v>
      </c>
      <c r="D2" s="23">
        <v>161.0</v>
      </c>
      <c r="E2" s="23">
        <v>15.0</v>
      </c>
      <c r="F2" s="24">
        <v>46.9092</v>
      </c>
      <c r="G2" s="7"/>
      <c r="H2" s="25" t="s">
        <v>6</v>
      </c>
      <c r="I2" s="8"/>
      <c r="J2" s="2"/>
      <c r="K2" s="21" t="s">
        <v>8</v>
      </c>
      <c r="L2" s="21" t="s">
        <v>17</v>
      </c>
      <c r="M2" s="2">
        <f>IFERROR(__xludf.DUMMYFUNCTION("IFERROR(SUM(FILTER(K18:K32,REGEXMATCH($J$18:$J$32,$L$2))), """")"),962.0)</f>
        <v>962</v>
      </c>
      <c r="N2" s="2">
        <f>IFERROR(__xludf.DUMMYFUNCTION("IFERROR(SUM(FILTER(L18:L32,REGEXMATCH($J$18:$J$32,$L$2))), """")"),68.0)</f>
        <v>68</v>
      </c>
      <c r="O2" s="26">
        <f>IFERROR(__xludf.DUMMYFUNCTION("IFERROR(SUM(FILTER(M18:M32,REGEXMATCH($J$18:$J$32,$L$2))), """")"),132.6065)</f>
        <v>132.6065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7" t="s">
        <v>9</v>
      </c>
      <c r="B3" s="27" t="s">
        <v>10</v>
      </c>
      <c r="C3" s="27" t="s">
        <v>11</v>
      </c>
      <c r="D3" s="28">
        <v>114.0</v>
      </c>
      <c r="E3" s="28">
        <v>27.0</v>
      </c>
      <c r="F3" s="29">
        <v>45.6996</v>
      </c>
      <c r="G3" s="7"/>
      <c r="H3" s="12"/>
      <c r="I3" s="8"/>
      <c r="J3" s="2"/>
      <c r="K3" s="21" t="s">
        <v>11</v>
      </c>
      <c r="L3" s="21" t="s">
        <v>18</v>
      </c>
      <c r="M3" s="2">
        <f>IFERROR(__xludf.DUMMYFUNCTION("IFERROR(SUM(FILTER(K18:K32,REGEXMATCH($J$18:$J$32,$L$3))), """")"),846.0)</f>
        <v>846</v>
      </c>
      <c r="N3" s="2">
        <f>IFERROR(__xludf.DUMMYFUNCTION("IFERROR(SUM(FILTER(L18:L32,REGEXMATCH($J$18:$J$32,$L$3))), """")"),52.0)</f>
        <v>52</v>
      </c>
      <c r="O3" s="26">
        <f>IFERROR(__xludf.DUMMYFUNCTION("IFERROR(SUM(FILTER(M18:M32,REGEXMATCH($J$18:$J$32,$L$3))), """")"),136.906)</f>
        <v>136.906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">
        <v>6</v>
      </c>
      <c r="B4" s="22" t="s">
        <v>12</v>
      </c>
      <c r="C4" s="22" t="s">
        <v>11</v>
      </c>
      <c r="D4" s="23">
        <v>115.0</v>
      </c>
      <c r="E4" s="23">
        <v>9.0</v>
      </c>
      <c r="F4" s="24">
        <v>43.7671</v>
      </c>
      <c r="G4" s="2"/>
      <c r="H4" s="21"/>
      <c r="I4" s="21"/>
      <c r="J4" s="2"/>
      <c r="K4" s="21" t="s">
        <v>14</v>
      </c>
      <c r="L4" s="21" t="s">
        <v>19</v>
      </c>
      <c r="M4" s="2">
        <f>IFERROR(__xludf.DUMMYFUNCTION("IFERROR(SUM(FILTER(K18:K32,REGEXMATCH($J$18:$J$32,$L$4))), """")"),1160.0)</f>
        <v>1160</v>
      </c>
      <c r="N4" s="2">
        <f>IFERROR(__xludf.DUMMYFUNCTION("IFERROR(SUM(FILTER(L18:L32,REGEXMATCH($J$18:$J$32,$L$4))), """")"),63.0)</f>
        <v>63</v>
      </c>
      <c r="O4" s="26">
        <f>IFERROR(__xludf.DUMMYFUNCTION("IFERROR(SUM(FILTER(M18:M32,REGEXMATCH($J$18:$J$32,$L$4))), """")"),89.80709999999999)</f>
        <v>89.8071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7" t="s">
        <v>9</v>
      </c>
      <c r="B5" s="27" t="s">
        <v>13</v>
      </c>
      <c r="C5" s="27" t="s">
        <v>14</v>
      </c>
      <c r="D5" s="28">
        <v>462.0</v>
      </c>
      <c r="E5" s="28">
        <v>26.0</v>
      </c>
      <c r="F5" s="29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 t="s">
        <v>9</v>
      </c>
      <c r="B6" s="22" t="s">
        <v>13</v>
      </c>
      <c r="C6" s="22" t="s">
        <v>11</v>
      </c>
      <c r="D6" s="23">
        <v>169.0</v>
      </c>
      <c r="E6" s="23">
        <v>20.0</v>
      </c>
      <c r="F6" s="24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 t="s">
        <v>9</v>
      </c>
      <c r="B7" s="27" t="s">
        <v>15</v>
      </c>
      <c r="C7" s="27" t="s">
        <v>8</v>
      </c>
      <c r="D7" s="28">
        <v>189.0</v>
      </c>
      <c r="E7" s="28">
        <v>13.0</v>
      </c>
      <c r="F7" s="29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 t="s">
        <v>6</v>
      </c>
      <c r="B8" s="22" t="s">
        <v>10</v>
      </c>
      <c r="C8" s="22" t="s">
        <v>11</v>
      </c>
      <c r="D8" s="23">
        <v>294.0</v>
      </c>
      <c r="E8" s="23">
        <v>19.0</v>
      </c>
      <c r="F8" s="24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 t="s">
        <v>6</v>
      </c>
      <c r="B9" s="27" t="s">
        <v>13</v>
      </c>
      <c r="C9" s="27" t="s">
        <v>11</v>
      </c>
      <c r="D9" s="28">
        <v>248.0</v>
      </c>
      <c r="E9" s="28">
        <v>11.0</v>
      </c>
      <c r="F9" s="29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 t="s">
        <v>9</v>
      </c>
      <c r="B10" s="22" t="s">
        <v>13</v>
      </c>
      <c r="C10" s="22" t="s">
        <v>8</v>
      </c>
      <c r="D10" s="23">
        <v>296.0</v>
      </c>
      <c r="E10" s="23">
        <v>16.0</v>
      </c>
      <c r="F10" s="24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 t="s">
        <v>9</v>
      </c>
      <c r="B11" s="27" t="s">
        <v>10</v>
      </c>
      <c r="C11" s="27" t="s">
        <v>14</v>
      </c>
      <c r="D11" s="28">
        <v>143.0</v>
      </c>
      <c r="E11" s="28">
        <v>15.0</v>
      </c>
      <c r="F11" s="29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9</v>
      </c>
      <c r="B12" s="22" t="s">
        <v>12</v>
      </c>
      <c r="C12" s="22" t="s">
        <v>8</v>
      </c>
      <c r="D12" s="23">
        <v>219.0</v>
      </c>
      <c r="E12" s="23">
        <v>14.0</v>
      </c>
      <c r="F12" s="24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 t="s">
        <v>6</v>
      </c>
      <c r="B13" s="27" t="s">
        <v>10</v>
      </c>
      <c r="C13" s="27" t="s">
        <v>8</v>
      </c>
      <c r="D13" s="28">
        <v>177.0</v>
      </c>
      <c r="E13" s="28">
        <v>14.0</v>
      </c>
      <c r="F13" s="29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9</v>
      </c>
      <c r="B14" s="22" t="s">
        <v>7</v>
      </c>
      <c r="C14" s="22" t="s">
        <v>14</v>
      </c>
      <c r="D14" s="23">
        <v>483.0</v>
      </c>
      <c r="E14" s="23">
        <v>27.0</v>
      </c>
      <c r="F14" s="24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9</v>
      </c>
      <c r="B15" s="27" t="s">
        <v>12</v>
      </c>
      <c r="C15" s="27" t="s">
        <v>11</v>
      </c>
      <c r="D15" s="28">
        <v>320.0</v>
      </c>
      <c r="E15" s="28">
        <v>21.0</v>
      </c>
      <c r="F15" s="29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 t="s">
        <v>6</v>
      </c>
      <c r="B16" s="22" t="s">
        <v>13</v>
      </c>
      <c r="C16" s="22" t="s">
        <v>14</v>
      </c>
      <c r="D16" s="23">
        <v>207.0</v>
      </c>
      <c r="E16" s="23">
        <v>13.0</v>
      </c>
      <c r="F16" s="24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9</v>
      </c>
      <c r="B17" s="27" t="s">
        <v>12</v>
      </c>
      <c r="C17" s="27" t="s">
        <v>14</v>
      </c>
      <c r="D17" s="28">
        <v>158.0</v>
      </c>
      <c r="E17" s="28">
        <v>22.0</v>
      </c>
      <c r="F17" s="29">
        <v>29.1933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9</v>
      </c>
      <c r="B18" s="22" t="s">
        <v>7</v>
      </c>
      <c r="C18" s="22" t="s">
        <v>8</v>
      </c>
      <c r="D18" s="23">
        <v>323.0</v>
      </c>
      <c r="E18" s="23">
        <v>15.0</v>
      </c>
      <c r="F18" s="24">
        <v>24.7452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6</v>
      </c>
      <c r="B19" s="27" t="s">
        <v>12</v>
      </c>
      <c r="C19" s="27" t="s">
        <v>14</v>
      </c>
      <c r="D19" s="28">
        <v>144.0</v>
      </c>
      <c r="E19" s="28">
        <v>7.0</v>
      </c>
      <c r="F19" s="29">
        <v>24.0371</v>
      </c>
      <c r="G19" s="2"/>
      <c r="H19" s="17" t="str">
        <f>IFERROR(__xludf.DUMMYFUNCTION("IF(len(H2) &gt; 1, FILTER(A1:F29, REGEXMATCH(A1:A29, H2)), A2:F29)"),"Bing")</f>
        <v>Bing</v>
      </c>
      <c r="I19" s="2" t="str">
        <f>IFERROR(__xludf.DUMMYFUNCTION("""COMPUTED_VALUE"""),"Remarketing")</f>
        <v>Remarketing</v>
      </c>
      <c r="J19" s="2" t="str">
        <f>IFERROR(__xludf.DUMMYFUNCTION("""COMPUTED_VALUE"""),"Sweater Buyers")</f>
        <v>Sweater Buyers</v>
      </c>
      <c r="K19" s="18">
        <f>IFERROR(__xludf.DUMMYFUNCTION("""COMPUTED_VALUE"""),161.0)</f>
        <v>161</v>
      </c>
      <c r="L19" s="18">
        <f>IFERROR(__xludf.DUMMYFUNCTION("""COMPUTED_VALUE"""),15.0)</f>
        <v>15</v>
      </c>
      <c r="M19" s="19">
        <f>IFERROR(__xludf.DUMMYFUNCTION("""COMPUTED_VALUE"""),46.9092)</f>
        <v>46.9092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6</v>
      </c>
      <c r="B20" s="22" t="s">
        <v>15</v>
      </c>
      <c r="C20" s="22" t="s">
        <v>8</v>
      </c>
      <c r="D20" s="23">
        <v>182.0</v>
      </c>
      <c r="E20" s="23">
        <v>8.0</v>
      </c>
      <c r="F20" s="24">
        <v>23.0395</v>
      </c>
      <c r="G20" s="2"/>
      <c r="H20" s="2" t="str">
        <f>IFERROR(__xludf.DUMMYFUNCTION("""COMPUTED_VALUE"""),"Bing")</f>
        <v>Bing</v>
      </c>
      <c r="I20" s="2" t="str">
        <f>IFERROR(__xludf.DUMMYFUNCTION("""COMPUTED_VALUE"""),"pandas Brand")</f>
        <v>pandas Brand</v>
      </c>
      <c r="J20" s="2" t="str">
        <f>IFERROR(__xludf.DUMMYFUNCTION("""COMPUTED_VALUE"""),"Mug Buyers")</f>
        <v>Mug Buyers</v>
      </c>
      <c r="K20" s="18">
        <f>IFERROR(__xludf.DUMMYFUNCTION("""COMPUTED_VALUE"""),115.0)</f>
        <v>115</v>
      </c>
      <c r="L20" s="18">
        <f>IFERROR(__xludf.DUMMYFUNCTION("""COMPUTED_VALUE"""),9.0)</f>
        <v>9</v>
      </c>
      <c r="M20" s="19">
        <f>IFERROR(__xludf.DUMMYFUNCTION("""COMPUTED_VALUE"""),43.7671)</f>
        <v>43.7671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 t="s">
        <v>9</v>
      </c>
      <c r="B21" s="27" t="s">
        <v>15</v>
      </c>
      <c r="C21" s="27" t="s">
        <v>14</v>
      </c>
      <c r="D21" s="28">
        <v>321.0</v>
      </c>
      <c r="E21" s="28">
        <v>11.0</v>
      </c>
      <c r="F21" s="29">
        <v>22.753</v>
      </c>
      <c r="G21" s="2"/>
      <c r="H21" s="2" t="str">
        <f>IFERROR(__xludf.DUMMYFUNCTION("""COMPUTED_VALUE"""),"Bing")</f>
        <v>Bing</v>
      </c>
      <c r="I21" s="2" t="str">
        <f>IFERROR(__xludf.DUMMYFUNCTION("""COMPUTED_VALUE"""),"Python Brand")</f>
        <v>Python Brand</v>
      </c>
      <c r="J21" s="2" t="str">
        <f>IFERROR(__xludf.DUMMYFUNCTION("""COMPUTED_VALUE"""),"Mug Buyers")</f>
        <v>Mug Buyers</v>
      </c>
      <c r="K21" s="18">
        <f>IFERROR(__xludf.DUMMYFUNCTION("""COMPUTED_VALUE"""),294.0)</f>
        <v>294</v>
      </c>
      <c r="L21" s="18">
        <f>IFERROR(__xludf.DUMMYFUNCTION("""COMPUTED_VALUE"""),19.0)</f>
        <v>19</v>
      </c>
      <c r="M21" s="19">
        <f>IFERROR(__xludf.DUMMYFUNCTION("""COMPUTED_VALUE"""),39.0598)</f>
        <v>39.0598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6</v>
      </c>
      <c r="B22" s="22" t="s">
        <v>12</v>
      </c>
      <c r="C22" s="22" t="s">
        <v>8</v>
      </c>
      <c r="D22" s="23">
        <v>277.0</v>
      </c>
      <c r="E22" s="23">
        <v>19.0</v>
      </c>
      <c r="F22" s="24">
        <v>17.7971</v>
      </c>
      <c r="G22" s="2"/>
      <c r="H22" s="2" t="str">
        <f>IFERROR(__xludf.DUMMYFUNCTION("""COMPUTED_VALUE"""),"Bing")</f>
        <v>Bing</v>
      </c>
      <c r="I22" s="2" t="str">
        <f>IFERROR(__xludf.DUMMYFUNCTION("""COMPUTED_VALUE"""),"Competitors")</f>
        <v>Competitors</v>
      </c>
      <c r="J22" s="2" t="str">
        <f>IFERROR(__xludf.DUMMYFUNCTION("""COMPUTED_VALUE"""),"Mug Buyers")</f>
        <v>Mug Buyers</v>
      </c>
      <c r="K22" s="18">
        <f>IFERROR(__xludf.DUMMYFUNCTION("""COMPUTED_VALUE"""),248.0)</f>
        <v>248</v>
      </c>
      <c r="L22" s="18">
        <f>IFERROR(__xludf.DUMMYFUNCTION("""COMPUTED_VALUE"""),11.0)</f>
        <v>11</v>
      </c>
      <c r="M22" s="19">
        <f>IFERROR(__xludf.DUMMYFUNCTION("""COMPUTED_VALUE"""),38.9272)</f>
        <v>38.9272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6</v>
      </c>
      <c r="B23" s="27" t="s">
        <v>15</v>
      </c>
      <c r="C23" s="27" t="s">
        <v>11</v>
      </c>
      <c r="D23" s="28">
        <v>189.0</v>
      </c>
      <c r="E23" s="28">
        <v>13.0</v>
      </c>
      <c r="F23" s="29">
        <v>15.1519</v>
      </c>
      <c r="G23" s="2"/>
      <c r="H23" s="2" t="str">
        <f>IFERROR(__xludf.DUMMYFUNCTION("""COMPUTED_VALUE"""),"Bing")</f>
        <v>Bing</v>
      </c>
      <c r="I23" s="2" t="str">
        <f>IFERROR(__xludf.DUMMYFUNCTION("""COMPUTED_VALUE"""),"Python Brand")</f>
        <v>Python Brand</v>
      </c>
      <c r="J23" s="2" t="str">
        <f>IFERROR(__xludf.DUMMYFUNCTION("""COMPUTED_VALUE"""),"Sweater Buyers")</f>
        <v>Sweater Buyers</v>
      </c>
      <c r="K23" s="18">
        <f>IFERROR(__xludf.DUMMYFUNCTION("""COMPUTED_VALUE"""),177.0)</f>
        <v>177</v>
      </c>
      <c r="L23" s="18">
        <f>IFERROR(__xludf.DUMMYFUNCTION("""COMPUTED_VALUE"""),14.0)</f>
        <v>14</v>
      </c>
      <c r="M23" s="19">
        <f>IFERROR(__xludf.DUMMYFUNCTION("""COMPUTED_VALUE"""),31.8942)</f>
        <v>31.8942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6</v>
      </c>
      <c r="B24" s="22" t="s">
        <v>7</v>
      </c>
      <c r="C24" s="22" t="s">
        <v>14</v>
      </c>
      <c r="D24" s="23">
        <v>257.0</v>
      </c>
      <c r="E24" s="23">
        <v>20.0</v>
      </c>
      <c r="F24" s="24">
        <v>13.0666</v>
      </c>
      <c r="G24" s="2"/>
      <c r="H24" s="2" t="str">
        <f>IFERROR(__xludf.DUMMYFUNCTION("""COMPUTED_VALUE"""),"Bing")</f>
        <v>Bing</v>
      </c>
      <c r="I24" s="2" t="str">
        <f>IFERROR(__xludf.DUMMYFUNCTION("""COMPUTED_VALUE"""),"Competitors")</f>
        <v>Competitors</v>
      </c>
      <c r="J24" s="2" t="str">
        <f>IFERROR(__xludf.DUMMYFUNCTION("""COMPUTED_VALUE"""),"Tee Shirt Buyers")</f>
        <v>Tee Shirt Buyers</v>
      </c>
      <c r="K24" s="18">
        <f>IFERROR(__xludf.DUMMYFUNCTION("""COMPUTED_VALUE"""),207.0)</f>
        <v>207</v>
      </c>
      <c r="L24" s="18">
        <f>IFERROR(__xludf.DUMMYFUNCTION("""COMPUTED_VALUE"""),13.0)</f>
        <v>13</v>
      </c>
      <c r="M24" s="19">
        <f>IFERROR(__xludf.DUMMYFUNCTION("""COMPUTED_VALUE"""),29.4528)</f>
        <v>29.4528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6</v>
      </c>
      <c r="B25" s="27" t="s">
        <v>13</v>
      </c>
      <c r="C25" s="27" t="s">
        <v>8</v>
      </c>
      <c r="D25" s="28">
        <v>165.0</v>
      </c>
      <c r="E25" s="28">
        <v>12.0</v>
      </c>
      <c r="F25" s="29">
        <v>12.9665</v>
      </c>
      <c r="G25" s="2"/>
      <c r="H25" s="2" t="str">
        <f>IFERROR(__xludf.DUMMYFUNCTION("""COMPUTED_VALUE"""),"Bing")</f>
        <v>Bing</v>
      </c>
      <c r="I25" s="2" t="str">
        <f>IFERROR(__xludf.DUMMYFUNCTION("""COMPUTED_VALUE"""),"pandas Brand")</f>
        <v>pandas Brand</v>
      </c>
      <c r="J25" s="2" t="str">
        <f>IFERROR(__xludf.DUMMYFUNCTION("""COMPUTED_VALUE"""),"Tee Shirt Buyers")</f>
        <v>Tee Shirt Buyers</v>
      </c>
      <c r="K25" s="18">
        <f>IFERROR(__xludf.DUMMYFUNCTION("""COMPUTED_VALUE"""),144.0)</f>
        <v>144</v>
      </c>
      <c r="L25" s="18">
        <f>IFERROR(__xludf.DUMMYFUNCTION("""COMPUTED_VALUE"""),7.0)</f>
        <v>7</v>
      </c>
      <c r="M25" s="19">
        <f>IFERROR(__xludf.DUMMYFUNCTION("""COMPUTED_VALUE"""),24.0371)</f>
        <v>24.0371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 t="s">
        <v>9</v>
      </c>
      <c r="B26" s="22" t="s">
        <v>10</v>
      </c>
      <c r="C26" s="22" t="s">
        <v>8</v>
      </c>
      <c r="D26" s="23">
        <v>183.0</v>
      </c>
      <c r="E26" s="23">
        <v>27.0</v>
      </c>
      <c r="F26" s="24">
        <v>12.9213</v>
      </c>
      <c r="G26" s="2"/>
      <c r="H26" s="2" t="str">
        <f>IFERROR(__xludf.DUMMYFUNCTION("""COMPUTED_VALUE"""),"Bing")</f>
        <v>Bing</v>
      </c>
      <c r="I26" s="2" t="str">
        <f>IFERROR(__xludf.DUMMYFUNCTION("""COMPUTED_VALUE"""),"DataCamp Brand")</f>
        <v>DataCamp Brand</v>
      </c>
      <c r="J26" s="2" t="str">
        <f>IFERROR(__xludf.DUMMYFUNCTION("""COMPUTED_VALUE"""),"Sweater Buyers")</f>
        <v>Sweater Buyers</v>
      </c>
      <c r="K26" s="18">
        <f>IFERROR(__xludf.DUMMYFUNCTION("""COMPUTED_VALUE"""),182.0)</f>
        <v>182</v>
      </c>
      <c r="L26" s="18">
        <f>IFERROR(__xludf.DUMMYFUNCTION("""COMPUTED_VALUE"""),8.0)</f>
        <v>8</v>
      </c>
      <c r="M26" s="19">
        <f>IFERROR(__xludf.DUMMYFUNCTION("""COMPUTED_VALUE"""),23.0395)</f>
        <v>23.0395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 t="s">
        <v>9</v>
      </c>
      <c r="B27" s="27" t="s">
        <v>15</v>
      </c>
      <c r="C27" s="27" t="s">
        <v>11</v>
      </c>
      <c r="D27" s="28">
        <v>464.0</v>
      </c>
      <c r="E27" s="28">
        <v>24.0</v>
      </c>
      <c r="F27" s="29">
        <v>12.7234</v>
      </c>
      <c r="G27" s="2"/>
      <c r="H27" s="2" t="str">
        <f>IFERROR(__xludf.DUMMYFUNCTION("""COMPUTED_VALUE"""),"Bing")</f>
        <v>Bing</v>
      </c>
      <c r="I27" s="2" t="str">
        <f>IFERROR(__xludf.DUMMYFUNCTION("""COMPUTED_VALUE"""),"pandas Brand")</f>
        <v>pandas Brand</v>
      </c>
      <c r="J27" s="2" t="str">
        <f>IFERROR(__xludf.DUMMYFUNCTION("""COMPUTED_VALUE"""),"Sweater Buyers")</f>
        <v>Sweater Buyers</v>
      </c>
      <c r="K27" s="18">
        <f>IFERROR(__xludf.DUMMYFUNCTION("""COMPUTED_VALUE"""),277.0)</f>
        <v>277</v>
      </c>
      <c r="L27" s="18">
        <f>IFERROR(__xludf.DUMMYFUNCTION("""COMPUTED_VALUE"""),19.0)</f>
        <v>19</v>
      </c>
      <c r="M27" s="19">
        <f>IFERROR(__xludf.DUMMYFUNCTION("""COMPUTED_VALUE"""),17.7971)</f>
        <v>17.7971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 t="s">
        <v>6</v>
      </c>
      <c r="B28" s="22" t="s">
        <v>15</v>
      </c>
      <c r="C28" s="22" t="s">
        <v>14</v>
      </c>
      <c r="D28" s="23">
        <v>273.0</v>
      </c>
      <c r="E28" s="23">
        <v>8.0</v>
      </c>
      <c r="F28" s="24">
        <v>11.7426</v>
      </c>
      <c r="G28" s="2"/>
      <c r="H28" s="2" t="str">
        <f>IFERROR(__xludf.DUMMYFUNCTION("""COMPUTED_VALUE"""),"Bing")</f>
        <v>Bing</v>
      </c>
      <c r="I28" s="2" t="str">
        <f>IFERROR(__xludf.DUMMYFUNCTION("""COMPUTED_VALUE"""),"DataCamp Brand")</f>
        <v>DataCamp Brand</v>
      </c>
      <c r="J28" s="2" t="str">
        <f>IFERROR(__xludf.DUMMYFUNCTION("""COMPUTED_VALUE"""),"Mug Buyers")</f>
        <v>Mug Buyers</v>
      </c>
      <c r="K28" s="18">
        <f>IFERROR(__xludf.DUMMYFUNCTION("""COMPUTED_VALUE"""),189.0)</f>
        <v>189</v>
      </c>
      <c r="L28" s="18">
        <f>IFERROR(__xludf.DUMMYFUNCTION("""COMPUTED_VALUE"""),13.0)</f>
        <v>13</v>
      </c>
      <c r="M28" s="19">
        <f>IFERROR(__xludf.DUMMYFUNCTION("""COMPUTED_VALUE"""),15.1519)</f>
        <v>15.1519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 t="s">
        <v>6</v>
      </c>
      <c r="B29" s="27" t="s">
        <v>10</v>
      </c>
      <c r="C29" s="27" t="s">
        <v>14</v>
      </c>
      <c r="D29" s="28">
        <v>279.0</v>
      </c>
      <c r="E29" s="28">
        <v>15.0</v>
      </c>
      <c r="F29" s="29">
        <v>11.508</v>
      </c>
      <c r="G29" s="2"/>
      <c r="H29" s="2" t="str">
        <f>IFERROR(__xludf.DUMMYFUNCTION("""COMPUTED_VALUE"""),"Bing")</f>
        <v>Bing</v>
      </c>
      <c r="I29" s="2" t="str">
        <f>IFERROR(__xludf.DUMMYFUNCTION("""COMPUTED_VALUE"""),"Remarketing")</f>
        <v>Remarketing</v>
      </c>
      <c r="J29" s="2" t="str">
        <f>IFERROR(__xludf.DUMMYFUNCTION("""COMPUTED_VALUE"""),"Tee Shirt Buyers")</f>
        <v>Tee Shirt Buyers</v>
      </c>
      <c r="K29" s="18">
        <f>IFERROR(__xludf.DUMMYFUNCTION("""COMPUTED_VALUE"""),257.0)</f>
        <v>257</v>
      </c>
      <c r="L29" s="18">
        <f>IFERROR(__xludf.DUMMYFUNCTION("""COMPUTED_VALUE"""),20.0)</f>
        <v>20</v>
      </c>
      <c r="M29" s="19">
        <f>IFERROR(__xludf.DUMMYFUNCTION("""COMPUTED_VALUE"""),13.0666)</f>
        <v>13.0666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1"/>
      <c r="C30" s="2"/>
      <c r="D30" s="2"/>
      <c r="E30" s="2"/>
      <c r="F30" s="2"/>
      <c r="G30" s="2"/>
      <c r="H30" s="2" t="str">
        <f>IFERROR(__xludf.DUMMYFUNCTION("""COMPUTED_VALUE"""),"Bing")</f>
        <v>Bing</v>
      </c>
      <c r="I30" s="2" t="str">
        <f>IFERROR(__xludf.DUMMYFUNCTION("""COMPUTED_VALUE"""),"Competitors")</f>
        <v>Competitors</v>
      </c>
      <c r="J30" s="2" t="str">
        <f>IFERROR(__xludf.DUMMYFUNCTION("""COMPUTED_VALUE"""),"Sweater Buyers")</f>
        <v>Sweater Buyers</v>
      </c>
      <c r="K30" s="18">
        <f>IFERROR(__xludf.DUMMYFUNCTION("""COMPUTED_VALUE"""),165.0)</f>
        <v>165</v>
      </c>
      <c r="L30" s="18">
        <f>IFERROR(__xludf.DUMMYFUNCTION("""COMPUTED_VALUE"""),12.0)</f>
        <v>12</v>
      </c>
      <c r="M30" s="19">
        <f>IFERROR(__xludf.DUMMYFUNCTION("""COMPUTED_VALUE"""),12.9665)</f>
        <v>12.9665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1"/>
      <c r="C31" s="2"/>
      <c r="D31" s="2"/>
      <c r="E31" s="2"/>
      <c r="F31" s="2"/>
      <c r="G31" s="2"/>
      <c r="H31" s="2" t="str">
        <f>IFERROR(__xludf.DUMMYFUNCTION("""COMPUTED_VALUE"""),"Bing")</f>
        <v>Bing</v>
      </c>
      <c r="I31" s="2" t="str">
        <f>IFERROR(__xludf.DUMMYFUNCTION("""COMPUTED_VALUE"""),"DataCamp Brand")</f>
        <v>DataCamp Brand</v>
      </c>
      <c r="J31" s="2" t="str">
        <f>IFERROR(__xludf.DUMMYFUNCTION("""COMPUTED_VALUE"""),"Tee Shirt Buyers")</f>
        <v>Tee Shirt Buyers</v>
      </c>
      <c r="K31" s="18">
        <f>IFERROR(__xludf.DUMMYFUNCTION("""COMPUTED_VALUE"""),273.0)</f>
        <v>273</v>
      </c>
      <c r="L31" s="18">
        <f>IFERROR(__xludf.DUMMYFUNCTION("""COMPUTED_VALUE"""),8.0)</f>
        <v>8</v>
      </c>
      <c r="M31" s="19">
        <f>IFERROR(__xludf.DUMMYFUNCTION("""COMPUTED_VALUE"""),11.7426)</f>
        <v>11.7426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1"/>
      <c r="C32" s="2"/>
      <c r="D32" s="2"/>
      <c r="E32" s="2"/>
      <c r="F32" s="2"/>
      <c r="G32" s="2"/>
      <c r="H32" s="2" t="str">
        <f>IFERROR(__xludf.DUMMYFUNCTION("""COMPUTED_VALUE"""),"Bing")</f>
        <v>Bing</v>
      </c>
      <c r="I32" s="2" t="str">
        <f>IFERROR(__xludf.DUMMYFUNCTION("""COMPUTED_VALUE"""),"Python Brand")</f>
        <v>Python Brand</v>
      </c>
      <c r="J32" s="2" t="str">
        <f>IFERROR(__xludf.DUMMYFUNCTION("""COMPUTED_VALUE"""),"Tee Shirt Buyers")</f>
        <v>Tee Shirt Buyers</v>
      </c>
      <c r="K32" s="18">
        <f>IFERROR(__xludf.DUMMYFUNCTION("""COMPUTED_VALUE"""),279.0)</f>
        <v>279</v>
      </c>
      <c r="L32" s="18">
        <f>IFERROR(__xludf.DUMMYFUNCTION("""COMPUTED_VALUE"""),15.0)</f>
        <v>15</v>
      </c>
      <c r="M32" s="19">
        <f>IFERROR(__xludf.DUMMYFUNCTION("""COMPUTED_VALUE"""),11.508)</f>
        <v>11.508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/>
      <c r="B45" s="2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"/>
      <c r="H1" s="3"/>
      <c r="I1" s="3"/>
      <c r="J1" s="2"/>
      <c r="K1" s="21" t="s">
        <v>2</v>
      </c>
      <c r="L1" s="21" t="s">
        <v>16</v>
      </c>
      <c r="M1" s="21" t="s">
        <v>3</v>
      </c>
      <c r="N1" s="21" t="s">
        <v>4</v>
      </c>
      <c r="O1" s="2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6</v>
      </c>
      <c r="B2" s="22" t="s">
        <v>7</v>
      </c>
      <c r="C2" s="22" t="s">
        <v>8</v>
      </c>
      <c r="D2" s="23">
        <v>161.0</v>
      </c>
      <c r="E2" s="23">
        <v>15.0</v>
      </c>
      <c r="F2" s="24">
        <v>46.9092</v>
      </c>
      <c r="G2" s="7"/>
      <c r="H2" s="30" t="s">
        <v>9</v>
      </c>
      <c r="I2" s="8"/>
      <c r="J2" s="2"/>
      <c r="K2" s="21" t="s">
        <v>8</v>
      </c>
      <c r="L2" s="21" t="s">
        <v>17</v>
      </c>
      <c r="M2" s="2">
        <f>IFERROR(__xludf.DUMMYFUNCTION("IFERROR(SUM(FILTER(K18:K32,REGEXMATCH($J$18:$J$32,$L$2))), """")"),1210.0)</f>
        <v>1210</v>
      </c>
      <c r="N2" s="2">
        <f>IFERROR(__xludf.DUMMYFUNCTION("IFERROR(SUM(FILTER(L18:L32,REGEXMATCH($J$18:$J$32,$L$2))), """")"),85.0)</f>
        <v>85</v>
      </c>
      <c r="O2" s="26">
        <f>IFERROR(__xludf.DUMMYFUNCTION("IFERROR(SUM(FILTER(M18:M32,REGEXMATCH($J$18:$J$32,$L$2))), """")"),146.463)</f>
        <v>146.463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7" t="s">
        <v>9</v>
      </c>
      <c r="B3" s="27" t="s">
        <v>10</v>
      </c>
      <c r="C3" s="27" t="s">
        <v>11</v>
      </c>
      <c r="D3" s="28">
        <v>114.0</v>
      </c>
      <c r="E3" s="28">
        <v>27.0</v>
      </c>
      <c r="F3" s="29">
        <v>45.6996</v>
      </c>
      <c r="G3" s="7"/>
      <c r="H3" s="12"/>
      <c r="I3" s="8"/>
      <c r="J3" s="2"/>
      <c r="K3" s="21" t="s">
        <v>11</v>
      </c>
      <c r="L3" s="21" t="s">
        <v>18</v>
      </c>
      <c r="M3" s="2">
        <f>IFERROR(__xludf.DUMMYFUNCTION("IFERROR(SUM(FILTER(K18:K32,REGEXMATCH($J$18:$J$32,$L$3))), """")"),1067.0)</f>
        <v>1067</v>
      </c>
      <c r="N3" s="2">
        <f>IFERROR(__xludf.DUMMYFUNCTION("IFERROR(SUM(FILTER(L18:L32,REGEXMATCH($J$18:$J$32,$L$3))), """")"),92.0)</f>
        <v>92</v>
      </c>
      <c r="O3" s="26">
        <f>IFERROR(__xludf.DUMMYFUNCTION("IFERROR(SUM(FILTER(M18:M32,REGEXMATCH($J$18:$J$32,$L$3))), """")"),130.5662)</f>
        <v>130.5662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">
        <v>6</v>
      </c>
      <c r="B4" s="22" t="s">
        <v>12</v>
      </c>
      <c r="C4" s="22" t="s">
        <v>11</v>
      </c>
      <c r="D4" s="23">
        <v>115.0</v>
      </c>
      <c r="E4" s="23">
        <v>9.0</v>
      </c>
      <c r="F4" s="24">
        <v>43.7671</v>
      </c>
      <c r="G4" s="2"/>
      <c r="H4" s="21"/>
      <c r="I4" s="21"/>
      <c r="J4" s="2"/>
      <c r="K4" s="21" t="s">
        <v>14</v>
      </c>
      <c r="L4" s="21" t="s">
        <v>19</v>
      </c>
      <c r="M4" s="2">
        <f>IFERROR(__xludf.DUMMYFUNCTION("IFERROR(SUM(FILTER(K18:K32,REGEXMATCH($J$18:$J$32,$L$4))), """")"),1567.0)</f>
        <v>1567</v>
      </c>
      <c r="N4" s="2">
        <f>IFERROR(__xludf.DUMMYFUNCTION("IFERROR(SUM(FILTER(L18:L32,REGEXMATCH($J$18:$J$32,$L$4))), """")"),101.0)</f>
        <v>101</v>
      </c>
      <c r="O4" s="26">
        <f>IFERROR(__xludf.DUMMYFUNCTION("IFERROR(SUM(FILTER(M18:M32,REGEXMATCH($J$18:$J$32,$L$4))), """")"),161.6571)</f>
        <v>161.6571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7" t="s">
        <v>9</v>
      </c>
      <c r="B5" s="27" t="s">
        <v>13</v>
      </c>
      <c r="C5" s="27" t="s">
        <v>14</v>
      </c>
      <c r="D5" s="28">
        <v>462.0</v>
      </c>
      <c r="E5" s="28">
        <v>26.0</v>
      </c>
      <c r="F5" s="29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 t="s">
        <v>9</v>
      </c>
      <c r="B6" s="22" t="s">
        <v>13</v>
      </c>
      <c r="C6" s="22" t="s">
        <v>11</v>
      </c>
      <c r="D6" s="23">
        <v>169.0</v>
      </c>
      <c r="E6" s="23">
        <v>20.0</v>
      </c>
      <c r="F6" s="24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 t="s">
        <v>9</v>
      </c>
      <c r="B7" s="27" t="s">
        <v>15</v>
      </c>
      <c r="C7" s="27" t="s">
        <v>8</v>
      </c>
      <c r="D7" s="28">
        <v>189.0</v>
      </c>
      <c r="E7" s="28">
        <v>13.0</v>
      </c>
      <c r="F7" s="29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 t="s">
        <v>6</v>
      </c>
      <c r="B8" s="22" t="s">
        <v>10</v>
      </c>
      <c r="C8" s="22" t="s">
        <v>11</v>
      </c>
      <c r="D8" s="23">
        <v>294.0</v>
      </c>
      <c r="E8" s="23">
        <v>19.0</v>
      </c>
      <c r="F8" s="24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 t="s">
        <v>6</v>
      </c>
      <c r="B9" s="27" t="s">
        <v>13</v>
      </c>
      <c r="C9" s="27" t="s">
        <v>11</v>
      </c>
      <c r="D9" s="28">
        <v>248.0</v>
      </c>
      <c r="E9" s="28">
        <v>11.0</v>
      </c>
      <c r="F9" s="29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 t="s">
        <v>9</v>
      </c>
      <c r="B10" s="22" t="s">
        <v>13</v>
      </c>
      <c r="C10" s="22" t="s">
        <v>8</v>
      </c>
      <c r="D10" s="23">
        <v>296.0</v>
      </c>
      <c r="E10" s="23">
        <v>16.0</v>
      </c>
      <c r="F10" s="24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 t="s">
        <v>9</v>
      </c>
      <c r="B11" s="27" t="s">
        <v>10</v>
      </c>
      <c r="C11" s="27" t="s">
        <v>14</v>
      </c>
      <c r="D11" s="28">
        <v>143.0</v>
      </c>
      <c r="E11" s="28">
        <v>15.0</v>
      </c>
      <c r="F11" s="29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9</v>
      </c>
      <c r="B12" s="22" t="s">
        <v>12</v>
      </c>
      <c r="C12" s="22" t="s">
        <v>8</v>
      </c>
      <c r="D12" s="23">
        <v>219.0</v>
      </c>
      <c r="E12" s="23">
        <v>14.0</v>
      </c>
      <c r="F12" s="24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 t="s">
        <v>6</v>
      </c>
      <c r="B13" s="27" t="s">
        <v>10</v>
      </c>
      <c r="C13" s="27" t="s">
        <v>8</v>
      </c>
      <c r="D13" s="28">
        <v>177.0</v>
      </c>
      <c r="E13" s="28">
        <v>14.0</v>
      </c>
      <c r="F13" s="29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9</v>
      </c>
      <c r="B14" s="22" t="s">
        <v>7</v>
      </c>
      <c r="C14" s="22" t="s">
        <v>14</v>
      </c>
      <c r="D14" s="23">
        <v>483.0</v>
      </c>
      <c r="E14" s="23">
        <v>27.0</v>
      </c>
      <c r="F14" s="24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9</v>
      </c>
      <c r="B15" s="27" t="s">
        <v>12</v>
      </c>
      <c r="C15" s="27" t="s">
        <v>11</v>
      </c>
      <c r="D15" s="28">
        <v>320.0</v>
      </c>
      <c r="E15" s="28">
        <v>21.0</v>
      </c>
      <c r="F15" s="29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 t="s">
        <v>6</v>
      </c>
      <c r="B16" s="22" t="s">
        <v>13</v>
      </c>
      <c r="C16" s="22" t="s">
        <v>14</v>
      </c>
      <c r="D16" s="23">
        <v>207.0</v>
      </c>
      <c r="E16" s="23">
        <v>13.0</v>
      </c>
      <c r="F16" s="24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9</v>
      </c>
      <c r="B17" s="27" t="s">
        <v>12</v>
      </c>
      <c r="C17" s="27" t="s">
        <v>14</v>
      </c>
      <c r="D17" s="28">
        <v>158.0</v>
      </c>
      <c r="E17" s="28">
        <v>22.0</v>
      </c>
      <c r="F17" s="29">
        <v>29.1933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9</v>
      </c>
      <c r="B18" s="22" t="s">
        <v>7</v>
      </c>
      <c r="C18" s="22" t="s">
        <v>8</v>
      </c>
      <c r="D18" s="23">
        <v>323.0</v>
      </c>
      <c r="E18" s="23">
        <v>15.0</v>
      </c>
      <c r="F18" s="24">
        <v>24.7452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6</v>
      </c>
      <c r="B19" s="27" t="s">
        <v>12</v>
      </c>
      <c r="C19" s="27" t="s">
        <v>14</v>
      </c>
      <c r="D19" s="28">
        <v>144.0</v>
      </c>
      <c r="E19" s="28">
        <v>7.0</v>
      </c>
      <c r="F19" s="29">
        <v>24.0371</v>
      </c>
      <c r="G19" s="2"/>
      <c r="H19" s="17" t="str">
        <f>IFERROR(__xludf.DUMMYFUNCTION("IF(len(H2) &gt; 1, FILTER(A1:F29, REGEXMATCH(A1:A29, H2)), A2:F29)"),"Google")</f>
        <v>Google</v>
      </c>
      <c r="I19" s="2" t="str">
        <f>IFERROR(__xludf.DUMMYFUNCTION("""COMPUTED_VALUE"""),"Python Brand")</f>
        <v>Python Brand</v>
      </c>
      <c r="J19" s="2" t="str">
        <f>IFERROR(__xludf.DUMMYFUNCTION("""COMPUTED_VALUE"""),"Mug Buyers")</f>
        <v>Mug Buyers</v>
      </c>
      <c r="K19" s="18">
        <f>IFERROR(__xludf.DUMMYFUNCTION("""COMPUTED_VALUE"""),114.0)</f>
        <v>114</v>
      </c>
      <c r="L19" s="18">
        <f>IFERROR(__xludf.DUMMYFUNCTION("""COMPUTED_VALUE"""),27.0)</f>
        <v>27</v>
      </c>
      <c r="M19" s="19">
        <f>IFERROR(__xludf.DUMMYFUNCTION("""COMPUTED_VALUE"""),45.6996)</f>
        <v>45.6996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6</v>
      </c>
      <c r="B20" s="22" t="s">
        <v>15</v>
      </c>
      <c r="C20" s="22" t="s">
        <v>8</v>
      </c>
      <c r="D20" s="23">
        <v>182.0</v>
      </c>
      <c r="E20" s="23">
        <v>8.0</v>
      </c>
      <c r="F20" s="24">
        <v>23.0395</v>
      </c>
      <c r="G20" s="2"/>
      <c r="H20" s="2" t="str">
        <f>IFERROR(__xludf.DUMMYFUNCTION("""COMPUTED_VALUE"""),"Google")</f>
        <v>Google</v>
      </c>
      <c r="I20" s="2" t="str">
        <f>IFERROR(__xludf.DUMMYFUNCTION("""COMPUTED_VALUE"""),"Competitors")</f>
        <v>Competitors</v>
      </c>
      <c r="J20" s="2" t="str">
        <f>IFERROR(__xludf.DUMMYFUNCTION("""COMPUTED_VALUE"""),"Tee Shirt Buyers")</f>
        <v>Tee Shirt Buyers</v>
      </c>
      <c r="K20" s="18">
        <f>IFERROR(__xludf.DUMMYFUNCTION("""COMPUTED_VALUE"""),462.0)</f>
        <v>462</v>
      </c>
      <c r="L20" s="18">
        <f>IFERROR(__xludf.DUMMYFUNCTION("""COMPUTED_VALUE"""),26.0)</f>
        <v>26</v>
      </c>
      <c r="M20" s="19">
        <f>IFERROR(__xludf.DUMMYFUNCTION("""COMPUTED_VALUE"""),43.3946)</f>
        <v>43.3946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 t="s">
        <v>9</v>
      </c>
      <c r="B21" s="27" t="s">
        <v>15</v>
      </c>
      <c r="C21" s="27" t="s">
        <v>14</v>
      </c>
      <c r="D21" s="28">
        <v>321.0</v>
      </c>
      <c r="E21" s="28">
        <v>11.0</v>
      </c>
      <c r="F21" s="29">
        <v>22.753</v>
      </c>
      <c r="G21" s="2"/>
      <c r="H21" s="2" t="str">
        <f>IFERROR(__xludf.DUMMYFUNCTION("""COMPUTED_VALUE"""),"Google")</f>
        <v>Google</v>
      </c>
      <c r="I21" s="2" t="str">
        <f>IFERROR(__xludf.DUMMYFUNCTION("""COMPUTED_VALUE"""),"Competitors")</f>
        <v>Competitors</v>
      </c>
      <c r="J21" s="2" t="str">
        <f>IFERROR(__xludf.DUMMYFUNCTION("""COMPUTED_VALUE"""),"Mug Buyers")</f>
        <v>Mug Buyers</v>
      </c>
      <c r="K21" s="18">
        <f>IFERROR(__xludf.DUMMYFUNCTION("""COMPUTED_VALUE"""),169.0)</f>
        <v>169</v>
      </c>
      <c r="L21" s="18">
        <f>IFERROR(__xludf.DUMMYFUNCTION("""COMPUTED_VALUE"""),20.0)</f>
        <v>20</v>
      </c>
      <c r="M21" s="19">
        <f>IFERROR(__xludf.DUMMYFUNCTION("""COMPUTED_VALUE"""),42.2263)</f>
        <v>42.2263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6</v>
      </c>
      <c r="B22" s="22" t="s">
        <v>12</v>
      </c>
      <c r="C22" s="22" t="s">
        <v>8</v>
      </c>
      <c r="D22" s="23">
        <v>277.0</v>
      </c>
      <c r="E22" s="23">
        <v>19.0</v>
      </c>
      <c r="F22" s="24">
        <v>17.7971</v>
      </c>
      <c r="G22" s="2"/>
      <c r="H22" s="2" t="str">
        <f>IFERROR(__xludf.DUMMYFUNCTION("""COMPUTED_VALUE"""),"Google")</f>
        <v>Google</v>
      </c>
      <c r="I22" s="2" t="str">
        <f>IFERROR(__xludf.DUMMYFUNCTION("""COMPUTED_VALUE"""),"DataCamp Brand")</f>
        <v>DataCamp Brand</v>
      </c>
      <c r="J22" s="2" t="str">
        <f>IFERROR(__xludf.DUMMYFUNCTION("""COMPUTED_VALUE"""),"Sweater Buyers")</f>
        <v>Sweater Buyers</v>
      </c>
      <c r="K22" s="18">
        <f>IFERROR(__xludf.DUMMYFUNCTION("""COMPUTED_VALUE"""),189.0)</f>
        <v>189</v>
      </c>
      <c r="L22" s="18">
        <f>IFERROR(__xludf.DUMMYFUNCTION("""COMPUTED_VALUE"""),13.0)</f>
        <v>13</v>
      </c>
      <c r="M22" s="19">
        <f>IFERROR(__xludf.DUMMYFUNCTION("""COMPUTED_VALUE"""),39.6847)</f>
        <v>39.6847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6</v>
      </c>
      <c r="B23" s="27" t="s">
        <v>15</v>
      </c>
      <c r="C23" s="27" t="s">
        <v>11</v>
      </c>
      <c r="D23" s="28">
        <v>189.0</v>
      </c>
      <c r="E23" s="28">
        <v>13.0</v>
      </c>
      <c r="F23" s="29">
        <v>15.1519</v>
      </c>
      <c r="G23" s="2"/>
      <c r="H23" s="2" t="str">
        <f>IFERROR(__xludf.DUMMYFUNCTION("""COMPUTED_VALUE"""),"Google")</f>
        <v>Google</v>
      </c>
      <c r="I23" s="2" t="str">
        <f>IFERROR(__xludf.DUMMYFUNCTION("""COMPUTED_VALUE"""),"Competitors")</f>
        <v>Competitors</v>
      </c>
      <c r="J23" s="2" t="str">
        <f>IFERROR(__xludf.DUMMYFUNCTION("""COMPUTED_VALUE"""),"Sweater Buyers")</f>
        <v>Sweater Buyers</v>
      </c>
      <c r="K23" s="18">
        <f>IFERROR(__xludf.DUMMYFUNCTION("""COMPUTED_VALUE"""),296.0)</f>
        <v>296</v>
      </c>
      <c r="L23" s="18">
        <f>IFERROR(__xludf.DUMMYFUNCTION("""COMPUTED_VALUE"""),16.0)</f>
        <v>16</v>
      </c>
      <c r="M23" s="19">
        <f>IFERROR(__xludf.DUMMYFUNCTION("""COMPUTED_VALUE"""),36.5866)</f>
        <v>36.5866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6</v>
      </c>
      <c r="B24" s="22" t="s">
        <v>7</v>
      </c>
      <c r="C24" s="22" t="s">
        <v>14</v>
      </c>
      <c r="D24" s="23">
        <v>257.0</v>
      </c>
      <c r="E24" s="23">
        <v>20.0</v>
      </c>
      <c r="F24" s="24">
        <v>13.0666</v>
      </c>
      <c r="G24" s="2"/>
      <c r="H24" s="2" t="str">
        <f>IFERROR(__xludf.DUMMYFUNCTION("""COMPUTED_VALUE"""),"Google")</f>
        <v>Google</v>
      </c>
      <c r="I24" s="2" t="str">
        <f>IFERROR(__xludf.DUMMYFUNCTION("""COMPUTED_VALUE"""),"Python Brand")</f>
        <v>Python Brand</v>
      </c>
      <c r="J24" s="2" t="str">
        <f>IFERROR(__xludf.DUMMYFUNCTION("""COMPUTED_VALUE"""),"Tee Shirt Buyers")</f>
        <v>Tee Shirt Buyers</v>
      </c>
      <c r="K24" s="18">
        <f>IFERROR(__xludf.DUMMYFUNCTION("""COMPUTED_VALUE"""),143.0)</f>
        <v>143</v>
      </c>
      <c r="L24" s="18">
        <f>IFERROR(__xludf.DUMMYFUNCTION("""COMPUTED_VALUE"""),15.0)</f>
        <v>15</v>
      </c>
      <c r="M24" s="19">
        <f>IFERROR(__xludf.DUMMYFUNCTION("""COMPUTED_VALUE"""),35.5526)</f>
        <v>35.5526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6</v>
      </c>
      <c r="B25" s="27" t="s">
        <v>13</v>
      </c>
      <c r="C25" s="27" t="s">
        <v>8</v>
      </c>
      <c r="D25" s="28">
        <v>165.0</v>
      </c>
      <c r="E25" s="28">
        <v>12.0</v>
      </c>
      <c r="F25" s="29">
        <v>12.9665</v>
      </c>
      <c r="G25" s="2"/>
      <c r="H25" s="2" t="str">
        <f>IFERROR(__xludf.DUMMYFUNCTION("""COMPUTED_VALUE"""),"Google")</f>
        <v>Google</v>
      </c>
      <c r="I25" s="2" t="str">
        <f>IFERROR(__xludf.DUMMYFUNCTION("""COMPUTED_VALUE"""),"pandas Brand")</f>
        <v>pandas Brand</v>
      </c>
      <c r="J25" s="2" t="str">
        <f>IFERROR(__xludf.DUMMYFUNCTION("""COMPUTED_VALUE"""),"Sweater Buyers")</f>
        <v>Sweater Buyers</v>
      </c>
      <c r="K25" s="18">
        <f>IFERROR(__xludf.DUMMYFUNCTION("""COMPUTED_VALUE"""),219.0)</f>
        <v>219</v>
      </c>
      <c r="L25" s="18">
        <f>IFERROR(__xludf.DUMMYFUNCTION("""COMPUTED_VALUE"""),14.0)</f>
        <v>14</v>
      </c>
      <c r="M25" s="19">
        <f>IFERROR(__xludf.DUMMYFUNCTION("""COMPUTED_VALUE"""),32.5252)</f>
        <v>32.5252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 t="s">
        <v>9</v>
      </c>
      <c r="B26" s="22" t="s">
        <v>10</v>
      </c>
      <c r="C26" s="22" t="s">
        <v>8</v>
      </c>
      <c r="D26" s="23">
        <v>183.0</v>
      </c>
      <c r="E26" s="23">
        <v>27.0</v>
      </c>
      <c r="F26" s="24">
        <v>12.9213</v>
      </c>
      <c r="G26" s="2"/>
      <c r="H26" s="2" t="str">
        <f>IFERROR(__xludf.DUMMYFUNCTION("""COMPUTED_VALUE"""),"Google")</f>
        <v>Google</v>
      </c>
      <c r="I26" s="2" t="str">
        <f>IFERROR(__xludf.DUMMYFUNCTION("""COMPUTED_VALUE"""),"Remarketing")</f>
        <v>Remarketing</v>
      </c>
      <c r="J26" s="2" t="str">
        <f>IFERROR(__xludf.DUMMYFUNCTION("""COMPUTED_VALUE"""),"Tee Shirt Buyers")</f>
        <v>Tee Shirt Buyers</v>
      </c>
      <c r="K26" s="18">
        <f>IFERROR(__xludf.DUMMYFUNCTION("""COMPUTED_VALUE"""),483.0)</f>
        <v>483</v>
      </c>
      <c r="L26" s="18">
        <f>IFERROR(__xludf.DUMMYFUNCTION("""COMPUTED_VALUE"""),27.0)</f>
        <v>27</v>
      </c>
      <c r="M26" s="19">
        <f>IFERROR(__xludf.DUMMYFUNCTION("""COMPUTED_VALUE"""),30.7636)</f>
        <v>30.7636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 t="s">
        <v>9</v>
      </c>
      <c r="B27" s="27" t="s">
        <v>15</v>
      </c>
      <c r="C27" s="27" t="s">
        <v>11</v>
      </c>
      <c r="D27" s="28">
        <v>464.0</v>
      </c>
      <c r="E27" s="28">
        <v>24.0</v>
      </c>
      <c r="F27" s="29">
        <v>12.7234</v>
      </c>
      <c r="G27" s="2"/>
      <c r="H27" s="2" t="str">
        <f>IFERROR(__xludf.DUMMYFUNCTION("""COMPUTED_VALUE"""),"Google")</f>
        <v>Google</v>
      </c>
      <c r="I27" s="2" t="str">
        <f>IFERROR(__xludf.DUMMYFUNCTION("""COMPUTED_VALUE"""),"pandas Brand")</f>
        <v>pandas Brand</v>
      </c>
      <c r="J27" s="2" t="str">
        <f>IFERROR(__xludf.DUMMYFUNCTION("""COMPUTED_VALUE"""),"Mug Buyers")</f>
        <v>Mug Buyers</v>
      </c>
      <c r="K27" s="18">
        <f>IFERROR(__xludf.DUMMYFUNCTION("""COMPUTED_VALUE"""),320.0)</f>
        <v>320</v>
      </c>
      <c r="L27" s="18">
        <f>IFERROR(__xludf.DUMMYFUNCTION("""COMPUTED_VALUE"""),21.0)</f>
        <v>21</v>
      </c>
      <c r="M27" s="19">
        <f>IFERROR(__xludf.DUMMYFUNCTION("""COMPUTED_VALUE"""),29.9169)</f>
        <v>29.9169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 t="s">
        <v>6</v>
      </c>
      <c r="B28" s="22" t="s">
        <v>15</v>
      </c>
      <c r="C28" s="22" t="s">
        <v>14</v>
      </c>
      <c r="D28" s="23">
        <v>273.0</v>
      </c>
      <c r="E28" s="23">
        <v>8.0</v>
      </c>
      <c r="F28" s="24">
        <v>11.7426</v>
      </c>
      <c r="G28" s="2"/>
      <c r="H28" s="2" t="str">
        <f>IFERROR(__xludf.DUMMYFUNCTION("""COMPUTED_VALUE"""),"Google")</f>
        <v>Google</v>
      </c>
      <c r="I28" s="2" t="str">
        <f>IFERROR(__xludf.DUMMYFUNCTION("""COMPUTED_VALUE"""),"pandas Brand")</f>
        <v>pandas Brand</v>
      </c>
      <c r="J28" s="2" t="str">
        <f>IFERROR(__xludf.DUMMYFUNCTION("""COMPUTED_VALUE"""),"Tee Shirt Buyers")</f>
        <v>Tee Shirt Buyers</v>
      </c>
      <c r="K28" s="18">
        <f>IFERROR(__xludf.DUMMYFUNCTION("""COMPUTED_VALUE"""),158.0)</f>
        <v>158</v>
      </c>
      <c r="L28" s="18">
        <f>IFERROR(__xludf.DUMMYFUNCTION("""COMPUTED_VALUE"""),22.0)</f>
        <v>22</v>
      </c>
      <c r="M28" s="19">
        <f>IFERROR(__xludf.DUMMYFUNCTION("""COMPUTED_VALUE"""),29.1933)</f>
        <v>29.1933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 t="s">
        <v>6</v>
      </c>
      <c r="B29" s="27" t="s">
        <v>10</v>
      </c>
      <c r="C29" s="27" t="s">
        <v>14</v>
      </c>
      <c r="D29" s="28">
        <v>279.0</v>
      </c>
      <c r="E29" s="28">
        <v>15.0</v>
      </c>
      <c r="F29" s="29">
        <v>11.508</v>
      </c>
      <c r="G29" s="2"/>
      <c r="H29" s="2" t="str">
        <f>IFERROR(__xludf.DUMMYFUNCTION("""COMPUTED_VALUE"""),"Google")</f>
        <v>Google</v>
      </c>
      <c r="I29" s="2" t="str">
        <f>IFERROR(__xludf.DUMMYFUNCTION("""COMPUTED_VALUE"""),"Remarketing")</f>
        <v>Remarketing</v>
      </c>
      <c r="J29" s="2" t="str">
        <f>IFERROR(__xludf.DUMMYFUNCTION("""COMPUTED_VALUE"""),"Sweater Buyers")</f>
        <v>Sweater Buyers</v>
      </c>
      <c r="K29" s="18">
        <f>IFERROR(__xludf.DUMMYFUNCTION("""COMPUTED_VALUE"""),323.0)</f>
        <v>323</v>
      </c>
      <c r="L29" s="18">
        <f>IFERROR(__xludf.DUMMYFUNCTION("""COMPUTED_VALUE"""),15.0)</f>
        <v>15</v>
      </c>
      <c r="M29" s="19">
        <f>IFERROR(__xludf.DUMMYFUNCTION("""COMPUTED_VALUE"""),24.7452)</f>
        <v>24.7452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 t="str">
        <f>IFERROR(__xludf.DUMMYFUNCTION("""COMPUTED_VALUE"""),"Google")</f>
        <v>Google</v>
      </c>
      <c r="I30" s="2" t="str">
        <f>IFERROR(__xludf.DUMMYFUNCTION("""COMPUTED_VALUE"""),"DataCamp Brand")</f>
        <v>DataCamp Brand</v>
      </c>
      <c r="J30" s="2" t="str">
        <f>IFERROR(__xludf.DUMMYFUNCTION("""COMPUTED_VALUE"""),"Tee Shirt Buyers")</f>
        <v>Tee Shirt Buyers</v>
      </c>
      <c r="K30" s="18">
        <f>IFERROR(__xludf.DUMMYFUNCTION("""COMPUTED_VALUE"""),321.0)</f>
        <v>321</v>
      </c>
      <c r="L30" s="18">
        <f>IFERROR(__xludf.DUMMYFUNCTION("""COMPUTED_VALUE"""),11.0)</f>
        <v>11</v>
      </c>
      <c r="M30" s="19">
        <f>IFERROR(__xludf.DUMMYFUNCTION("""COMPUTED_VALUE"""),22.753)</f>
        <v>22.753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 t="str">
        <f>IFERROR(__xludf.DUMMYFUNCTION("""COMPUTED_VALUE"""),"Google")</f>
        <v>Google</v>
      </c>
      <c r="I31" s="2" t="str">
        <f>IFERROR(__xludf.DUMMYFUNCTION("""COMPUTED_VALUE"""),"Python Brand")</f>
        <v>Python Brand</v>
      </c>
      <c r="J31" s="2" t="str">
        <f>IFERROR(__xludf.DUMMYFUNCTION("""COMPUTED_VALUE"""),"Sweater Buyers")</f>
        <v>Sweater Buyers</v>
      </c>
      <c r="K31" s="18">
        <f>IFERROR(__xludf.DUMMYFUNCTION("""COMPUTED_VALUE"""),183.0)</f>
        <v>183</v>
      </c>
      <c r="L31" s="18">
        <f>IFERROR(__xludf.DUMMYFUNCTION("""COMPUTED_VALUE"""),27.0)</f>
        <v>27</v>
      </c>
      <c r="M31" s="19">
        <f>IFERROR(__xludf.DUMMYFUNCTION("""COMPUTED_VALUE"""),12.9213)</f>
        <v>12.9213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 t="str">
        <f>IFERROR(__xludf.DUMMYFUNCTION("""COMPUTED_VALUE"""),"Google")</f>
        <v>Google</v>
      </c>
      <c r="I32" s="2" t="str">
        <f>IFERROR(__xludf.DUMMYFUNCTION("""COMPUTED_VALUE"""),"DataCamp Brand")</f>
        <v>DataCamp Brand</v>
      </c>
      <c r="J32" s="2" t="str">
        <f>IFERROR(__xludf.DUMMYFUNCTION("""COMPUTED_VALUE"""),"Mug Buyers")</f>
        <v>Mug Buyers</v>
      </c>
      <c r="K32" s="18">
        <f>IFERROR(__xludf.DUMMYFUNCTION("""COMPUTED_VALUE"""),464.0)</f>
        <v>464</v>
      </c>
      <c r="L32" s="18">
        <f>IFERROR(__xludf.DUMMYFUNCTION("""COMPUTED_VALUE"""),24.0)</f>
        <v>24</v>
      </c>
      <c r="M32" s="19">
        <f>IFERROR(__xludf.DUMMYFUNCTION("""COMPUTED_VALUE"""),12.7234)</f>
        <v>12.7234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H2:I2"/>
    <mergeCell ref="H3:I3"/>
  </mergeCells>
  <dataValidations>
    <dataValidation type="list" allowBlank="1" sqref="H2">
      <formula1>"Bing,Google"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"/>
      <c r="H1" s="3"/>
      <c r="I1" s="3"/>
      <c r="J1" s="2"/>
      <c r="K1" s="21" t="s">
        <v>2</v>
      </c>
      <c r="L1" s="21" t="s">
        <v>16</v>
      </c>
      <c r="M1" s="21" t="s">
        <v>3</v>
      </c>
      <c r="N1" s="21" t="s">
        <v>4</v>
      </c>
      <c r="O1" s="2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6</v>
      </c>
      <c r="B2" s="22" t="s">
        <v>7</v>
      </c>
      <c r="C2" s="22" t="s">
        <v>8</v>
      </c>
      <c r="D2" s="23">
        <v>161.0</v>
      </c>
      <c r="E2" s="23">
        <v>15.0</v>
      </c>
      <c r="F2" s="24">
        <v>46.9092</v>
      </c>
      <c r="G2" s="7"/>
      <c r="H2" s="25" t="s">
        <v>9</v>
      </c>
      <c r="I2" s="8"/>
      <c r="J2" s="2"/>
      <c r="K2" s="21" t="s">
        <v>8</v>
      </c>
      <c r="L2" s="21" t="s">
        <v>17</v>
      </c>
      <c r="M2" s="31">
        <v>962.0</v>
      </c>
      <c r="N2" s="31">
        <v>68.0</v>
      </c>
      <c r="O2" s="26">
        <v>132.6065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7" t="s">
        <v>9</v>
      </c>
      <c r="B3" s="27" t="s">
        <v>10</v>
      </c>
      <c r="C3" s="27" t="s">
        <v>11</v>
      </c>
      <c r="D3" s="28">
        <v>114.0</v>
      </c>
      <c r="E3" s="28">
        <v>27.0</v>
      </c>
      <c r="F3" s="29">
        <v>45.6996</v>
      </c>
      <c r="G3" s="7"/>
      <c r="H3" s="3" t="s">
        <v>10</v>
      </c>
      <c r="I3" s="8"/>
      <c r="J3" s="2"/>
      <c r="K3" s="21" t="s">
        <v>11</v>
      </c>
      <c r="L3" s="21" t="s">
        <v>18</v>
      </c>
      <c r="M3" s="31">
        <v>846.0</v>
      </c>
      <c r="N3" s="31">
        <v>52.0</v>
      </c>
      <c r="O3" s="26">
        <v>136.906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">
        <v>6</v>
      </c>
      <c r="B4" s="22" t="s">
        <v>12</v>
      </c>
      <c r="C4" s="22" t="s">
        <v>11</v>
      </c>
      <c r="D4" s="23">
        <v>115.0</v>
      </c>
      <c r="E4" s="23">
        <v>9.0</v>
      </c>
      <c r="F4" s="24">
        <v>43.7671</v>
      </c>
      <c r="G4" s="2"/>
      <c r="H4" s="2"/>
      <c r="I4" s="2"/>
      <c r="J4" s="2"/>
      <c r="K4" s="21" t="s">
        <v>14</v>
      </c>
      <c r="L4" s="21" t="s">
        <v>19</v>
      </c>
      <c r="M4" s="31">
        <v>1160.0</v>
      </c>
      <c r="N4" s="31">
        <v>63.0</v>
      </c>
      <c r="O4" s="26">
        <v>89.807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7" t="s">
        <v>9</v>
      </c>
      <c r="B5" s="27" t="s">
        <v>13</v>
      </c>
      <c r="C5" s="27" t="s">
        <v>14</v>
      </c>
      <c r="D5" s="28">
        <v>462.0</v>
      </c>
      <c r="E5" s="28">
        <v>26.0</v>
      </c>
      <c r="F5" s="29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2"/>
      <c r="W5" s="2"/>
      <c r="X5" s="2"/>
      <c r="Y5" s="2"/>
      <c r="Z5" s="2"/>
    </row>
    <row r="6">
      <c r="A6" s="22" t="s">
        <v>9</v>
      </c>
      <c r="B6" s="22" t="s">
        <v>13</v>
      </c>
      <c r="C6" s="22" t="s">
        <v>11</v>
      </c>
      <c r="D6" s="23">
        <v>169.0</v>
      </c>
      <c r="E6" s="23">
        <v>20.0</v>
      </c>
      <c r="F6" s="24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 t="s">
        <v>9</v>
      </c>
      <c r="B7" s="27" t="s">
        <v>15</v>
      </c>
      <c r="C7" s="27" t="s">
        <v>8</v>
      </c>
      <c r="D7" s="28">
        <v>189.0</v>
      </c>
      <c r="E7" s="28">
        <v>13.0</v>
      </c>
      <c r="F7" s="29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 t="s">
        <v>6</v>
      </c>
      <c r="B8" s="22" t="s">
        <v>10</v>
      </c>
      <c r="C8" s="22" t="s">
        <v>11</v>
      </c>
      <c r="D8" s="23">
        <v>294.0</v>
      </c>
      <c r="E8" s="23">
        <v>19.0</v>
      </c>
      <c r="F8" s="24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 t="s">
        <v>6</v>
      </c>
      <c r="B9" s="27" t="s">
        <v>13</v>
      </c>
      <c r="C9" s="27" t="s">
        <v>11</v>
      </c>
      <c r="D9" s="28">
        <v>248.0</v>
      </c>
      <c r="E9" s="28">
        <v>11.0</v>
      </c>
      <c r="F9" s="29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 t="s">
        <v>9</v>
      </c>
      <c r="B10" s="22" t="s">
        <v>13</v>
      </c>
      <c r="C10" s="22" t="s">
        <v>8</v>
      </c>
      <c r="D10" s="23">
        <v>296.0</v>
      </c>
      <c r="E10" s="23">
        <v>16.0</v>
      </c>
      <c r="F10" s="24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 t="s">
        <v>9</v>
      </c>
      <c r="B11" s="27" t="s">
        <v>10</v>
      </c>
      <c r="C11" s="27" t="s">
        <v>14</v>
      </c>
      <c r="D11" s="28">
        <v>143.0</v>
      </c>
      <c r="E11" s="28">
        <v>15.0</v>
      </c>
      <c r="F11" s="29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9</v>
      </c>
      <c r="B12" s="22" t="s">
        <v>12</v>
      </c>
      <c r="C12" s="22" t="s">
        <v>8</v>
      </c>
      <c r="D12" s="23">
        <v>219.0</v>
      </c>
      <c r="E12" s="23">
        <v>14.0</v>
      </c>
      <c r="F12" s="24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 t="s">
        <v>6</v>
      </c>
      <c r="B13" s="27" t="s">
        <v>10</v>
      </c>
      <c r="C13" s="27" t="s">
        <v>8</v>
      </c>
      <c r="D13" s="28">
        <v>177.0</v>
      </c>
      <c r="E13" s="28">
        <v>14.0</v>
      </c>
      <c r="F13" s="29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9</v>
      </c>
      <c r="B14" s="22" t="s">
        <v>7</v>
      </c>
      <c r="C14" s="22" t="s">
        <v>14</v>
      </c>
      <c r="D14" s="23">
        <v>483.0</v>
      </c>
      <c r="E14" s="23">
        <v>27.0</v>
      </c>
      <c r="F14" s="24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9</v>
      </c>
      <c r="B15" s="27" t="s">
        <v>12</v>
      </c>
      <c r="C15" s="27" t="s">
        <v>11</v>
      </c>
      <c r="D15" s="28">
        <v>320.0</v>
      </c>
      <c r="E15" s="28">
        <v>21.0</v>
      </c>
      <c r="F15" s="29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 t="s">
        <v>6</v>
      </c>
      <c r="B16" s="22" t="s">
        <v>13</v>
      </c>
      <c r="C16" s="22" t="s">
        <v>14</v>
      </c>
      <c r="D16" s="23">
        <v>207.0</v>
      </c>
      <c r="E16" s="23">
        <v>13.0</v>
      </c>
      <c r="F16" s="24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9</v>
      </c>
      <c r="B17" s="27" t="s">
        <v>12</v>
      </c>
      <c r="C17" s="27" t="s">
        <v>14</v>
      </c>
      <c r="D17" s="28">
        <v>158.0</v>
      </c>
      <c r="E17" s="28">
        <v>22.0</v>
      </c>
      <c r="F17" s="29">
        <v>29.1933</v>
      </c>
      <c r="G17" s="2"/>
      <c r="H17" s="32"/>
      <c r="I17" s="32"/>
      <c r="J17" s="32"/>
      <c r="K17" s="32"/>
      <c r="L17" s="32"/>
      <c r="M17" s="3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9</v>
      </c>
      <c r="B18" s="22" t="s">
        <v>7</v>
      </c>
      <c r="C18" s="22" t="s">
        <v>8</v>
      </c>
      <c r="D18" s="23">
        <v>323.0</v>
      </c>
      <c r="E18" s="23">
        <v>15.0</v>
      </c>
      <c r="F18" s="24">
        <v>24.7452</v>
      </c>
      <c r="G18" s="7"/>
      <c r="H18" s="33" t="s">
        <v>0</v>
      </c>
      <c r="I18" s="33" t="s">
        <v>1</v>
      </c>
      <c r="J18" s="33" t="s">
        <v>2</v>
      </c>
      <c r="K18" s="33" t="s">
        <v>3</v>
      </c>
      <c r="L18" s="33" t="s">
        <v>4</v>
      </c>
      <c r="M18" s="34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6</v>
      </c>
      <c r="B19" s="27" t="s">
        <v>12</v>
      </c>
      <c r="C19" s="27" t="s">
        <v>14</v>
      </c>
      <c r="D19" s="28">
        <v>144.0</v>
      </c>
      <c r="E19" s="28">
        <v>7.0</v>
      </c>
      <c r="F19" s="29">
        <v>24.0371</v>
      </c>
      <c r="G19" s="7"/>
      <c r="H19" s="17" t="str">
        <f>IFERROR(__xludf.DUMMYFUNCTION("IF(
len(H3) &gt; 1, 
IF(
    H2 = """", 
    FILTER(A1:F29, REGEXMATCH(B1:B29, H3)), 
    FILTER(A1:F29, REGEXMATCH(B1:B29, H3), REGEXMATCH(A1:A29, H2))
    ),
FILTER(A2:F29, REGEXMATCH(A2:A29, "".+""))
)"),"Google")</f>
        <v>Google</v>
      </c>
      <c r="I19" s="21" t="str">
        <f>IFERROR(__xludf.DUMMYFUNCTION("""COMPUTED_VALUE"""),"Python Brand")</f>
        <v>Python Brand</v>
      </c>
      <c r="J19" s="21" t="str">
        <f>IFERROR(__xludf.DUMMYFUNCTION("""COMPUTED_VALUE"""),"Mug Buyers")</f>
        <v>Mug Buyers</v>
      </c>
      <c r="K19" s="31">
        <f>IFERROR(__xludf.DUMMYFUNCTION("""COMPUTED_VALUE"""),114.0)</f>
        <v>114</v>
      </c>
      <c r="L19" s="31">
        <f>IFERROR(__xludf.DUMMYFUNCTION("""COMPUTED_VALUE"""),27.0)</f>
        <v>27</v>
      </c>
      <c r="M19" s="35">
        <f>IFERROR(__xludf.DUMMYFUNCTION("""COMPUTED_VALUE"""),45.6996)</f>
        <v>45.6996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6</v>
      </c>
      <c r="B20" s="22" t="s">
        <v>15</v>
      </c>
      <c r="C20" s="22" t="s">
        <v>8</v>
      </c>
      <c r="D20" s="23">
        <v>182.0</v>
      </c>
      <c r="E20" s="23">
        <v>8.0</v>
      </c>
      <c r="F20" s="24">
        <v>23.0395</v>
      </c>
      <c r="G20" s="7"/>
      <c r="H20" s="21" t="str">
        <f>IFERROR(__xludf.DUMMYFUNCTION("""COMPUTED_VALUE"""),"Google")</f>
        <v>Google</v>
      </c>
      <c r="I20" s="21" t="str">
        <f>IFERROR(__xludf.DUMMYFUNCTION("""COMPUTED_VALUE"""),"Python Brand")</f>
        <v>Python Brand</v>
      </c>
      <c r="J20" s="21" t="str">
        <f>IFERROR(__xludf.DUMMYFUNCTION("""COMPUTED_VALUE"""),"Tee Shirt Buyers")</f>
        <v>Tee Shirt Buyers</v>
      </c>
      <c r="K20" s="31">
        <f>IFERROR(__xludf.DUMMYFUNCTION("""COMPUTED_VALUE"""),143.0)</f>
        <v>143</v>
      </c>
      <c r="L20" s="31">
        <f>IFERROR(__xludf.DUMMYFUNCTION("""COMPUTED_VALUE"""),15.0)</f>
        <v>15</v>
      </c>
      <c r="M20" s="35">
        <f>IFERROR(__xludf.DUMMYFUNCTION("""COMPUTED_VALUE"""),35.5526)</f>
        <v>35.5526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 t="s">
        <v>9</v>
      </c>
      <c r="B21" s="27" t="s">
        <v>15</v>
      </c>
      <c r="C21" s="27" t="s">
        <v>14</v>
      </c>
      <c r="D21" s="28">
        <v>321.0</v>
      </c>
      <c r="E21" s="28">
        <v>11.0</v>
      </c>
      <c r="F21" s="29">
        <v>22.753</v>
      </c>
      <c r="G21" s="7"/>
      <c r="H21" s="36" t="str">
        <f>IFERROR(__xludf.DUMMYFUNCTION("""COMPUTED_VALUE"""),"Google")</f>
        <v>Google</v>
      </c>
      <c r="I21" s="36" t="str">
        <f>IFERROR(__xludf.DUMMYFUNCTION("""COMPUTED_VALUE"""),"Python Brand")</f>
        <v>Python Brand</v>
      </c>
      <c r="J21" s="36" t="str">
        <f>IFERROR(__xludf.DUMMYFUNCTION("""COMPUTED_VALUE"""),"Sweater Buyers")</f>
        <v>Sweater Buyers</v>
      </c>
      <c r="K21" s="37">
        <f>IFERROR(__xludf.DUMMYFUNCTION("""COMPUTED_VALUE"""),183.0)</f>
        <v>183</v>
      </c>
      <c r="L21" s="37">
        <f>IFERROR(__xludf.DUMMYFUNCTION("""COMPUTED_VALUE"""),27.0)</f>
        <v>27</v>
      </c>
      <c r="M21" s="38">
        <f>IFERROR(__xludf.DUMMYFUNCTION("""COMPUTED_VALUE"""),12.9213)</f>
        <v>12.9213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6</v>
      </c>
      <c r="B22" s="22" t="s">
        <v>12</v>
      </c>
      <c r="C22" s="22" t="s">
        <v>8</v>
      </c>
      <c r="D22" s="23">
        <v>277.0</v>
      </c>
      <c r="E22" s="23">
        <v>19.0</v>
      </c>
      <c r="F22" s="24">
        <v>17.7971</v>
      </c>
      <c r="G22" s="2"/>
      <c r="H22" s="2"/>
      <c r="I22" s="2"/>
      <c r="J22" s="2"/>
      <c r="K22" s="2"/>
      <c r="L22" s="2"/>
      <c r="M22" s="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6</v>
      </c>
      <c r="B23" s="27" t="s">
        <v>15</v>
      </c>
      <c r="C23" s="27" t="s">
        <v>11</v>
      </c>
      <c r="D23" s="28">
        <v>189.0</v>
      </c>
      <c r="E23" s="28">
        <v>13.0</v>
      </c>
      <c r="F23" s="29">
        <v>15.1519</v>
      </c>
      <c r="G23" s="2"/>
      <c r="H23" s="2"/>
      <c r="I23" s="2"/>
      <c r="J23" s="2"/>
      <c r="K23" s="2"/>
      <c r="L23" s="2"/>
      <c r="M23" s="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6</v>
      </c>
      <c r="B24" s="22" t="s">
        <v>7</v>
      </c>
      <c r="C24" s="22" t="s">
        <v>14</v>
      </c>
      <c r="D24" s="23">
        <v>257.0</v>
      </c>
      <c r="E24" s="23">
        <v>20.0</v>
      </c>
      <c r="F24" s="24">
        <v>13.0666</v>
      </c>
      <c r="G24" s="2"/>
      <c r="H24" s="2"/>
      <c r="I24" s="2"/>
      <c r="J24" s="2"/>
      <c r="K24" s="2"/>
      <c r="L24" s="2"/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6</v>
      </c>
      <c r="B25" s="27" t="s">
        <v>13</v>
      </c>
      <c r="C25" s="27" t="s">
        <v>8</v>
      </c>
      <c r="D25" s="28">
        <v>165.0</v>
      </c>
      <c r="E25" s="28">
        <v>12.0</v>
      </c>
      <c r="F25" s="29">
        <v>12.9665</v>
      </c>
      <c r="G25" s="2"/>
      <c r="H25" s="2"/>
      <c r="I25" s="2"/>
      <c r="J25" s="2"/>
      <c r="K25" s="2"/>
      <c r="L25" s="2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 t="s">
        <v>9</v>
      </c>
      <c r="B26" s="22" t="s">
        <v>10</v>
      </c>
      <c r="C26" s="22" t="s">
        <v>8</v>
      </c>
      <c r="D26" s="23">
        <v>183.0</v>
      </c>
      <c r="E26" s="23">
        <v>27.0</v>
      </c>
      <c r="F26" s="24">
        <v>12.9213</v>
      </c>
      <c r="G26" s="2"/>
      <c r="H26" s="2"/>
      <c r="I26" s="2"/>
      <c r="J26" s="2"/>
      <c r="K26" s="2"/>
      <c r="L26" s="2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 t="s">
        <v>9</v>
      </c>
      <c r="B27" s="27" t="s">
        <v>15</v>
      </c>
      <c r="C27" s="27" t="s">
        <v>11</v>
      </c>
      <c r="D27" s="28">
        <v>464.0</v>
      </c>
      <c r="E27" s="28">
        <v>24.0</v>
      </c>
      <c r="F27" s="29">
        <v>12.7234</v>
      </c>
      <c r="G27" s="2"/>
      <c r="H27" s="2"/>
      <c r="I27" s="2"/>
      <c r="J27" s="2"/>
      <c r="K27" s="2"/>
      <c r="L27" s="2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 t="s">
        <v>6</v>
      </c>
      <c r="B28" s="22" t="s">
        <v>15</v>
      </c>
      <c r="C28" s="22" t="s">
        <v>14</v>
      </c>
      <c r="D28" s="23">
        <v>273.0</v>
      </c>
      <c r="E28" s="23">
        <v>8.0</v>
      </c>
      <c r="F28" s="24">
        <v>11.7426</v>
      </c>
      <c r="G28" s="2"/>
      <c r="H28" s="2"/>
      <c r="I28" s="2"/>
      <c r="J28" s="2"/>
      <c r="K28" s="2"/>
      <c r="L28" s="2"/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 t="s">
        <v>6</v>
      </c>
      <c r="B29" s="27" t="s">
        <v>10</v>
      </c>
      <c r="C29" s="27" t="s">
        <v>14</v>
      </c>
      <c r="D29" s="28">
        <v>279.0</v>
      </c>
      <c r="E29" s="28">
        <v>15.0</v>
      </c>
      <c r="F29" s="29">
        <v>11.508</v>
      </c>
      <c r="G29" s="2"/>
      <c r="H29" s="2"/>
      <c r="I29" s="2"/>
      <c r="J29" s="2"/>
      <c r="K29" s="2"/>
      <c r="L29" s="2"/>
      <c r="M29" s="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#REF!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"/>
      <c r="H1" s="3"/>
      <c r="I1" s="3"/>
      <c r="J1" s="2"/>
      <c r="K1" s="21" t="s">
        <v>2</v>
      </c>
      <c r="L1" s="21" t="s">
        <v>16</v>
      </c>
      <c r="M1" s="21" t="s">
        <v>3</v>
      </c>
      <c r="N1" s="21" t="s">
        <v>4</v>
      </c>
      <c r="O1" s="21" t="s">
        <v>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 t="s">
        <v>6</v>
      </c>
      <c r="B2" s="22" t="s">
        <v>7</v>
      </c>
      <c r="C2" s="22" t="s">
        <v>8</v>
      </c>
      <c r="D2" s="23">
        <v>161.0</v>
      </c>
      <c r="E2" s="23">
        <v>15.0</v>
      </c>
      <c r="F2" s="24">
        <v>46.9092</v>
      </c>
      <c r="G2" s="7"/>
      <c r="H2" s="30" t="s">
        <v>9</v>
      </c>
      <c r="I2" s="8"/>
      <c r="J2" s="2"/>
      <c r="K2" s="21" t="s">
        <v>8</v>
      </c>
      <c r="L2" s="21" t="s">
        <v>17</v>
      </c>
      <c r="M2" s="2">
        <v>962.0</v>
      </c>
      <c r="N2" s="2">
        <v>68.0</v>
      </c>
      <c r="O2" s="26">
        <v>132.6065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7" t="s">
        <v>9</v>
      </c>
      <c r="B3" s="27" t="s">
        <v>10</v>
      </c>
      <c r="C3" s="27" t="s">
        <v>11</v>
      </c>
      <c r="D3" s="28">
        <v>114.0</v>
      </c>
      <c r="E3" s="28">
        <v>27.0</v>
      </c>
      <c r="F3" s="29">
        <v>45.6996</v>
      </c>
      <c r="G3" s="7"/>
      <c r="H3" s="14" t="s">
        <v>12</v>
      </c>
      <c r="I3" s="8"/>
      <c r="J3" s="2"/>
      <c r="K3" s="21" t="s">
        <v>11</v>
      </c>
      <c r="L3" s="21" t="s">
        <v>18</v>
      </c>
      <c r="M3" s="2">
        <v>846.0</v>
      </c>
      <c r="N3" s="2">
        <v>52.0</v>
      </c>
      <c r="O3" s="26">
        <v>136.906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 t="s">
        <v>6</v>
      </c>
      <c r="B4" s="22" t="s">
        <v>12</v>
      </c>
      <c r="C4" s="22" t="s">
        <v>11</v>
      </c>
      <c r="D4" s="23">
        <v>115.0</v>
      </c>
      <c r="E4" s="23">
        <v>9.0</v>
      </c>
      <c r="F4" s="24">
        <v>43.7671</v>
      </c>
      <c r="G4" s="2"/>
      <c r="H4" s="2"/>
      <c r="I4" s="2"/>
      <c r="J4" s="2"/>
      <c r="K4" s="21" t="s">
        <v>14</v>
      </c>
      <c r="L4" s="21" t="s">
        <v>19</v>
      </c>
      <c r="M4" s="2">
        <v>1160.0</v>
      </c>
      <c r="N4" s="2">
        <v>63.0</v>
      </c>
      <c r="O4" s="26">
        <v>89.807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7" t="s">
        <v>9</v>
      </c>
      <c r="B5" s="27" t="s">
        <v>13</v>
      </c>
      <c r="C5" s="27" t="s">
        <v>14</v>
      </c>
      <c r="D5" s="28">
        <v>462.0</v>
      </c>
      <c r="E5" s="28">
        <v>26.0</v>
      </c>
      <c r="F5" s="29">
        <v>43.3946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 t="s">
        <v>9</v>
      </c>
      <c r="B6" s="22" t="s">
        <v>13</v>
      </c>
      <c r="C6" s="22" t="s">
        <v>11</v>
      </c>
      <c r="D6" s="23">
        <v>169.0</v>
      </c>
      <c r="E6" s="23">
        <v>20.0</v>
      </c>
      <c r="F6" s="24">
        <v>42.2263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7" t="s">
        <v>9</v>
      </c>
      <c r="B7" s="27" t="s">
        <v>15</v>
      </c>
      <c r="C7" s="27" t="s">
        <v>8</v>
      </c>
      <c r="D7" s="28">
        <v>189.0</v>
      </c>
      <c r="E7" s="28">
        <v>13.0</v>
      </c>
      <c r="F7" s="29">
        <v>39.6847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 t="s">
        <v>6</v>
      </c>
      <c r="B8" s="22" t="s">
        <v>10</v>
      </c>
      <c r="C8" s="22" t="s">
        <v>11</v>
      </c>
      <c r="D8" s="23">
        <v>294.0</v>
      </c>
      <c r="E8" s="23">
        <v>19.0</v>
      </c>
      <c r="F8" s="24">
        <v>39.0598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7" t="s">
        <v>6</v>
      </c>
      <c r="B9" s="27" t="s">
        <v>13</v>
      </c>
      <c r="C9" s="27" t="s">
        <v>11</v>
      </c>
      <c r="D9" s="28">
        <v>248.0</v>
      </c>
      <c r="E9" s="28">
        <v>11.0</v>
      </c>
      <c r="F9" s="29">
        <v>38.9272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 t="s">
        <v>9</v>
      </c>
      <c r="B10" s="22" t="s">
        <v>13</v>
      </c>
      <c r="C10" s="22" t="s">
        <v>8</v>
      </c>
      <c r="D10" s="23">
        <v>296.0</v>
      </c>
      <c r="E10" s="23">
        <v>16.0</v>
      </c>
      <c r="F10" s="24">
        <v>36.5866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 t="s">
        <v>9</v>
      </c>
      <c r="B11" s="27" t="s">
        <v>10</v>
      </c>
      <c r="C11" s="27" t="s">
        <v>14</v>
      </c>
      <c r="D11" s="28">
        <v>143.0</v>
      </c>
      <c r="E11" s="28">
        <v>15.0</v>
      </c>
      <c r="F11" s="29">
        <v>35.5526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9</v>
      </c>
      <c r="B12" s="22" t="s">
        <v>12</v>
      </c>
      <c r="C12" s="22" t="s">
        <v>8</v>
      </c>
      <c r="D12" s="23">
        <v>219.0</v>
      </c>
      <c r="E12" s="23">
        <v>14.0</v>
      </c>
      <c r="F12" s="24">
        <v>32.5252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7" t="s">
        <v>6</v>
      </c>
      <c r="B13" s="27" t="s">
        <v>10</v>
      </c>
      <c r="C13" s="27" t="s">
        <v>8</v>
      </c>
      <c r="D13" s="28">
        <v>177.0</v>
      </c>
      <c r="E13" s="28">
        <v>14.0</v>
      </c>
      <c r="F13" s="29">
        <v>31.8942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 t="s">
        <v>9</v>
      </c>
      <c r="B14" s="22" t="s">
        <v>7</v>
      </c>
      <c r="C14" s="22" t="s">
        <v>14</v>
      </c>
      <c r="D14" s="23">
        <v>483.0</v>
      </c>
      <c r="E14" s="23">
        <v>27.0</v>
      </c>
      <c r="F14" s="24">
        <v>30.7636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9</v>
      </c>
      <c r="B15" s="27" t="s">
        <v>12</v>
      </c>
      <c r="C15" s="27" t="s">
        <v>11</v>
      </c>
      <c r="D15" s="28">
        <v>320.0</v>
      </c>
      <c r="E15" s="28">
        <v>21.0</v>
      </c>
      <c r="F15" s="29">
        <v>29.9169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 t="s">
        <v>6</v>
      </c>
      <c r="B16" s="22" t="s">
        <v>13</v>
      </c>
      <c r="C16" s="22" t="s">
        <v>14</v>
      </c>
      <c r="D16" s="23">
        <v>207.0</v>
      </c>
      <c r="E16" s="23">
        <v>13.0</v>
      </c>
      <c r="F16" s="24">
        <v>29.4528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9</v>
      </c>
      <c r="B17" s="27" t="s">
        <v>12</v>
      </c>
      <c r="C17" s="27" t="s">
        <v>14</v>
      </c>
      <c r="D17" s="28">
        <v>158.0</v>
      </c>
      <c r="E17" s="28">
        <v>22.0</v>
      </c>
      <c r="F17" s="29">
        <v>29.1933</v>
      </c>
      <c r="G17" s="2"/>
      <c r="H17" s="32"/>
      <c r="I17" s="32"/>
      <c r="J17" s="32"/>
      <c r="K17" s="32"/>
      <c r="L17" s="32"/>
      <c r="M17" s="3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 t="s">
        <v>9</v>
      </c>
      <c r="B18" s="22" t="s">
        <v>7</v>
      </c>
      <c r="C18" s="22" t="s">
        <v>8</v>
      </c>
      <c r="D18" s="23">
        <v>323.0</v>
      </c>
      <c r="E18" s="23">
        <v>15.0</v>
      </c>
      <c r="F18" s="24">
        <v>24.7452</v>
      </c>
      <c r="G18" s="7"/>
      <c r="H18" s="33" t="s">
        <v>0</v>
      </c>
      <c r="I18" s="33" t="s">
        <v>1</v>
      </c>
      <c r="J18" s="33" t="s">
        <v>2</v>
      </c>
      <c r="K18" s="33" t="s">
        <v>3</v>
      </c>
      <c r="L18" s="33" t="s">
        <v>4</v>
      </c>
      <c r="M18" s="34" t="s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6</v>
      </c>
      <c r="B19" s="27" t="s">
        <v>12</v>
      </c>
      <c r="C19" s="27" t="s">
        <v>14</v>
      </c>
      <c r="D19" s="28">
        <v>144.0</v>
      </c>
      <c r="E19" s="28">
        <v>7.0</v>
      </c>
      <c r="F19" s="29">
        <v>24.0371</v>
      </c>
      <c r="G19" s="7"/>
      <c r="H19" s="17" t="str">
        <f>IFERROR(__xludf.DUMMYFUNCTION("IF(len(H3) &gt; 1, IF(H2 = """", FILTER(A1:F29, B1:B29 = H3), FILTER(A1:F29, B1:B29 = H3, A1:A29 = H2)), A2:F29)"),"Google")</f>
        <v>Google</v>
      </c>
      <c r="I19" s="21" t="str">
        <f>IFERROR(__xludf.DUMMYFUNCTION("""COMPUTED_VALUE"""),"pandas Brand")</f>
        <v>pandas Brand</v>
      </c>
      <c r="J19" s="21" t="str">
        <f>IFERROR(__xludf.DUMMYFUNCTION("""COMPUTED_VALUE"""),"Sweater Buyers")</f>
        <v>Sweater Buyers</v>
      </c>
      <c r="K19" s="31">
        <f>IFERROR(__xludf.DUMMYFUNCTION("""COMPUTED_VALUE"""),219.0)</f>
        <v>219</v>
      </c>
      <c r="L19" s="31">
        <f>IFERROR(__xludf.DUMMYFUNCTION("""COMPUTED_VALUE"""),14.0)</f>
        <v>14</v>
      </c>
      <c r="M19" s="35">
        <f>IFERROR(__xludf.DUMMYFUNCTION("""COMPUTED_VALUE"""),32.5252)</f>
        <v>32.5252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6</v>
      </c>
      <c r="B20" s="22" t="s">
        <v>15</v>
      </c>
      <c r="C20" s="22" t="s">
        <v>8</v>
      </c>
      <c r="D20" s="23">
        <v>182.0</v>
      </c>
      <c r="E20" s="23">
        <v>8.0</v>
      </c>
      <c r="F20" s="24">
        <v>23.0395</v>
      </c>
      <c r="G20" s="7"/>
      <c r="H20" s="21" t="str">
        <f>IFERROR(__xludf.DUMMYFUNCTION("""COMPUTED_VALUE"""),"Google")</f>
        <v>Google</v>
      </c>
      <c r="I20" s="21" t="str">
        <f>IFERROR(__xludf.DUMMYFUNCTION("""COMPUTED_VALUE"""),"pandas Brand")</f>
        <v>pandas Brand</v>
      </c>
      <c r="J20" s="21" t="str">
        <f>IFERROR(__xludf.DUMMYFUNCTION("""COMPUTED_VALUE"""),"Mug Buyers")</f>
        <v>Mug Buyers</v>
      </c>
      <c r="K20" s="31">
        <f>IFERROR(__xludf.DUMMYFUNCTION("""COMPUTED_VALUE"""),320.0)</f>
        <v>320</v>
      </c>
      <c r="L20" s="31">
        <f>IFERROR(__xludf.DUMMYFUNCTION("""COMPUTED_VALUE"""),21.0)</f>
        <v>21</v>
      </c>
      <c r="M20" s="35">
        <f>IFERROR(__xludf.DUMMYFUNCTION("""COMPUTED_VALUE"""),29.9169)</f>
        <v>29.9169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 t="s">
        <v>9</v>
      </c>
      <c r="B21" s="27" t="s">
        <v>15</v>
      </c>
      <c r="C21" s="27" t="s">
        <v>14</v>
      </c>
      <c r="D21" s="28">
        <v>321.0</v>
      </c>
      <c r="E21" s="28">
        <v>11.0</v>
      </c>
      <c r="F21" s="29">
        <v>22.753</v>
      </c>
      <c r="G21" s="7"/>
      <c r="H21" s="36" t="str">
        <f>IFERROR(__xludf.DUMMYFUNCTION("""COMPUTED_VALUE"""),"Google")</f>
        <v>Google</v>
      </c>
      <c r="I21" s="36" t="str">
        <f>IFERROR(__xludf.DUMMYFUNCTION("""COMPUTED_VALUE"""),"pandas Brand")</f>
        <v>pandas Brand</v>
      </c>
      <c r="J21" s="36" t="str">
        <f>IFERROR(__xludf.DUMMYFUNCTION("""COMPUTED_VALUE"""),"Tee Shirt Buyers")</f>
        <v>Tee Shirt Buyers</v>
      </c>
      <c r="K21" s="37">
        <f>IFERROR(__xludf.DUMMYFUNCTION("""COMPUTED_VALUE"""),158.0)</f>
        <v>158</v>
      </c>
      <c r="L21" s="37">
        <f>IFERROR(__xludf.DUMMYFUNCTION("""COMPUTED_VALUE"""),22.0)</f>
        <v>22</v>
      </c>
      <c r="M21" s="38">
        <f>IFERROR(__xludf.DUMMYFUNCTION("""COMPUTED_VALUE"""),29.1933)</f>
        <v>29.1933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6</v>
      </c>
      <c r="B22" s="22" t="s">
        <v>12</v>
      </c>
      <c r="C22" s="22" t="s">
        <v>8</v>
      </c>
      <c r="D22" s="23">
        <v>277.0</v>
      </c>
      <c r="E22" s="23">
        <v>19.0</v>
      </c>
      <c r="F22" s="24">
        <v>17.7971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7" t="s">
        <v>6</v>
      </c>
      <c r="B23" s="27" t="s">
        <v>15</v>
      </c>
      <c r="C23" s="27" t="s">
        <v>11</v>
      </c>
      <c r="D23" s="28">
        <v>189.0</v>
      </c>
      <c r="E23" s="28">
        <v>13.0</v>
      </c>
      <c r="F23" s="29">
        <v>15.1519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6</v>
      </c>
      <c r="B24" s="22" t="s">
        <v>7</v>
      </c>
      <c r="C24" s="22" t="s">
        <v>14</v>
      </c>
      <c r="D24" s="23">
        <v>257.0</v>
      </c>
      <c r="E24" s="23">
        <v>20.0</v>
      </c>
      <c r="F24" s="24">
        <v>13.0666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7" t="s">
        <v>6</v>
      </c>
      <c r="B25" s="27" t="s">
        <v>13</v>
      </c>
      <c r="C25" s="27" t="s">
        <v>8</v>
      </c>
      <c r="D25" s="28">
        <v>165.0</v>
      </c>
      <c r="E25" s="28">
        <v>12.0</v>
      </c>
      <c r="F25" s="29">
        <v>12.9665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 t="s">
        <v>9</v>
      </c>
      <c r="B26" s="22" t="s">
        <v>10</v>
      </c>
      <c r="C26" s="22" t="s">
        <v>8</v>
      </c>
      <c r="D26" s="23">
        <v>183.0</v>
      </c>
      <c r="E26" s="23">
        <v>27.0</v>
      </c>
      <c r="F26" s="24">
        <v>12.9213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7" t="s">
        <v>9</v>
      </c>
      <c r="B27" s="27" t="s">
        <v>15</v>
      </c>
      <c r="C27" s="27" t="s">
        <v>11</v>
      </c>
      <c r="D27" s="28">
        <v>464.0</v>
      </c>
      <c r="E27" s="28">
        <v>24.0</v>
      </c>
      <c r="F27" s="29">
        <v>12.7234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 t="s">
        <v>6</v>
      </c>
      <c r="B28" s="22" t="s">
        <v>15</v>
      </c>
      <c r="C28" s="22" t="s">
        <v>14</v>
      </c>
      <c r="D28" s="23">
        <v>273.0</v>
      </c>
      <c r="E28" s="23">
        <v>8.0</v>
      </c>
      <c r="F28" s="24">
        <v>11.7426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7" t="s">
        <v>6</v>
      </c>
      <c r="B29" s="27" t="s">
        <v>10</v>
      </c>
      <c r="C29" s="27" t="s">
        <v>14</v>
      </c>
      <c r="D29" s="28">
        <v>279.0</v>
      </c>
      <c r="E29" s="28">
        <v>15.0</v>
      </c>
      <c r="F29" s="29">
        <v>11.508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#REF!</formula1>
    </dataValidation>
  </dataValidations>
  <drawing r:id="rId1"/>
</worksheet>
</file>