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hats your nest egg" sheetId="1" r:id="rId4"/>
    <sheet state="visible" name="How much do you need to pay" sheetId="2" r:id="rId5"/>
    <sheet state="visible" name="Finish and visualize" sheetId="3" r:id="rId6"/>
    <sheet state="visible" name="Update yearly values" sheetId="4" r:id="rId7"/>
    <sheet state="visible" name="Add the estimate of fixed incom" sheetId="5" r:id="rId8"/>
    <sheet state="visible" name="Break down the stock balance" sheetId="6" r:id="rId9"/>
    <sheet state="visible" name="Add withdrawals and money made" sheetId="7" r:id="rId10"/>
    <sheet state="visible" name="Calculate total year-end" sheetId="8" r:id="rId11"/>
    <sheet state="visible" name="How much initial money" sheetId="9" r:id="rId12"/>
  </sheets>
  <definedNames/>
  <calcPr/>
</workbook>
</file>

<file path=xl/sharedStrings.xml><?xml version="1.0" encoding="utf-8"?>
<sst xmlns="http://schemas.openxmlformats.org/spreadsheetml/2006/main" count="150" uniqueCount="28">
  <si>
    <t>Retirement Planning in Real Dollars</t>
  </si>
  <si>
    <t>Annual Return: Retirement</t>
  </si>
  <si>
    <t>Annual Withdrawal Target</t>
  </si>
  <si>
    <t>Nest Egg Target</t>
  </si>
  <si>
    <t>Annual Return: Savings</t>
  </si>
  <si>
    <t>Years til Retirement</t>
  </si>
  <si>
    <t>Planning for Retirement in Nominal Dollars</t>
  </si>
  <si>
    <t>Return on fixed income</t>
  </si>
  <si>
    <t>Return on stocks</t>
  </si>
  <si>
    <t>Tax rate (ordinary)</t>
  </si>
  <si>
    <t>Tax rate (cap gains)</t>
  </si>
  <si>
    <t>Inflation rate</t>
  </si>
  <si>
    <t>Initial balance</t>
  </si>
  <si>
    <t>Initial withdrawal</t>
  </si>
  <si>
    <t>Security horizon (years)</t>
  </si>
  <si>
    <t>Year</t>
  </si>
  <si>
    <t>Total Balance Year Beginning</t>
  </si>
  <si>
    <t>Fixed Income Holding Year Beginning</t>
  </si>
  <si>
    <t>After Tax Stock Sales</t>
  </si>
  <si>
    <t>Stock Holding Year Beginning</t>
  </si>
  <si>
    <t>Annual Withdrawal</t>
  </si>
  <si>
    <t>Initial Income After Tax</t>
  </si>
  <si>
    <t>Return on Stock</t>
  </si>
  <si>
    <t>Stock Holding Year End</t>
  </si>
  <si>
    <t>Fixed Income Holding Year End</t>
  </si>
  <si>
    <t>Total Balance Year End</t>
  </si>
  <si>
    <t>Tax Basis of Stock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</si>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</sst>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#,##0;(#,##0)"/>
  </numFmts>
  <fonts count="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B6D7A8"/>
        <bgColor rgb="FFB6D7A8"/>
      </patternFill>
    </fill>
    <fill>
      <patternFill patternType="solid">
        <fgColor rgb="FF7ECCE2"/>
        <bgColor rgb="FF7ECCE2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1" numFmtId="0" xfId="0" applyAlignment="1" applyFont="1">
      <alignment vertical="bottom"/>
    </xf>
    <xf borderId="0" fillId="0" fontId="1" numFmtId="10" xfId="0" applyAlignment="1" applyFont="1" applyNumberForma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3" fontId="1" numFmtId="0" xfId="0" applyAlignment="1" applyFill="1" applyFont="1">
      <alignment horizontal="center" vertical="bottom"/>
    </xf>
    <xf borderId="0" fillId="0" fontId="1" numFmtId="10" xfId="0" applyAlignment="1" applyFont="1" applyNumberForma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2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1" numFmtId="9" xfId="0" applyAlignment="1" applyFont="1" applyNumberFormat="1">
      <alignment horizontal="right" vertical="bottom"/>
    </xf>
    <xf borderId="0" fillId="0" fontId="1" numFmtId="3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1" fillId="0" fontId="1" numFmtId="0" xfId="0" applyAlignment="1" applyBorder="1" applyFont="1">
      <alignment horizontal="center" shrinkToFit="0" vertical="bottom" wrapText="1"/>
    </xf>
    <xf borderId="0" fillId="4" fontId="1" numFmtId="165" xfId="0" applyAlignment="1" applyFill="1" applyFont="1" applyNumberForma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4" fontId="1" numFmtId="3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Chart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17</xdr:row>
      <xdr:rowOff>190500</xdr:rowOff>
    </xdr:from>
    <xdr:ext cx="5715000" cy="3533775"/>
    <xdr:pic>
      <xdr:nvPicPr>
        <xdr:cNvPr id="2101877237" name="Chart1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17</xdr:row>
      <xdr:rowOff>190500</xdr:rowOff>
    </xdr:from>
    <xdr:ext cx="5715000" cy="3533775"/>
    <xdr:pic>
      <xdr:nvPicPr>
        <xdr:cNvPr id="423475453" name="Chart2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1</v>
      </c>
      <c r="B3" s="3">
        <v>0.05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2</v>
      </c>
      <c r="B4" s="4">
        <v>75000.0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3</v>
      </c>
      <c r="B5" s="4">
        <f>B4/B3</f>
        <v>1500000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5" t="s">
        <v>4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5</v>
      </c>
      <c r="B8" s="6">
        <v>0.02</v>
      </c>
      <c r="C8" s="6">
        <v>0.03</v>
      </c>
      <c r="D8" s="6">
        <v>0.04</v>
      </c>
      <c r="E8" s="6">
        <v>0.05</v>
      </c>
      <c r="F8" s="6">
        <v>0.06</v>
      </c>
      <c r="G8" s="6">
        <v>0.07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>
        <v>5.0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>
        <v>10.0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>
        <v>15.0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>
        <v>20.0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>
        <v>25.0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>
        <v>30.0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>
        <v>35.0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>
        <v>40.0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1:G1"/>
    <mergeCell ref="B7:G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1</v>
      </c>
      <c r="B3" s="3">
        <v>0.05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2</v>
      </c>
      <c r="B4" s="7">
        <v>75000.0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3</v>
      </c>
      <c r="B5" s="7">
        <f>B4/B3</f>
        <v>1500000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5" t="s">
        <v>4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5</v>
      </c>
      <c r="B8" s="6">
        <v>0.02</v>
      </c>
      <c r="C8" s="6">
        <v>0.03</v>
      </c>
      <c r="D8" s="6">
        <v>0.04</v>
      </c>
      <c r="E8" s="6">
        <v>0.05</v>
      </c>
      <c r="F8" s="6">
        <v>0.06</v>
      </c>
      <c r="G8" s="6">
        <v>0.07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>
        <v>5.0</v>
      </c>
      <c r="B9" s="8">
        <f>pmt((1+B$8)^(1/12)-1,$A9*12,0,-$B$5)</f>
        <v>23802.3908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>
        <v>10.0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>
        <v>15.0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>
        <v>20.0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>
        <v>25.0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>
        <v>30.0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>
        <v>35.0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>
        <v>40.0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1:G1"/>
    <mergeCell ref="B7:G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1</v>
      </c>
      <c r="B3" s="3">
        <v>0.05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2</v>
      </c>
      <c r="B4" s="7">
        <v>75000.0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3</v>
      </c>
      <c r="B5" s="7">
        <f>B4/B3</f>
        <v>1500000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5" t="s">
        <v>4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5</v>
      </c>
      <c r="B8" s="6">
        <v>0.02</v>
      </c>
      <c r="C8" s="6">
        <v>0.03</v>
      </c>
      <c r="D8" s="6">
        <v>0.04</v>
      </c>
      <c r="E8" s="6">
        <v>0.05</v>
      </c>
      <c r="F8" s="6">
        <v>0.06</v>
      </c>
      <c r="G8" s="6">
        <v>0.07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>
        <v>5.0</v>
      </c>
      <c r="B9" s="8">
        <f t="shared" ref="B9:G9" si="1">pmt((1+B$8)^(1/12)-1,$A9*12,0,-$B$5)</f>
        <v>23802.3908</v>
      </c>
      <c r="C9" s="8">
        <f t="shared" si="1"/>
        <v>23226.6593</v>
      </c>
      <c r="D9" s="8">
        <f t="shared" si="1"/>
        <v>22665.79224</v>
      </c>
      <c r="E9" s="8">
        <f t="shared" si="1"/>
        <v>22119.41188</v>
      </c>
      <c r="F9" s="8">
        <f t="shared" si="1"/>
        <v>21587.14873</v>
      </c>
      <c r="G9" s="8">
        <f t="shared" si="1"/>
        <v>21068.64145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>
        <v>10.0</v>
      </c>
      <c r="B10" s="8">
        <f t="shared" ref="B10:G10" si="2">pmt((1+B$8)^(1/12)-1,$A10*12,0,-$B$5)</f>
        <v>11312.48893</v>
      </c>
      <c r="C10" s="8">
        <f t="shared" si="2"/>
        <v>10756.69808</v>
      </c>
      <c r="D10" s="8">
        <f t="shared" si="2"/>
        <v>10225.23292</v>
      </c>
      <c r="E10" s="8">
        <f t="shared" si="2"/>
        <v>9717.344393</v>
      </c>
      <c r="F10" s="8">
        <f t="shared" si="2"/>
        <v>9232.278073</v>
      </c>
      <c r="G10" s="8">
        <f t="shared" si="2"/>
        <v>8769.276926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>
        <v>15.0</v>
      </c>
      <c r="B11" s="8">
        <f t="shared" ref="B11:G11" si="3">pmt((1+B$8)^(1/12)-1,$A11*12,0,-$B$5)</f>
        <v>7162.760156</v>
      </c>
      <c r="C11" s="8">
        <f t="shared" si="3"/>
        <v>6630.144608</v>
      </c>
      <c r="D11" s="8">
        <f t="shared" si="3"/>
        <v>6131.031264</v>
      </c>
      <c r="E11" s="8">
        <f t="shared" si="3"/>
        <v>5664.126484</v>
      </c>
      <c r="F11" s="8">
        <f t="shared" si="3"/>
        <v>5228.085649</v>
      </c>
      <c r="G11" s="8">
        <f t="shared" si="3"/>
        <v>4821.527008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>
        <v>20.0</v>
      </c>
      <c r="B12" s="8">
        <f t="shared" ref="B12:G12" si="4">pmt((1+B$8)^(1/12)-1,$A12*12,0,-$B$5)</f>
        <v>5098.024958</v>
      </c>
      <c r="C12" s="8">
        <f t="shared" si="4"/>
        <v>4589.198735</v>
      </c>
      <c r="D12" s="8">
        <f t="shared" si="4"/>
        <v>4122.6717</v>
      </c>
      <c r="E12" s="8">
        <f t="shared" si="4"/>
        <v>3696.361313</v>
      </c>
      <c r="F12" s="8">
        <f t="shared" si="4"/>
        <v>3308.055142</v>
      </c>
      <c r="G12" s="8">
        <f t="shared" si="4"/>
        <v>2955.453184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>
        <v>25.0</v>
      </c>
      <c r="B13" s="8">
        <f t="shared" ref="B13:G13" si="5">pmt((1+B$8)^(1/12)-1,$A13*12,0,-$B$5)</f>
        <v>3867.231925</v>
      </c>
      <c r="C13" s="8">
        <f t="shared" si="5"/>
        <v>3382.226463</v>
      </c>
      <c r="D13" s="8">
        <f t="shared" si="5"/>
        <v>2947.834418</v>
      </c>
      <c r="E13" s="8">
        <f t="shared" si="5"/>
        <v>2560.887138</v>
      </c>
      <c r="F13" s="8">
        <f t="shared" si="5"/>
        <v>2217.986813</v>
      </c>
      <c r="G13" s="8">
        <f t="shared" si="5"/>
        <v>1915.60635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>
        <v>30.0</v>
      </c>
      <c r="B14" s="8">
        <f t="shared" ref="B14:G14" si="6">pmt((1+B$8)^(1/12)-1,$A14*12,0,-$B$5)</f>
        <v>3053.351307</v>
      </c>
      <c r="C14" s="8">
        <f t="shared" si="6"/>
        <v>2591.958195</v>
      </c>
      <c r="D14" s="8">
        <f t="shared" si="6"/>
        <v>2188.916432</v>
      </c>
      <c r="E14" s="8">
        <f t="shared" si="6"/>
        <v>1839.642289</v>
      </c>
      <c r="F14" s="8">
        <f t="shared" si="6"/>
        <v>1539.230407</v>
      </c>
      <c r="G14" s="8">
        <f t="shared" si="6"/>
        <v>1282.651384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>
        <v>35.0</v>
      </c>
      <c r="B15" s="8">
        <f t="shared" ref="B15:G15" si="7">pmt((1+B$8)^(1/12)-1,$A15*12,0,-$B$5)</f>
        <v>2477.645602</v>
      </c>
      <c r="C15" s="8">
        <f t="shared" si="7"/>
        <v>2039.517743</v>
      </c>
      <c r="D15" s="8">
        <f t="shared" si="7"/>
        <v>1666.823264</v>
      </c>
      <c r="E15" s="8">
        <f t="shared" si="7"/>
        <v>1353.225173</v>
      </c>
      <c r="F15" s="8">
        <f t="shared" si="7"/>
        <v>1092.017809</v>
      </c>
      <c r="G15" s="8">
        <f t="shared" si="7"/>
        <v>876.4684196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>
        <v>40.0</v>
      </c>
      <c r="B16" s="8">
        <f t="shared" ref="B16:G16" si="8">pmt((1+B$8)^(1/12)-1,$A16*12,0,-$B$5)</f>
        <v>2050.737263</v>
      </c>
      <c r="C16" s="8">
        <f t="shared" si="8"/>
        <v>1635.430085</v>
      </c>
      <c r="D16" s="8">
        <f t="shared" si="8"/>
        <v>1291.918712</v>
      </c>
      <c r="E16" s="8">
        <f t="shared" si="8"/>
        <v>1011.787599</v>
      </c>
      <c r="F16" s="8">
        <f t="shared" si="8"/>
        <v>786.2963206</v>
      </c>
      <c r="G16" s="8">
        <f t="shared" si="8"/>
        <v>606.9085598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1:G1"/>
    <mergeCell ref="B7:G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0" t="s">
        <v>7</v>
      </c>
      <c r="B3" s="11">
        <v>0.05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0" t="s">
        <v>8</v>
      </c>
      <c r="B4" s="11">
        <v>0.1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0" t="s">
        <v>9</v>
      </c>
      <c r="B5" s="11">
        <v>0.25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0" t="s">
        <v>10</v>
      </c>
      <c r="B6" s="11">
        <v>0.15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0" t="s">
        <v>11</v>
      </c>
      <c r="B7" s="11">
        <v>0.03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0" t="s">
        <v>12</v>
      </c>
      <c r="B8" s="12">
        <v>1400000.0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0" t="s">
        <v>13</v>
      </c>
      <c r="B9" s="12">
        <v>65000.0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0" t="s">
        <v>14</v>
      </c>
      <c r="B10" s="13">
        <v>15.0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4" t="s">
        <v>15</v>
      </c>
      <c r="B13" s="14" t="s">
        <v>16</v>
      </c>
      <c r="C13" s="14" t="s">
        <v>17</v>
      </c>
      <c r="D13" s="14" t="s">
        <v>18</v>
      </c>
      <c r="E13" s="14" t="s">
        <v>19</v>
      </c>
      <c r="F13" s="14" t="s">
        <v>20</v>
      </c>
      <c r="G13" s="14" t="s">
        <v>21</v>
      </c>
      <c r="H13" s="14" t="s">
        <v>22</v>
      </c>
      <c r="I13" s="14" t="s">
        <v>23</v>
      </c>
      <c r="J13" s="14" t="s">
        <v>24</v>
      </c>
      <c r="K13" s="14" t="s">
        <v>25</v>
      </c>
      <c r="L13" s="14" t="s">
        <v>26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3">
        <v>1.0</v>
      </c>
      <c r="B14" s="15">
        <f>B8</f>
        <v>1400000</v>
      </c>
      <c r="C14" s="16">
        <v>862175.1676</v>
      </c>
      <c r="D14" s="16" t="s">
        <v>27</v>
      </c>
      <c r="E14" s="16">
        <v>472824.8324</v>
      </c>
      <c r="F14" s="16">
        <v>65000.0</v>
      </c>
      <c r="G14" s="16">
        <v>32331.5688</v>
      </c>
      <c r="H14" s="16">
        <v>47282.4832</v>
      </c>
      <c r="I14" s="16">
        <v>520107.3157</v>
      </c>
      <c r="J14" s="16">
        <v>894506.7364</v>
      </c>
      <c r="K14" s="16">
        <v>1414614.052</v>
      </c>
      <c r="L14" s="16">
        <f>E14</f>
        <v>472824.8324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3">
        <v>2.0</v>
      </c>
      <c r="B15" s="16">
        <f t="shared" ref="B15:B28" si="1">C15+E15+F15</f>
        <v>1413777.872</v>
      </c>
      <c r="C15" s="16">
        <v>888040.4226</v>
      </c>
      <c r="D15" s="16">
        <v>-60483.6862</v>
      </c>
      <c r="E15" s="16">
        <v>458787.4494</v>
      </c>
      <c r="F15" s="16">
        <v>66950.0</v>
      </c>
      <c r="G15" s="16">
        <v>33301.5158</v>
      </c>
      <c r="H15" s="16">
        <v>45878.7449</v>
      </c>
      <c r="I15" s="16">
        <v>504666.1944</v>
      </c>
      <c r="J15" s="16">
        <v>921341.9385</v>
      </c>
      <c r="K15" s="16">
        <v>1426008.1328</v>
      </c>
      <c r="L15" s="16">
        <f t="shared" ref="L15:L28" si="2">L14*E15/I14</f>
        <v>417079.4994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3">
        <v>3.0</v>
      </c>
      <c r="B16" s="16">
        <f t="shared" si="1"/>
        <v>1424342.971</v>
      </c>
      <c r="C16" s="16">
        <v>914681.6353</v>
      </c>
      <c r="D16" s="16">
        <v>-62298.1968</v>
      </c>
      <c r="E16" s="16">
        <v>440702.8357</v>
      </c>
      <c r="F16" s="16">
        <v>68958.5</v>
      </c>
      <c r="G16" s="16">
        <v>34300.5613</v>
      </c>
      <c r="H16" s="16">
        <v>44070.2836</v>
      </c>
      <c r="I16" s="16">
        <v>484773.1193</v>
      </c>
      <c r="J16" s="16">
        <v>948982.1966</v>
      </c>
      <c r="K16" s="16">
        <v>1433755.3159</v>
      </c>
      <c r="L16" s="16">
        <f t="shared" si="2"/>
        <v>364217.2195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3">
        <v>4.0</v>
      </c>
      <c r="B17" s="16">
        <f t="shared" si="1"/>
        <v>1431268.955</v>
      </c>
      <c r="C17" s="16">
        <v>942122.0844</v>
      </c>
      <c r="D17" s="16">
        <v>-64167.1427</v>
      </c>
      <c r="E17" s="16">
        <v>418119.6156</v>
      </c>
      <c r="F17" s="16">
        <v>71027.255</v>
      </c>
      <c r="G17" s="16">
        <v>35329.5782</v>
      </c>
      <c r="H17" s="16">
        <v>41811.9616</v>
      </c>
      <c r="I17" s="16">
        <v>459931.5771</v>
      </c>
      <c r="J17" s="16">
        <v>977451.6625</v>
      </c>
      <c r="K17" s="16">
        <v>1437383.2396</v>
      </c>
      <c r="L17" s="16">
        <f t="shared" si="2"/>
        <v>314139.4557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3">
        <v>5.0</v>
      </c>
      <c r="B18" s="16">
        <f t="shared" si="1"/>
        <v>1434083.81</v>
      </c>
      <c r="C18" s="16">
        <v>970385.7469</v>
      </c>
      <c r="D18" s="16">
        <v>-66092.157</v>
      </c>
      <c r="E18" s="16">
        <v>390539.9902</v>
      </c>
      <c r="F18" s="16">
        <v>73158.0726</v>
      </c>
      <c r="G18" s="16">
        <v>36389.4655</v>
      </c>
      <c r="H18" s="16">
        <v>39053.999</v>
      </c>
      <c r="I18" s="16">
        <v>429593.9892</v>
      </c>
      <c r="J18" s="16">
        <v>1006775.2124</v>
      </c>
      <c r="K18" s="16">
        <v>1436369.2016</v>
      </c>
      <c r="L18" s="16">
        <f t="shared" si="2"/>
        <v>266744.0681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3">
        <v>6.0</v>
      </c>
      <c r="B19" s="16">
        <f t="shared" si="1"/>
        <v>1432264.965</v>
      </c>
      <c r="C19" s="16">
        <v>999497.3193</v>
      </c>
      <c r="D19" s="16">
        <v>-68074.9217</v>
      </c>
      <c r="E19" s="16">
        <v>357414.8305</v>
      </c>
      <c r="F19" s="16">
        <v>75352.8148</v>
      </c>
      <c r="G19" s="16">
        <v>37481.1495</v>
      </c>
      <c r="H19" s="16">
        <v>35741.4831</v>
      </c>
      <c r="I19" s="16">
        <v>393156.3136</v>
      </c>
      <c r="J19" s="16">
        <v>1036978.4688</v>
      </c>
      <c r="K19" s="16">
        <v>1430134.7823</v>
      </c>
      <c r="L19" s="16">
        <f t="shared" si="2"/>
        <v>221926.4894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3">
        <v>7.0</v>
      </c>
      <c r="B20" s="16">
        <f t="shared" si="1"/>
        <v>1425233.937</v>
      </c>
      <c r="C20" s="16">
        <v>1029482.2389</v>
      </c>
      <c r="D20" s="16">
        <v>-70117.1694</v>
      </c>
      <c r="E20" s="16">
        <v>318138.299</v>
      </c>
      <c r="F20" s="16">
        <v>77613.3993</v>
      </c>
      <c r="G20" s="16">
        <v>38605.584</v>
      </c>
      <c r="H20" s="16">
        <v>31813.8299</v>
      </c>
      <c r="I20" s="16">
        <v>349952.1289</v>
      </c>
      <c r="J20" s="16">
        <v>1068087.8228</v>
      </c>
      <c r="K20" s="16">
        <v>1418039.9517</v>
      </c>
      <c r="L20" s="16">
        <f t="shared" si="2"/>
        <v>179580.7759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3">
        <v>8.0</v>
      </c>
      <c r="B21" s="16">
        <f t="shared" si="1"/>
        <v>1412350.461</v>
      </c>
      <c r="C21" s="16">
        <v>1060366.706</v>
      </c>
      <c r="D21" s="16">
        <v>-72220.6845</v>
      </c>
      <c r="E21" s="16">
        <v>272041.954</v>
      </c>
      <c r="F21" s="16">
        <v>79941.8013</v>
      </c>
      <c r="G21" s="16">
        <v>39763.7515</v>
      </c>
      <c r="H21" s="16">
        <v>27204.1954</v>
      </c>
      <c r="I21" s="16">
        <v>299246.1494</v>
      </c>
      <c r="J21" s="16">
        <v>1100130.4575</v>
      </c>
      <c r="K21" s="16">
        <v>1399376.6069</v>
      </c>
      <c r="L21" s="16">
        <f t="shared" si="2"/>
        <v>139600.5372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3">
        <v>9.0</v>
      </c>
      <c r="B22" s="16">
        <f t="shared" si="1"/>
        <v>1392906.046</v>
      </c>
      <c r="C22" s="16">
        <v>1092177.7072</v>
      </c>
      <c r="D22" s="16">
        <v>-74387.305</v>
      </c>
      <c r="E22" s="16">
        <v>218388.2832</v>
      </c>
      <c r="F22" s="16">
        <v>82340.0553</v>
      </c>
      <c r="G22" s="16">
        <v>40956.664</v>
      </c>
      <c r="H22" s="16">
        <v>21838.8283</v>
      </c>
      <c r="I22" s="16">
        <v>240227.1115</v>
      </c>
      <c r="J22" s="16">
        <v>1133134.3712</v>
      </c>
      <c r="K22" s="16">
        <v>1373361.4828</v>
      </c>
      <c r="L22" s="16">
        <f t="shared" si="2"/>
        <v>101879.7458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3">
        <v>10.0</v>
      </c>
      <c r="B23" s="16">
        <f t="shared" si="1"/>
        <v>1366116.904</v>
      </c>
      <c r="C23" s="16">
        <v>1124943.0384</v>
      </c>
      <c r="D23" s="16">
        <v>-76618.9241</v>
      </c>
      <c r="E23" s="16">
        <v>156363.6087</v>
      </c>
      <c r="F23" s="16">
        <v>84810.2569</v>
      </c>
      <c r="G23" s="16">
        <v>42185.3639</v>
      </c>
      <c r="H23" s="16">
        <v>15636.3609</v>
      </c>
      <c r="I23" s="16">
        <v>171999.9696</v>
      </c>
      <c r="J23" s="16">
        <v>1167128.4024</v>
      </c>
      <c r="K23" s="16">
        <v>1339128.372</v>
      </c>
      <c r="L23" s="16">
        <f t="shared" si="2"/>
        <v>66313.43404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3">
        <v>11.0</v>
      </c>
      <c r="B24" s="16">
        <f t="shared" si="1"/>
        <v>1331116.194</v>
      </c>
      <c r="C24" s="16">
        <v>1158691.3296</v>
      </c>
      <c r="D24" s="16">
        <v>-78917.4919</v>
      </c>
      <c r="E24" s="16">
        <v>85070.2999</v>
      </c>
      <c r="F24" s="16">
        <v>87354.5647</v>
      </c>
      <c r="G24" s="16">
        <v>43450.9249</v>
      </c>
      <c r="H24" s="16">
        <v>8507.03</v>
      </c>
      <c r="I24" s="16">
        <v>93577.3299</v>
      </c>
      <c r="J24" s="16">
        <v>1202142.2544</v>
      </c>
      <c r="K24" s="16">
        <v>1295719.5843</v>
      </c>
      <c r="L24" s="16">
        <f t="shared" si="2"/>
        <v>32798.28325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3">
        <v>12.0</v>
      </c>
      <c r="B25" s="16">
        <f t="shared" si="1"/>
        <v>1286945.493</v>
      </c>
      <c r="C25" s="16">
        <v>1193452.0695</v>
      </c>
      <c r="D25" s="16">
        <v>-81285.0166</v>
      </c>
      <c r="E25" s="16">
        <v>3518.2223</v>
      </c>
      <c r="F25" s="16">
        <v>89975.2016</v>
      </c>
      <c r="G25" s="16">
        <v>44754.4526</v>
      </c>
      <c r="H25" s="16">
        <v>351.8222</v>
      </c>
      <c r="I25" s="16">
        <v>3870.0445</v>
      </c>
      <c r="J25" s="16">
        <v>1238206.5221</v>
      </c>
      <c r="K25" s="16">
        <v>1242076.5666</v>
      </c>
      <c r="L25" s="16">
        <f t="shared" si="2"/>
        <v>1233.115453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3">
        <v>13.0</v>
      </c>
      <c r="B26" s="16">
        <f t="shared" si="1"/>
        <v>1232545.435</v>
      </c>
      <c r="C26" s="16">
        <v>1229255.6316</v>
      </c>
      <c r="D26" s="16">
        <v>-83723.5671</v>
      </c>
      <c r="E26" s="16">
        <v>-89384.6543</v>
      </c>
      <c r="F26" s="16">
        <v>92674.4576</v>
      </c>
      <c r="G26" s="16">
        <v>46097.0862</v>
      </c>
      <c r="H26" s="16">
        <v>-8938.4654</v>
      </c>
      <c r="I26" s="16">
        <v>-98323.1197</v>
      </c>
      <c r="J26" s="16">
        <v>1275352.7177</v>
      </c>
      <c r="K26" s="16">
        <v>1177029.598</v>
      </c>
      <c r="L26" s="16">
        <f t="shared" si="2"/>
        <v>-28480.7057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3">
        <v>14.0</v>
      </c>
      <c r="B27" s="16">
        <f t="shared" si="1"/>
        <v>1166745.417</v>
      </c>
      <c r="C27" s="16">
        <v>1266133.3005</v>
      </c>
      <c r="D27" s="16">
        <v>-86235.2741</v>
      </c>
      <c r="E27" s="16">
        <v>-194842.5749</v>
      </c>
      <c r="F27" s="16">
        <v>95454.6914</v>
      </c>
      <c r="G27" s="16">
        <v>47479.9988</v>
      </c>
      <c r="H27" s="16">
        <v>-19484.2575</v>
      </c>
      <c r="I27" s="16">
        <v>-214326.8324</v>
      </c>
      <c r="J27" s="16">
        <v>1313613.2993</v>
      </c>
      <c r="K27" s="16">
        <v>1099286.4669</v>
      </c>
      <c r="L27" s="16">
        <f t="shared" si="2"/>
        <v>-56438.95403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3">
        <v>15.0</v>
      </c>
      <c r="B28" s="16">
        <f t="shared" si="1"/>
        <v>1088252.292</v>
      </c>
      <c r="C28" s="16">
        <v>1304117.2995</v>
      </c>
      <c r="D28" s="16">
        <v>-88822.3324</v>
      </c>
      <c r="E28" s="16">
        <v>-314183.34</v>
      </c>
      <c r="F28" s="16">
        <v>98318.3321</v>
      </c>
      <c r="G28" s="16">
        <v>48904.3987</v>
      </c>
      <c r="H28" s="16">
        <v>-31418.334</v>
      </c>
      <c r="I28" s="16">
        <v>-345601.674</v>
      </c>
      <c r="J28" s="16">
        <v>1353021.6982</v>
      </c>
      <c r="K28" s="16">
        <v>1007420.0243</v>
      </c>
      <c r="L28" s="16">
        <f t="shared" si="2"/>
        <v>-82734.29363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B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0" t="s">
        <v>7</v>
      </c>
      <c r="B3" s="11">
        <v>0.05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0" t="s">
        <v>8</v>
      </c>
      <c r="B4" s="11">
        <v>0.1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0" t="s">
        <v>9</v>
      </c>
      <c r="B5" s="11">
        <v>0.25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0" t="s">
        <v>10</v>
      </c>
      <c r="B6" s="11">
        <v>0.15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0" t="s">
        <v>11</v>
      </c>
      <c r="B7" s="11">
        <v>0.03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0" t="s">
        <v>12</v>
      </c>
      <c r="B8" s="12">
        <v>1400000.0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0" t="s">
        <v>13</v>
      </c>
      <c r="B9" s="12">
        <v>65000.0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0" t="s">
        <v>14</v>
      </c>
      <c r="B10" s="13">
        <v>15.0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4" t="s">
        <v>15</v>
      </c>
      <c r="B13" s="14" t="s">
        <v>16</v>
      </c>
      <c r="C13" s="14" t="s">
        <v>17</v>
      </c>
      <c r="D13" s="14" t="s">
        <v>18</v>
      </c>
      <c r="E13" s="14" t="s">
        <v>19</v>
      </c>
      <c r="F13" s="14" t="s">
        <v>20</v>
      </c>
      <c r="G13" s="14" t="s">
        <v>21</v>
      </c>
      <c r="H13" s="14" t="s">
        <v>22</v>
      </c>
      <c r="I13" s="14" t="s">
        <v>23</v>
      </c>
      <c r="J13" s="14" t="s">
        <v>24</v>
      </c>
      <c r="K13" s="14" t="s">
        <v>25</v>
      </c>
      <c r="L13" s="14" t="s">
        <v>26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3">
        <v>1.0</v>
      </c>
      <c r="B14" s="16">
        <f>B8</f>
        <v>1400000</v>
      </c>
      <c r="C14" s="15">
        <f t="shared" ref="C14:C28" si="1">PV((1+$B$3*(1-$B$5))/(1+$B$7)-1,$B$10-1,-F14,,0)</f>
        <v>862175.1676</v>
      </c>
      <c r="D14" s="16" t="s">
        <v>27</v>
      </c>
      <c r="E14" s="16">
        <v>472824.8324</v>
      </c>
      <c r="F14" s="16">
        <v>65000.0</v>
      </c>
      <c r="G14" s="16">
        <v>32331.5688</v>
      </c>
      <c r="H14" s="16">
        <v>47282.4832</v>
      </c>
      <c r="I14" s="16">
        <v>520107.3157</v>
      </c>
      <c r="J14" s="16">
        <v>894506.7364</v>
      </c>
      <c r="K14" s="16">
        <v>1414614.052</v>
      </c>
      <c r="L14" s="16">
        <f>E14</f>
        <v>472824.8324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3">
        <v>2.0</v>
      </c>
      <c r="B15" s="16">
        <f t="shared" ref="B15:B28" si="2">C15+E15+F15</f>
        <v>1413777.872</v>
      </c>
      <c r="C15" s="16">
        <f t="shared" si="1"/>
        <v>888040.4226</v>
      </c>
      <c r="D15" s="16">
        <v>-60483.6862</v>
      </c>
      <c r="E15" s="16">
        <v>458787.4494</v>
      </c>
      <c r="F15" s="16">
        <v>66950.0</v>
      </c>
      <c r="G15" s="16">
        <v>33301.5158</v>
      </c>
      <c r="H15" s="16">
        <v>45878.7449</v>
      </c>
      <c r="I15" s="16">
        <v>504666.1944</v>
      </c>
      <c r="J15" s="16">
        <v>921341.9385</v>
      </c>
      <c r="K15" s="16">
        <v>1426008.1328</v>
      </c>
      <c r="L15" s="16">
        <f t="shared" ref="L15:L28" si="3">L14*E15/I14</f>
        <v>417079.4994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3">
        <v>3.0</v>
      </c>
      <c r="B16" s="16">
        <f t="shared" si="2"/>
        <v>1424342.971</v>
      </c>
      <c r="C16" s="16">
        <f t="shared" si="1"/>
        <v>914681.6353</v>
      </c>
      <c r="D16" s="16">
        <v>-62298.1968</v>
      </c>
      <c r="E16" s="16">
        <v>440702.8357</v>
      </c>
      <c r="F16" s="16">
        <v>68958.5</v>
      </c>
      <c r="G16" s="16">
        <v>34300.5613</v>
      </c>
      <c r="H16" s="16">
        <v>44070.2836</v>
      </c>
      <c r="I16" s="16">
        <v>484773.1193</v>
      </c>
      <c r="J16" s="16">
        <v>948982.1966</v>
      </c>
      <c r="K16" s="16">
        <v>1433755.3159</v>
      </c>
      <c r="L16" s="16">
        <f t="shared" si="3"/>
        <v>364217.2195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3">
        <v>4.0</v>
      </c>
      <c r="B17" s="16">
        <f t="shared" si="2"/>
        <v>1431268.955</v>
      </c>
      <c r="C17" s="16">
        <f t="shared" si="1"/>
        <v>942122.0844</v>
      </c>
      <c r="D17" s="16">
        <v>-64167.1427</v>
      </c>
      <c r="E17" s="16">
        <v>418119.6156</v>
      </c>
      <c r="F17" s="16">
        <v>71027.255</v>
      </c>
      <c r="G17" s="16">
        <v>35329.5782</v>
      </c>
      <c r="H17" s="16">
        <v>41811.9616</v>
      </c>
      <c r="I17" s="16">
        <v>459931.5771</v>
      </c>
      <c r="J17" s="16">
        <v>977451.6625</v>
      </c>
      <c r="K17" s="16">
        <v>1437383.2396</v>
      </c>
      <c r="L17" s="16">
        <f t="shared" si="3"/>
        <v>314139.4557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3">
        <v>5.0</v>
      </c>
      <c r="B18" s="16">
        <f t="shared" si="2"/>
        <v>1434083.809</v>
      </c>
      <c r="C18" s="16">
        <f t="shared" si="1"/>
        <v>970385.7462</v>
      </c>
      <c r="D18" s="16">
        <v>-66092.157</v>
      </c>
      <c r="E18" s="16">
        <v>390539.9902</v>
      </c>
      <c r="F18" s="16">
        <v>73158.0726</v>
      </c>
      <c r="G18" s="16">
        <v>36389.4655</v>
      </c>
      <c r="H18" s="16">
        <v>39053.999</v>
      </c>
      <c r="I18" s="16">
        <v>429593.9892</v>
      </c>
      <c r="J18" s="16">
        <v>1006775.2124</v>
      </c>
      <c r="K18" s="16">
        <v>1436369.2016</v>
      </c>
      <c r="L18" s="16">
        <f t="shared" si="3"/>
        <v>266744.0681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3">
        <v>6.0</v>
      </c>
      <c r="B19" s="16">
        <f t="shared" si="2"/>
        <v>1432264.964</v>
      </c>
      <c r="C19" s="16">
        <f t="shared" si="1"/>
        <v>999497.3189</v>
      </c>
      <c r="D19" s="16">
        <v>-68074.9217</v>
      </c>
      <c r="E19" s="16">
        <v>357414.8305</v>
      </c>
      <c r="F19" s="16">
        <v>75352.8148</v>
      </c>
      <c r="G19" s="16">
        <v>37481.1495</v>
      </c>
      <c r="H19" s="16">
        <v>35741.4831</v>
      </c>
      <c r="I19" s="16">
        <v>393156.3136</v>
      </c>
      <c r="J19" s="16">
        <v>1036978.4688</v>
      </c>
      <c r="K19" s="16">
        <v>1430134.7823</v>
      </c>
      <c r="L19" s="16">
        <f t="shared" si="3"/>
        <v>221926.4894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3">
        <v>7.0</v>
      </c>
      <c r="B20" s="16">
        <f t="shared" si="2"/>
        <v>1425233.938</v>
      </c>
      <c r="C20" s="16">
        <f t="shared" si="1"/>
        <v>1029482.239</v>
      </c>
      <c r="D20" s="16">
        <v>-70117.1694</v>
      </c>
      <c r="E20" s="16">
        <v>318138.299</v>
      </c>
      <c r="F20" s="16">
        <v>77613.3993</v>
      </c>
      <c r="G20" s="16">
        <v>38605.584</v>
      </c>
      <c r="H20" s="16">
        <v>31813.8299</v>
      </c>
      <c r="I20" s="16">
        <v>349952.1289</v>
      </c>
      <c r="J20" s="16">
        <v>1068087.8228</v>
      </c>
      <c r="K20" s="16">
        <v>1418039.9517</v>
      </c>
      <c r="L20" s="16">
        <f t="shared" si="3"/>
        <v>179580.7759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3">
        <v>8.0</v>
      </c>
      <c r="B21" s="16">
        <f t="shared" si="2"/>
        <v>1412350.462</v>
      </c>
      <c r="C21" s="16">
        <f t="shared" si="1"/>
        <v>1060366.707</v>
      </c>
      <c r="D21" s="16">
        <v>-72220.6845</v>
      </c>
      <c r="E21" s="16">
        <v>272041.954</v>
      </c>
      <c r="F21" s="16">
        <v>79941.8013</v>
      </c>
      <c r="G21" s="16">
        <v>39763.7515</v>
      </c>
      <c r="H21" s="16">
        <v>27204.1954</v>
      </c>
      <c r="I21" s="16">
        <v>299246.1494</v>
      </c>
      <c r="J21" s="16">
        <v>1100130.4575</v>
      </c>
      <c r="K21" s="16">
        <v>1399376.6069</v>
      </c>
      <c r="L21" s="16">
        <f t="shared" si="3"/>
        <v>139600.5372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3">
        <v>9.0</v>
      </c>
      <c r="B22" s="16">
        <f t="shared" si="2"/>
        <v>1392906.046</v>
      </c>
      <c r="C22" s="16">
        <f t="shared" si="1"/>
        <v>1092177.707</v>
      </c>
      <c r="D22" s="16">
        <v>-74387.305</v>
      </c>
      <c r="E22" s="16">
        <v>218388.2832</v>
      </c>
      <c r="F22" s="16">
        <v>82340.0553</v>
      </c>
      <c r="G22" s="16">
        <v>40956.664</v>
      </c>
      <c r="H22" s="16">
        <v>21838.8283</v>
      </c>
      <c r="I22" s="16">
        <v>240227.1115</v>
      </c>
      <c r="J22" s="16">
        <v>1133134.3712</v>
      </c>
      <c r="K22" s="16">
        <v>1373361.4828</v>
      </c>
      <c r="L22" s="16">
        <f t="shared" si="3"/>
        <v>101879.7458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3">
        <v>10.0</v>
      </c>
      <c r="B23" s="16">
        <f t="shared" si="2"/>
        <v>1366116.903</v>
      </c>
      <c r="C23" s="16">
        <f t="shared" si="1"/>
        <v>1124943.038</v>
      </c>
      <c r="D23" s="16">
        <v>-76618.9241</v>
      </c>
      <c r="E23" s="16">
        <v>156363.6087</v>
      </c>
      <c r="F23" s="16">
        <v>84810.2569</v>
      </c>
      <c r="G23" s="16">
        <v>42185.3639</v>
      </c>
      <c r="H23" s="16">
        <v>15636.3609</v>
      </c>
      <c r="I23" s="16">
        <v>171999.9696</v>
      </c>
      <c r="J23" s="16">
        <v>1167128.4024</v>
      </c>
      <c r="K23" s="16">
        <v>1339128.372</v>
      </c>
      <c r="L23" s="16">
        <f t="shared" si="3"/>
        <v>66313.43404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3">
        <v>11.0</v>
      </c>
      <c r="B24" s="16">
        <f t="shared" si="2"/>
        <v>1331116.195</v>
      </c>
      <c r="C24" s="16">
        <f t="shared" si="1"/>
        <v>1158691.33</v>
      </c>
      <c r="D24" s="16">
        <v>-78917.4919</v>
      </c>
      <c r="E24" s="16">
        <v>85070.2999</v>
      </c>
      <c r="F24" s="16">
        <v>87354.5647</v>
      </c>
      <c r="G24" s="16">
        <v>43450.9249</v>
      </c>
      <c r="H24" s="16">
        <v>8507.03</v>
      </c>
      <c r="I24" s="16">
        <v>93577.3299</v>
      </c>
      <c r="J24" s="16">
        <v>1202142.2544</v>
      </c>
      <c r="K24" s="16">
        <v>1295719.5843</v>
      </c>
      <c r="L24" s="16">
        <f t="shared" si="3"/>
        <v>32798.28325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3">
        <v>12.0</v>
      </c>
      <c r="B25" s="16">
        <f t="shared" si="2"/>
        <v>1286945.493</v>
      </c>
      <c r="C25" s="16">
        <f t="shared" si="1"/>
        <v>1193452.07</v>
      </c>
      <c r="D25" s="16">
        <v>-81285.0166</v>
      </c>
      <c r="E25" s="16">
        <v>3518.2223</v>
      </c>
      <c r="F25" s="16">
        <v>89975.2016</v>
      </c>
      <c r="G25" s="16">
        <v>44754.4526</v>
      </c>
      <c r="H25" s="16">
        <v>351.8222</v>
      </c>
      <c r="I25" s="16">
        <v>3870.0445</v>
      </c>
      <c r="J25" s="16">
        <v>1238206.5221</v>
      </c>
      <c r="K25" s="16">
        <v>1242076.5666</v>
      </c>
      <c r="L25" s="16">
        <f t="shared" si="3"/>
        <v>1233.115453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3">
        <v>13.0</v>
      </c>
      <c r="B26" s="16">
        <f t="shared" si="2"/>
        <v>1232545.434</v>
      </c>
      <c r="C26" s="16">
        <f t="shared" si="1"/>
        <v>1229255.631</v>
      </c>
      <c r="D26" s="16">
        <v>-83723.5671</v>
      </c>
      <c r="E26" s="16">
        <v>-89384.6543</v>
      </c>
      <c r="F26" s="16">
        <v>92674.4576</v>
      </c>
      <c r="G26" s="16">
        <v>46097.0862</v>
      </c>
      <c r="H26" s="16">
        <v>-8938.4654</v>
      </c>
      <c r="I26" s="16">
        <v>-98323.1197</v>
      </c>
      <c r="J26" s="16">
        <v>1275352.7177</v>
      </c>
      <c r="K26" s="16">
        <v>1177029.598</v>
      </c>
      <c r="L26" s="16">
        <f t="shared" si="3"/>
        <v>-28480.7057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3">
        <v>14.0</v>
      </c>
      <c r="B27" s="16">
        <f t="shared" si="2"/>
        <v>1166745.417</v>
      </c>
      <c r="C27" s="16">
        <f t="shared" si="1"/>
        <v>1266133.301</v>
      </c>
      <c r="D27" s="16">
        <v>-86235.2741</v>
      </c>
      <c r="E27" s="16">
        <v>-194842.5749</v>
      </c>
      <c r="F27" s="16">
        <v>95454.6914</v>
      </c>
      <c r="G27" s="16">
        <v>47479.9988</v>
      </c>
      <c r="H27" s="16">
        <v>-19484.2575</v>
      </c>
      <c r="I27" s="16">
        <v>-214326.8324</v>
      </c>
      <c r="J27" s="16">
        <v>1313613.2993</v>
      </c>
      <c r="K27" s="16">
        <v>1099286.4669</v>
      </c>
      <c r="L27" s="16">
        <f t="shared" si="3"/>
        <v>-56438.95403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3">
        <v>15.0</v>
      </c>
      <c r="B28" s="16">
        <f t="shared" si="2"/>
        <v>1088252.291</v>
      </c>
      <c r="C28" s="16">
        <f t="shared" si="1"/>
        <v>1304117.299</v>
      </c>
      <c r="D28" s="16">
        <v>-88822.3324</v>
      </c>
      <c r="E28" s="16">
        <v>-314183.34</v>
      </c>
      <c r="F28" s="16">
        <v>98318.3321</v>
      </c>
      <c r="G28" s="16">
        <v>48904.3987</v>
      </c>
      <c r="H28" s="16">
        <v>-31418.334</v>
      </c>
      <c r="I28" s="16">
        <v>-345601.674</v>
      </c>
      <c r="J28" s="16">
        <v>1353021.6982</v>
      </c>
      <c r="K28" s="16">
        <v>1007420.0243</v>
      </c>
      <c r="L28" s="16">
        <f t="shared" si="3"/>
        <v>-82734.29363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B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0" t="s">
        <v>7</v>
      </c>
      <c r="B3" s="11">
        <v>0.05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0" t="s">
        <v>8</v>
      </c>
      <c r="B4" s="11">
        <v>0.1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0" t="s">
        <v>9</v>
      </c>
      <c r="B5" s="11">
        <v>0.25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0" t="s">
        <v>10</v>
      </c>
      <c r="B6" s="11">
        <v>0.15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0" t="s">
        <v>11</v>
      </c>
      <c r="B7" s="11">
        <v>0.03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0" t="s">
        <v>12</v>
      </c>
      <c r="B8" s="12">
        <v>1400000.0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0" t="s">
        <v>13</v>
      </c>
      <c r="B9" s="12">
        <v>65000.0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0" t="s">
        <v>14</v>
      </c>
      <c r="B10" s="13">
        <v>15.0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4" t="s">
        <v>15</v>
      </c>
      <c r="B13" s="14" t="s">
        <v>16</v>
      </c>
      <c r="C13" s="14" t="s">
        <v>17</v>
      </c>
      <c r="D13" s="14" t="s">
        <v>18</v>
      </c>
      <c r="E13" s="14" t="s">
        <v>19</v>
      </c>
      <c r="F13" s="14" t="s">
        <v>20</v>
      </c>
      <c r="G13" s="14" t="s">
        <v>21</v>
      </c>
      <c r="H13" s="14" t="s">
        <v>22</v>
      </c>
      <c r="I13" s="14" t="s">
        <v>23</v>
      </c>
      <c r="J13" s="14" t="s">
        <v>24</v>
      </c>
      <c r="K13" s="14" t="s">
        <v>25</v>
      </c>
      <c r="L13" s="14" t="s">
        <v>26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3">
        <v>1.0</v>
      </c>
      <c r="B14" s="16">
        <f>B8</f>
        <v>1400000</v>
      </c>
      <c r="C14" s="16">
        <f t="shared" ref="C14:C28" si="1">PV((1+$B$3*(1-$B$5))/(1+$B$7)-1,$B$10-1,-F14,,0)</f>
        <v>862175.1676</v>
      </c>
      <c r="D14" s="16" t="s">
        <v>27</v>
      </c>
      <c r="E14" s="16">
        <f>B14-C14-F14</f>
        <v>472824.8324</v>
      </c>
      <c r="F14" s="16">
        <v>65000.0</v>
      </c>
      <c r="G14" s="16">
        <v>32331.5688</v>
      </c>
      <c r="H14" s="16">
        <v>47282.4832</v>
      </c>
      <c r="I14" s="16">
        <v>520107.3157</v>
      </c>
      <c r="J14" s="16">
        <v>894506.7364</v>
      </c>
      <c r="K14" s="16">
        <v>1414614.052</v>
      </c>
      <c r="L14" s="16">
        <f>E14</f>
        <v>472824.8324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3">
        <v>2.0</v>
      </c>
      <c r="B15" s="16">
        <f t="shared" ref="B15:B28" si="2">C15+E15+F15</f>
        <v>1413777.872</v>
      </c>
      <c r="C15" s="16">
        <f t="shared" si="1"/>
        <v>888040.4226</v>
      </c>
      <c r="D15" s="15">
        <f t="shared" ref="D15:D28" si="3">J14-C15-F15</f>
        <v>-60483.68621</v>
      </c>
      <c r="E15" s="16">
        <f>I14+D15/(1-$B$6+$B$6*((E14/1)/I14))</f>
        <v>458787.4495</v>
      </c>
      <c r="F15" s="16">
        <v>66950.0</v>
      </c>
      <c r="G15" s="16">
        <v>33301.5158</v>
      </c>
      <c r="H15" s="16">
        <v>45878.7449</v>
      </c>
      <c r="I15" s="16">
        <v>504666.1944</v>
      </c>
      <c r="J15" s="16">
        <v>921341.9385</v>
      </c>
      <c r="K15" s="16">
        <v>1426008.1328</v>
      </c>
      <c r="L15" s="16">
        <f t="shared" ref="L15:L28" si="4">L14*E15/I14</f>
        <v>417079.4995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3">
        <v>3.0</v>
      </c>
      <c r="B16" s="16">
        <f t="shared" si="2"/>
        <v>1424342.971</v>
      </c>
      <c r="C16" s="16">
        <f t="shared" si="1"/>
        <v>914681.6353</v>
      </c>
      <c r="D16" s="16">
        <f t="shared" si="3"/>
        <v>-62298.19679</v>
      </c>
      <c r="E16" s="16">
        <f t="shared" ref="E16:E28" si="5">I15+D16/(1-$B$6+$B$6*L15/I15)</f>
        <v>440702.8358</v>
      </c>
      <c r="F16" s="16">
        <v>68958.5</v>
      </c>
      <c r="G16" s="16">
        <v>34300.5613</v>
      </c>
      <c r="H16" s="16">
        <v>44070.2836</v>
      </c>
      <c r="I16" s="16">
        <v>484773.1193</v>
      </c>
      <c r="J16" s="16">
        <v>948982.1966</v>
      </c>
      <c r="K16" s="16">
        <v>1433755.3159</v>
      </c>
      <c r="L16" s="16">
        <f t="shared" si="4"/>
        <v>364217.2197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3">
        <v>4.0</v>
      </c>
      <c r="B17" s="16">
        <f t="shared" si="2"/>
        <v>1431268.955</v>
      </c>
      <c r="C17" s="16">
        <f t="shared" si="1"/>
        <v>942122.0844</v>
      </c>
      <c r="D17" s="16">
        <f t="shared" si="3"/>
        <v>-64167.14275</v>
      </c>
      <c r="E17" s="16">
        <f t="shared" si="5"/>
        <v>418119.6156</v>
      </c>
      <c r="F17" s="16">
        <v>71027.255</v>
      </c>
      <c r="G17" s="16">
        <v>35329.5782</v>
      </c>
      <c r="H17" s="16">
        <v>41811.9616</v>
      </c>
      <c r="I17" s="16">
        <v>459931.5771</v>
      </c>
      <c r="J17" s="16">
        <v>977451.6625</v>
      </c>
      <c r="K17" s="16">
        <v>1437383.2396</v>
      </c>
      <c r="L17" s="16">
        <f t="shared" si="4"/>
        <v>314139.4558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3">
        <v>5.0</v>
      </c>
      <c r="B18" s="16">
        <f t="shared" si="2"/>
        <v>1434083.81</v>
      </c>
      <c r="C18" s="16">
        <f t="shared" si="1"/>
        <v>970385.7462</v>
      </c>
      <c r="D18" s="16">
        <f t="shared" si="3"/>
        <v>-66092.15632</v>
      </c>
      <c r="E18" s="16">
        <f t="shared" si="5"/>
        <v>390539.9909</v>
      </c>
      <c r="F18" s="16">
        <v>73158.0726</v>
      </c>
      <c r="G18" s="16">
        <v>36389.4655</v>
      </c>
      <c r="H18" s="16">
        <v>39053.999</v>
      </c>
      <c r="I18" s="16">
        <v>429593.9892</v>
      </c>
      <c r="J18" s="16">
        <v>1006775.2124</v>
      </c>
      <c r="K18" s="16">
        <v>1436369.2016</v>
      </c>
      <c r="L18" s="16">
        <f t="shared" si="4"/>
        <v>266744.0687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3">
        <v>6.0</v>
      </c>
      <c r="B19" s="16">
        <f t="shared" si="2"/>
        <v>1432264.965</v>
      </c>
      <c r="C19" s="16">
        <f t="shared" si="1"/>
        <v>999497.3189</v>
      </c>
      <c r="D19" s="16">
        <f t="shared" si="3"/>
        <v>-68074.9213</v>
      </c>
      <c r="E19" s="16">
        <f t="shared" si="5"/>
        <v>357414.8309</v>
      </c>
      <c r="F19" s="16">
        <v>75352.8148</v>
      </c>
      <c r="G19" s="16">
        <v>37481.1495</v>
      </c>
      <c r="H19" s="16">
        <v>35741.4831</v>
      </c>
      <c r="I19" s="16">
        <v>393156.3136</v>
      </c>
      <c r="J19" s="16">
        <v>1036978.4688</v>
      </c>
      <c r="K19" s="16">
        <v>1430134.7823</v>
      </c>
      <c r="L19" s="16">
        <f t="shared" si="4"/>
        <v>221926.4902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3">
        <v>7.0</v>
      </c>
      <c r="B20" s="16">
        <f t="shared" si="2"/>
        <v>1425233.937</v>
      </c>
      <c r="C20" s="16">
        <f t="shared" si="1"/>
        <v>1029482.239</v>
      </c>
      <c r="D20" s="16">
        <f t="shared" si="3"/>
        <v>-70117.16971</v>
      </c>
      <c r="E20" s="16">
        <f t="shared" si="5"/>
        <v>318138.2987</v>
      </c>
      <c r="F20" s="16">
        <v>77613.3993</v>
      </c>
      <c r="G20" s="16">
        <v>38605.584</v>
      </c>
      <c r="H20" s="16">
        <v>31813.8299</v>
      </c>
      <c r="I20" s="16">
        <v>349952.1289</v>
      </c>
      <c r="J20" s="16">
        <v>1068087.8228</v>
      </c>
      <c r="K20" s="16">
        <v>1418039.9517</v>
      </c>
      <c r="L20" s="16">
        <f t="shared" si="4"/>
        <v>179580.7764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3">
        <v>8.0</v>
      </c>
      <c r="B21" s="16">
        <f t="shared" si="2"/>
        <v>1412350.461</v>
      </c>
      <c r="C21" s="16">
        <f t="shared" si="1"/>
        <v>1060366.707</v>
      </c>
      <c r="D21" s="16">
        <f t="shared" si="3"/>
        <v>-72220.68516</v>
      </c>
      <c r="E21" s="16">
        <f t="shared" si="5"/>
        <v>272041.9533</v>
      </c>
      <c r="F21" s="16">
        <v>79941.8013</v>
      </c>
      <c r="G21" s="16">
        <v>39763.7515</v>
      </c>
      <c r="H21" s="16">
        <v>27204.1954</v>
      </c>
      <c r="I21" s="16">
        <v>299246.1494</v>
      </c>
      <c r="J21" s="16">
        <v>1100130.4575</v>
      </c>
      <c r="K21" s="16">
        <v>1399376.6069</v>
      </c>
      <c r="L21" s="16">
        <f t="shared" si="4"/>
        <v>139600.5372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3">
        <v>9.0</v>
      </c>
      <c r="B22" s="16">
        <f t="shared" si="2"/>
        <v>1392906.046</v>
      </c>
      <c r="C22" s="16">
        <f t="shared" si="1"/>
        <v>1092177.707</v>
      </c>
      <c r="D22" s="16">
        <f t="shared" si="3"/>
        <v>-74387.30514</v>
      </c>
      <c r="E22" s="16">
        <f t="shared" si="5"/>
        <v>218388.283</v>
      </c>
      <c r="F22" s="16">
        <v>82340.0553</v>
      </c>
      <c r="G22" s="16">
        <v>40956.664</v>
      </c>
      <c r="H22" s="16">
        <v>21838.8283</v>
      </c>
      <c r="I22" s="16">
        <v>240227.1115</v>
      </c>
      <c r="J22" s="16">
        <v>1133134.3712</v>
      </c>
      <c r="K22" s="16">
        <v>1373361.4828</v>
      </c>
      <c r="L22" s="16">
        <f t="shared" si="4"/>
        <v>101879.7457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3">
        <v>10.0</v>
      </c>
      <c r="B23" s="16">
        <f t="shared" si="2"/>
        <v>1366116.904</v>
      </c>
      <c r="C23" s="16">
        <f t="shared" si="1"/>
        <v>1124943.038</v>
      </c>
      <c r="D23" s="16">
        <f t="shared" si="3"/>
        <v>-76618.92348</v>
      </c>
      <c r="E23" s="16">
        <f t="shared" si="5"/>
        <v>156363.6094</v>
      </c>
      <c r="F23" s="16">
        <v>84810.2569</v>
      </c>
      <c r="G23" s="16">
        <v>42185.3639</v>
      </c>
      <c r="H23" s="16">
        <v>15636.3609</v>
      </c>
      <c r="I23" s="16">
        <v>171999.9696</v>
      </c>
      <c r="J23" s="16">
        <v>1167128.4024</v>
      </c>
      <c r="K23" s="16">
        <v>1339128.372</v>
      </c>
      <c r="L23" s="16">
        <f t="shared" si="4"/>
        <v>66313.43429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3">
        <v>11.0</v>
      </c>
      <c r="B24" s="16">
        <f t="shared" si="2"/>
        <v>1331116.194</v>
      </c>
      <c r="C24" s="16">
        <f t="shared" si="1"/>
        <v>1158691.33</v>
      </c>
      <c r="D24" s="16">
        <f t="shared" si="3"/>
        <v>-78917.49245</v>
      </c>
      <c r="E24" s="16">
        <f t="shared" si="5"/>
        <v>85070.29928</v>
      </c>
      <c r="F24" s="16">
        <v>87354.5647</v>
      </c>
      <c r="G24" s="16">
        <v>43450.9249</v>
      </c>
      <c r="H24" s="16">
        <v>8507.03</v>
      </c>
      <c r="I24" s="16">
        <v>93577.3299</v>
      </c>
      <c r="J24" s="16">
        <v>1202142.2544</v>
      </c>
      <c r="K24" s="16">
        <v>1295719.5843</v>
      </c>
      <c r="L24" s="16">
        <f t="shared" si="4"/>
        <v>32798.28313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3">
        <v>12.0</v>
      </c>
      <c r="B25" s="16">
        <f t="shared" si="2"/>
        <v>1286945.493</v>
      </c>
      <c r="C25" s="16">
        <f t="shared" si="1"/>
        <v>1193452.07</v>
      </c>
      <c r="D25" s="16">
        <f t="shared" si="3"/>
        <v>-81285.01671</v>
      </c>
      <c r="E25" s="16">
        <f t="shared" si="5"/>
        <v>3518.222194</v>
      </c>
      <c r="F25" s="16">
        <v>89975.2016</v>
      </c>
      <c r="G25" s="16">
        <v>44754.4526</v>
      </c>
      <c r="H25" s="16">
        <v>351.8222</v>
      </c>
      <c r="I25" s="16">
        <v>3870.0445</v>
      </c>
      <c r="J25" s="16">
        <v>1238206.5221</v>
      </c>
      <c r="K25" s="16">
        <v>1242076.5666</v>
      </c>
      <c r="L25" s="16">
        <f t="shared" si="4"/>
        <v>1233.115411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3">
        <v>13.0</v>
      </c>
      <c r="B26" s="16">
        <f t="shared" si="2"/>
        <v>1232545.435</v>
      </c>
      <c r="C26" s="16">
        <f t="shared" si="1"/>
        <v>1229255.631</v>
      </c>
      <c r="D26" s="16">
        <f t="shared" si="3"/>
        <v>-83723.56646</v>
      </c>
      <c r="E26" s="16">
        <f t="shared" si="5"/>
        <v>-89384.65369</v>
      </c>
      <c r="F26" s="16">
        <v>92674.4576</v>
      </c>
      <c r="G26" s="16">
        <v>46097.0862</v>
      </c>
      <c r="H26" s="16">
        <v>-8938.4654</v>
      </c>
      <c r="I26" s="16">
        <v>-98323.1197</v>
      </c>
      <c r="J26" s="16">
        <v>1275352.7177</v>
      </c>
      <c r="K26" s="16">
        <v>1177029.598</v>
      </c>
      <c r="L26" s="16">
        <f t="shared" si="4"/>
        <v>-28480.70454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3">
        <v>14.0</v>
      </c>
      <c r="B27" s="16">
        <f t="shared" si="2"/>
        <v>1166745.417</v>
      </c>
      <c r="C27" s="16">
        <f t="shared" si="1"/>
        <v>1266133.301</v>
      </c>
      <c r="D27" s="16">
        <f t="shared" si="3"/>
        <v>-86235.27454</v>
      </c>
      <c r="E27" s="16">
        <f t="shared" si="5"/>
        <v>-194842.5755</v>
      </c>
      <c r="F27" s="16">
        <v>95454.6914</v>
      </c>
      <c r="G27" s="16">
        <v>47479.9988</v>
      </c>
      <c r="H27" s="16">
        <v>-19484.2575</v>
      </c>
      <c r="I27" s="16">
        <v>-214326.8324</v>
      </c>
      <c r="J27" s="16">
        <v>1313613.2993</v>
      </c>
      <c r="K27" s="16">
        <v>1099286.4669</v>
      </c>
      <c r="L27" s="16">
        <f t="shared" si="4"/>
        <v>-56438.95192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3">
        <v>15.0</v>
      </c>
      <c r="B28" s="16">
        <f t="shared" si="2"/>
        <v>1088252.292</v>
      </c>
      <c r="C28" s="16">
        <f t="shared" si="1"/>
        <v>1304117.299</v>
      </c>
      <c r="D28" s="16">
        <f t="shared" si="3"/>
        <v>-88822.33211</v>
      </c>
      <c r="E28" s="16">
        <f t="shared" si="5"/>
        <v>-314183.3398</v>
      </c>
      <c r="F28" s="16">
        <v>98318.3321</v>
      </c>
      <c r="G28" s="16">
        <v>48904.3987</v>
      </c>
      <c r="H28" s="16">
        <v>-31418.334</v>
      </c>
      <c r="I28" s="16">
        <v>-345601.674</v>
      </c>
      <c r="J28" s="16">
        <v>1353021.6982</v>
      </c>
      <c r="K28" s="16">
        <v>1007420.0243</v>
      </c>
      <c r="L28" s="16">
        <f t="shared" si="4"/>
        <v>-82734.29049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B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0" t="s">
        <v>7</v>
      </c>
      <c r="B3" s="11">
        <v>0.05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0" t="s">
        <v>8</v>
      </c>
      <c r="B4" s="11">
        <v>0.1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0" t="s">
        <v>9</v>
      </c>
      <c r="B5" s="11">
        <v>0.25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0" t="s">
        <v>10</v>
      </c>
      <c r="B6" s="11">
        <v>0.15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0" t="s">
        <v>11</v>
      </c>
      <c r="B7" s="11">
        <v>0.03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0" t="s">
        <v>12</v>
      </c>
      <c r="B8" s="12">
        <v>1400000.0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0" t="s">
        <v>13</v>
      </c>
      <c r="B9" s="12">
        <v>65000.0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0" t="s">
        <v>14</v>
      </c>
      <c r="B10" s="13">
        <v>15.0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4" t="s">
        <v>15</v>
      </c>
      <c r="B13" s="14" t="s">
        <v>16</v>
      </c>
      <c r="C13" s="14" t="s">
        <v>17</v>
      </c>
      <c r="D13" s="14" t="s">
        <v>18</v>
      </c>
      <c r="E13" s="14" t="s">
        <v>19</v>
      </c>
      <c r="F13" s="14" t="s">
        <v>20</v>
      </c>
      <c r="G13" s="14" t="s">
        <v>21</v>
      </c>
      <c r="H13" s="14" t="s">
        <v>22</v>
      </c>
      <c r="I13" s="14" t="s">
        <v>23</v>
      </c>
      <c r="J13" s="14" t="s">
        <v>24</v>
      </c>
      <c r="K13" s="14" t="s">
        <v>25</v>
      </c>
      <c r="L13" s="14" t="s">
        <v>26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3">
        <v>1.0</v>
      </c>
      <c r="B14" s="16">
        <f>B8</f>
        <v>1400000</v>
      </c>
      <c r="C14" s="16">
        <f t="shared" ref="C14:C28" si="1">PV((1+$B$3*(1-$B$5))/(1+$B$7)-1,$B$10-1,-F14,,0)</f>
        <v>862175.1676</v>
      </c>
      <c r="D14" s="16" t="s">
        <v>27</v>
      </c>
      <c r="E14" s="16">
        <f>B14-C14-F14</f>
        <v>472824.8324</v>
      </c>
      <c r="F14" s="15">
        <f>B9</f>
        <v>65000</v>
      </c>
      <c r="G14" s="16">
        <f t="shared" ref="G14:G28" si="2">C14*$B$3*(1-$B$5)</f>
        <v>32331.56878</v>
      </c>
      <c r="H14" s="16">
        <f t="shared" ref="H14:H28" si="3">E14*$B$4</f>
        <v>47282.48324</v>
      </c>
      <c r="I14" s="16">
        <v>520107.3157</v>
      </c>
      <c r="J14" s="16">
        <v>894506.7364</v>
      </c>
      <c r="K14" s="16">
        <v>1414614.052</v>
      </c>
      <c r="L14" s="16">
        <f>E14</f>
        <v>472824.8324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3">
        <v>2.0</v>
      </c>
      <c r="B15" s="16">
        <f t="shared" ref="B15:B28" si="4">C15+E15+F15</f>
        <v>1413777.872</v>
      </c>
      <c r="C15" s="16">
        <f t="shared" si="1"/>
        <v>888040.4226</v>
      </c>
      <c r="D15" s="16">
        <f t="shared" ref="D15:D28" si="5">J14-C15-F15</f>
        <v>-60483.68621</v>
      </c>
      <c r="E15" s="16">
        <f>I14+D15/(1-$B$6+$B$6*((E14/1)/I14))</f>
        <v>458787.4495</v>
      </c>
      <c r="F15" s="16">
        <f t="shared" ref="F15:F28" si="6">$B$9*(1+$B$7)^(A15-1)</f>
        <v>66950</v>
      </c>
      <c r="G15" s="16">
        <f t="shared" si="2"/>
        <v>33301.51585</v>
      </c>
      <c r="H15" s="16">
        <f t="shared" si="3"/>
        <v>45878.74495</v>
      </c>
      <c r="I15" s="16">
        <v>504666.1944</v>
      </c>
      <c r="J15" s="16">
        <v>921341.9385</v>
      </c>
      <c r="K15" s="16">
        <v>1426008.1328</v>
      </c>
      <c r="L15" s="16">
        <f t="shared" ref="L15:L28" si="7">L14*E15/I14</f>
        <v>417079.4995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3">
        <v>3.0</v>
      </c>
      <c r="B16" s="16">
        <f t="shared" si="4"/>
        <v>1424342.971</v>
      </c>
      <c r="C16" s="16">
        <f t="shared" si="1"/>
        <v>914681.6353</v>
      </c>
      <c r="D16" s="16">
        <f t="shared" si="5"/>
        <v>-62298.19679</v>
      </c>
      <c r="E16" s="16">
        <f t="shared" ref="E16:E28" si="8">I15+D16/(1-$B$6+$B$6*L15/I15)</f>
        <v>440702.8358</v>
      </c>
      <c r="F16" s="16">
        <f t="shared" si="6"/>
        <v>68958.5</v>
      </c>
      <c r="G16" s="16">
        <f t="shared" si="2"/>
        <v>34300.56132</v>
      </c>
      <c r="H16" s="16">
        <f t="shared" si="3"/>
        <v>44070.28358</v>
      </c>
      <c r="I16" s="16">
        <v>484773.1193</v>
      </c>
      <c r="J16" s="16">
        <v>948982.1966</v>
      </c>
      <c r="K16" s="16">
        <v>1433755.3159</v>
      </c>
      <c r="L16" s="16">
        <f t="shared" si="7"/>
        <v>364217.2197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3">
        <v>4.0</v>
      </c>
      <c r="B17" s="16">
        <f t="shared" si="4"/>
        <v>1431268.955</v>
      </c>
      <c r="C17" s="16">
        <f t="shared" si="1"/>
        <v>942122.0844</v>
      </c>
      <c r="D17" s="16">
        <f t="shared" si="5"/>
        <v>-64167.14275</v>
      </c>
      <c r="E17" s="16">
        <f t="shared" si="8"/>
        <v>418119.6156</v>
      </c>
      <c r="F17" s="16">
        <f t="shared" si="6"/>
        <v>71027.255</v>
      </c>
      <c r="G17" s="16">
        <f t="shared" si="2"/>
        <v>35329.57816</v>
      </c>
      <c r="H17" s="16">
        <f t="shared" si="3"/>
        <v>41811.96156</v>
      </c>
      <c r="I17" s="16">
        <v>459931.5771</v>
      </c>
      <c r="J17" s="16">
        <v>977451.6625</v>
      </c>
      <c r="K17" s="16">
        <v>1437383.2396</v>
      </c>
      <c r="L17" s="16">
        <f t="shared" si="7"/>
        <v>314139.4558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3">
        <v>5.0</v>
      </c>
      <c r="B18" s="16">
        <f t="shared" si="4"/>
        <v>1434083.81</v>
      </c>
      <c r="C18" s="16">
        <f t="shared" si="1"/>
        <v>970385.7469</v>
      </c>
      <c r="D18" s="16">
        <f t="shared" si="5"/>
        <v>-66092.15703</v>
      </c>
      <c r="E18" s="16">
        <f t="shared" si="8"/>
        <v>390539.9902</v>
      </c>
      <c r="F18" s="16">
        <f t="shared" si="6"/>
        <v>73158.07265</v>
      </c>
      <c r="G18" s="16">
        <f t="shared" si="2"/>
        <v>36389.46551</v>
      </c>
      <c r="H18" s="16">
        <f t="shared" si="3"/>
        <v>39053.99902</v>
      </c>
      <c r="I18" s="16">
        <v>429593.9892</v>
      </c>
      <c r="J18" s="16">
        <v>1006775.2124</v>
      </c>
      <c r="K18" s="16">
        <v>1436369.2016</v>
      </c>
      <c r="L18" s="16">
        <f t="shared" si="7"/>
        <v>266744.0682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3">
        <v>6.0</v>
      </c>
      <c r="B19" s="16">
        <f t="shared" si="4"/>
        <v>1432264.965</v>
      </c>
      <c r="C19" s="16">
        <f t="shared" si="1"/>
        <v>999497.3193</v>
      </c>
      <c r="D19" s="16">
        <f t="shared" si="5"/>
        <v>-68074.92172</v>
      </c>
      <c r="E19" s="16">
        <f t="shared" si="8"/>
        <v>357414.8305</v>
      </c>
      <c r="F19" s="16">
        <f t="shared" si="6"/>
        <v>75352.81483</v>
      </c>
      <c r="G19" s="16">
        <f t="shared" si="2"/>
        <v>37481.14947</v>
      </c>
      <c r="H19" s="16">
        <f t="shared" si="3"/>
        <v>35741.48305</v>
      </c>
      <c r="I19" s="16">
        <v>393156.3136</v>
      </c>
      <c r="J19" s="16">
        <v>1036978.4688</v>
      </c>
      <c r="K19" s="16">
        <v>1430134.7823</v>
      </c>
      <c r="L19" s="16">
        <f t="shared" si="7"/>
        <v>221926.4895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3">
        <v>7.0</v>
      </c>
      <c r="B20" s="16">
        <f t="shared" si="4"/>
        <v>1425233.937</v>
      </c>
      <c r="C20" s="16">
        <f t="shared" si="1"/>
        <v>1029482.239</v>
      </c>
      <c r="D20" s="16">
        <f t="shared" si="5"/>
        <v>-70117.16934</v>
      </c>
      <c r="E20" s="16">
        <f t="shared" si="8"/>
        <v>318138.2991</v>
      </c>
      <c r="F20" s="16">
        <f t="shared" si="6"/>
        <v>77613.39927</v>
      </c>
      <c r="G20" s="16">
        <f t="shared" si="2"/>
        <v>38605.58396</v>
      </c>
      <c r="H20" s="16">
        <f t="shared" si="3"/>
        <v>31813.82991</v>
      </c>
      <c r="I20" s="16">
        <v>349952.1289</v>
      </c>
      <c r="J20" s="16">
        <v>1068087.8228</v>
      </c>
      <c r="K20" s="16">
        <v>1418039.9517</v>
      </c>
      <c r="L20" s="16">
        <f t="shared" si="7"/>
        <v>179580.776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3">
        <v>8.0</v>
      </c>
      <c r="B21" s="16">
        <f t="shared" si="4"/>
        <v>1412350.461</v>
      </c>
      <c r="C21" s="16">
        <f t="shared" si="1"/>
        <v>1060366.706</v>
      </c>
      <c r="D21" s="16">
        <f t="shared" si="5"/>
        <v>-72220.68448</v>
      </c>
      <c r="E21" s="16">
        <f t="shared" si="8"/>
        <v>272041.954</v>
      </c>
      <c r="F21" s="16">
        <f t="shared" si="6"/>
        <v>79941.80125</v>
      </c>
      <c r="G21" s="16">
        <f t="shared" si="2"/>
        <v>39763.75148</v>
      </c>
      <c r="H21" s="16">
        <f t="shared" si="3"/>
        <v>27204.1954</v>
      </c>
      <c r="I21" s="16">
        <v>299246.1494</v>
      </c>
      <c r="J21" s="16">
        <v>1100130.4575</v>
      </c>
      <c r="K21" s="16">
        <v>1399376.6069</v>
      </c>
      <c r="L21" s="16">
        <f t="shared" si="7"/>
        <v>139600.5372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3">
        <v>9.0</v>
      </c>
      <c r="B22" s="16">
        <f t="shared" si="4"/>
        <v>1392906.046</v>
      </c>
      <c r="C22" s="16">
        <f t="shared" si="1"/>
        <v>1092177.707</v>
      </c>
      <c r="D22" s="16">
        <f t="shared" si="5"/>
        <v>-74387.305</v>
      </c>
      <c r="E22" s="16">
        <f t="shared" si="8"/>
        <v>218388.2832</v>
      </c>
      <c r="F22" s="16">
        <f t="shared" si="6"/>
        <v>82340.05529</v>
      </c>
      <c r="G22" s="16">
        <f t="shared" si="2"/>
        <v>40956.66402</v>
      </c>
      <c r="H22" s="16">
        <f t="shared" si="3"/>
        <v>21838.82832</v>
      </c>
      <c r="I22" s="16">
        <v>240227.1115</v>
      </c>
      <c r="J22" s="16">
        <v>1133134.3712</v>
      </c>
      <c r="K22" s="16">
        <v>1373361.4828</v>
      </c>
      <c r="L22" s="16">
        <f t="shared" si="7"/>
        <v>101879.7459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3">
        <v>10.0</v>
      </c>
      <c r="B23" s="16">
        <f t="shared" si="4"/>
        <v>1366116.904</v>
      </c>
      <c r="C23" s="16">
        <f t="shared" si="1"/>
        <v>1124943.038</v>
      </c>
      <c r="D23" s="16">
        <f t="shared" si="5"/>
        <v>-76618.92418</v>
      </c>
      <c r="E23" s="16">
        <f t="shared" si="8"/>
        <v>156363.6087</v>
      </c>
      <c r="F23" s="16">
        <f t="shared" si="6"/>
        <v>84810.25695</v>
      </c>
      <c r="G23" s="16">
        <f t="shared" si="2"/>
        <v>42185.36394</v>
      </c>
      <c r="H23" s="16">
        <f t="shared" si="3"/>
        <v>15636.36087</v>
      </c>
      <c r="I23" s="16">
        <v>171999.9696</v>
      </c>
      <c r="J23" s="16">
        <v>1167128.4024</v>
      </c>
      <c r="K23" s="16">
        <v>1339128.372</v>
      </c>
      <c r="L23" s="16">
        <f t="shared" si="7"/>
        <v>66313.43405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3">
        <v>11.0</v>
      </c>
      <c r="B24" s="16">
        <f t="shared" si="4"/>
        <v>1331116.194</v>
      </c>
      <c r="C24" s="16">
        <f t="shared" si="1"/>
        <v>1158691.33</v>
      </c>
      <c r="D24" s="16">
        <f t="shared" si="5"/>
        <v>-78917.49184</v>
      </c>
      <c r="E24" s="16">
        <f t="shared" si="8"/>
        <v>85070.29993</v>
      </c>
      <c r="F24" s="16">
        <f t="shared" si="6"/>
        <v>87354.56466</v>
      </c>
      <c r="G24" s="16">
        <f t="shared" si="2"/>
        <v>43450.92486</v>
      </c>
      <c r="H24" s="16">
        <f t="shared" si="3"/>
        <v>8507.029993</v>
      </c>
      <c r="I24" s="16">
        <v>93577.3299</v>
      </c>
      <c r="J24" s="16">
        <v>1202142.2544</v>
      </c>
      <c r="K24" s="16">
        <v>1295719.5843</v>
      </c>
      <c r="L24" s="16">
        <f t="shared" si="7"/>
        <v>32798.28326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3">
        <v>12.0</v>
      </c>
      <c r="B25" s="16">
        <f t="shared" si="4"/>
        <v>1286945.493</v>
      </c>
      <c r="C25" s="16">
        <f t="shared" si="1"/>
        <v>1193452.069</v>
      </c>
      <c r="D25" s="16">
        <f t="shared" si="5"/>
        <v>-81285.01667</v>
      </c>
      <c r="E25" s="16">
        <f t="shared" si="8"/>
        <v>3518.222261</v>
      </c>
      <c r="F25" s="16">
        <f t="shared" si="6"/>
        <v>89975.2016</v>
      </c>
      <c r="G25" s="16">
        <f t="shared" si="2"/>
        <v>44754.45261</v>
      </c>
      <c r="H25" s="16">
        <f t="shared" si="3"/>
        <v>351.8222261</v>
      </c>
      <c r="I25" s="16">
        <v>3870.0445</v>
      </c>
      <c r="J25" s="16">
        <v>1238206.5221</v>
      </c>
      <c r="K25" s="16">
        <v>1242076.5666</v>
      </c>
      <c r="L25" s="16">
        <f t="shared" si="7"/>
        <v>1233.11544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3">
        <v>13.0</v>
      </c>
      <c r="B26" s="16">
        <f t="shared" si="4"/>
        <v>1232545.435</v>
      </c>
      <c r="C26" s="16">
        <f t="shared" si="1"/>
        <v>1229255.632</v>
      </c>
      <c r="D26" s="16">
        <f t="shared" si="5"/>
        <v>-83723.5671</v>
      </c>
      <c r="E26" s="16">
        <f t="shared" si="8"/>
        <v>-89384.65429</v>
      </c>
      <c r="F26" s="16">
        <f t="shared" si="6"/>
        <v>92674.45765</v>
      </c>
      <c r="G26" s="16">
        <f t="shared" si="2"/>
        <v>46097.08618</v>
      </c>
      <c r="H26" s="16">
        <f t="shared" si="3"/>
        <v>-8938.465429</v>
      </c>
      <c r="I26" s="16">
        <v>-98323.1197</v>
      </c>
      <c r="J26" s="16">
        <v>1275352.7177</v>
      </c>
      <c r="K26" s="16">
        <v>1177029.598</v>
      </c>
      <c r="L26" s="16">
        <f t="shared" si="7"/>
        <v>-28480.7054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3">
        <v>14.0</v>
      </c>
      <c r="B27" s="16">
        <f t="shared" si="4"/>
        <v>1166745.417</v>
      </c>
      <c r="C27" s="16">
        <f t="shared" si="1"/>
        <v>1266133.3</v>
      </c>
      <c r="D27" s="16">
        <f t="shared" si="5"/>
        <v>-86235.27417</v>
      </c>
      <c r="E27" s="16">
        <f t="shared" si="8"/>
        <v>-194842.575</v>
      </c>
      <c r="F27" s="16">
        <f t="shared" si="6"/>
        <v>95454.69137</v>
      </c>
      <c r="G27" s="16">
        <f t="shared" si="2"/>
        <v>47479.99877</v>
      </c>
      <c r="H27" s="16">
        <f t="shared" si="3"/>
        <v>-19484.2575</v>
      </c>
      <c r="I27" s="16">
        <v>-214326.8324</v>
      </c>
      <c r="J27" s="16">
        <v>1313613.2993</v>
      </c>
      <c r="K27" s="16">
        <v>1099286.4669</v>
      </c>
      <c r="L27" s="16">
        <f t="shared" si="7"/>
        <v>-56438.95346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3">
        <v>15.0</v>
      </c>
      <c r="B28" s="16">
        <f t="shared" si="4"/>
        <v>1088252.292</v>
      </c>
      <c r="C28" s="16">
        <f t="shared" si="1"/>
        <v>1304117.3</v>
      </c>
      <c r="D28" s="16">
        <f t="shared" si="5"/>
        <v>-88822.33233</v>
      </c>
      <c r="E28" s="16">
        <f t="shared" si="8"/>
        <v>-314183.34</v>
      </c>
      <c r="F28" s="16">
        <f t="shared" si="6"/>
        <v>98318.33212</v>
      </c>
      <c r="G28" s="16">
        <f t="shared" si="2"/>
        <v>48904.39873</v>
      </c>
      <c r="H28" s="16">
        <f t="shared" si="3"/>
        <v>-31418.334</v>
      </c>
      <c r="I28" s="16">
        <v>-345601.674</v>
      </c>
      <c r="J28" s="16">
        <v>1353021.6982</v>
      </c>
      <c r="K28" s="16">
        <v>1007420.0243</v>
      </c>
      <c r="L28" s="16">
        <f t="shared" si="7"/>
        <v>-82734.29278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B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0" t="s">
        <v>7</v>
      </c>
      <c r="B3" s="11">
        <v>0.05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0" t="s">
        <v>8</v>
      </c>
      <c r="B4" s="11">
        <v>0.1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0" t="s">
        <v>9</v>
      </c>
      <c r="B5" s="11">
        <v>0.25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0" t="s">
        <v>10</v>
      </c>
      <c r="B6" s="11">
        <v>0.15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0" t="s">
        <v>11</v>
      </c>
      <c r="B7" s="11">
        <v>0.03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0" t="s">
        <v>12</v>
      </c>
      <c r="B8" s="12">
        <v>1400000.0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0" t="s">
        <v>13</v>
      </c>
      <c r="B9" s="12">
        <v>65000.0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0" t="s">
        <v>14</v>
      </c>
      <c r="B10" s="13">
        <v>15.0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4" t="s">
        <v>15</v>
      </c>
      <c r="B13" s="14" t="s">
        <v>16</v>
      </c>
      <c r="C13" s="14" t="s">
        <v>17</v>
      </c>
      <c r="D13" s="14" t="s">
        <v>18</v>
      </c>
      <c r="E13" s="14" t="s">
        <v>19</v>
      </c>
      <c r="F13" s="14" t="s">
        <v>20</v>
      </c>
      <c r="G13" s="14" t="s">
        <v>21</v>
      </c>
      <c r="H13" s="14" t="s">
        <v>22</v>
      </c>
      <c r="I13" s="14" t="s">
        <v>23</v>
      </c>
      <c r="J13" s="14" t="s">
        <v>24</v>
      </c>
      <c r="K13" s="14" t="s">
        <v>25</v>
      </c>
      <c r="L13" s="14" t="s">
        <v>26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3">
        <v>1.0</v>
      </c>
      <c r="B14" s="16">
        <f>B8</f>
        <v>1400000</v>
      </c>
      <c r="C14" s="16">
        <f t="shared" ref="C14:C28" si="1">PV((1+$B$3*(1-$B$5))/(1+$B$7)-1,$B$10-1,-F14,,0)</f>
        <v>862175.1676</v>
      </c>
      <c r="D14" s="16" t="s">
        <v>27</v>
      </c>
      <c r="E14" s="16">
        <f>B14-C14-F14</f>
        <v>472824.8324</v>
      </c>
      <c r="F14" s="16">
        <f>$B$9</f>
        <v>65000</v>
      </c>
      <c r="G14" s="16">
        <f t="shared" ref="G14:G28" si="2">C14*$B$3*(1-$B$5)</f>
        <v>32331.56878</v>
      </c>
      <c r="H14" s="16">
        <f t="shared" ref="H14:H28" si="3">E14*$B$4</f>
        <v>47282.48324</v>
      </c>
      <c r="I14" s="15">
        <f t="shared" ref="I14:I28" si="4">E14+H14</f>
        <v>520107.3157</v>
      </c>
      <c r="J14" s="16">
        <f t="shared" ref="J14:J28" si="5">C14+G14</f>
        <v>894506.7364</v>
      </c>
      <c r="K14" s="16">
        <f t="shared" ref="K14:K28" si="6">I14+J14</f>
        <v>1414614.052</v>
      </c>
      <c r="L14" s="16">
        <f>E14</f>
        <v>472824.8324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3">
        <v>2.0</v>
      </c>
      <c r="B15" s="16">
        <f t="shared" ref="B15:B28" si="7">C15+E15+F15</f>
        <v>1413777.872</v>
      </c>
      <c r="C15" s="16">
        <f t="shared" si="1"/>
        <v>888040.4226</v>
      </c>
      <c r="D15" s="16">
        <f t="shared" ref="D15:D28" si="8">J14-C15-F15</f>
        <v>-60483.68624</v>
      </c>
      <c r="E15" s="16">
        <f>I14+D15/(1-$B$6+$B$6*((E14/1)/I14))</f>
        <v>458787.4494</v>
      </c>
      <c r="F15" s="16">
        <f t="shared" ref="F15:F28" si="9">$B$9*(1+$B$7)^(A15-1)</f>
        <v>66950</v>
      </c>
      <c r="G15" s="16">
        <f t="shared" si="2"/>
        <v>33301.51585</v>
      </c>
      <c r="H15" s="16">
        <f t="shared" si="3"/>
        <v>45878.74494</v>
      </c>
      <c r="I15" s="16">
        <f t="shared" si="4"/>
        <v>504666.1944</v>
      </c>
      <c r="J15" s="16">
        <f t="shared" si="5"/>
        <v>921341.9385</v>
      </c>
      <c r="K15" s="16">
        <f t="shared" si="6"/>
        <v>1426008.133</v>
      </c>
      <c r="L15" s="16">
        <f t="shared" ref="L15:L28" si="10">L14*E15/I14</f>
        <v>417079.4995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3">
        <v>3.0</v>
      </c>
      <c r="B16" s="16">
        <f t="shared" si="7"/>
        <v>1424342.971</v>
      </c>
      <c r="C16" s="16">
        <f t="shared" si="1"/>
        <v>914681.6353</v>
      </c>
      <c r="D16" s="16">
        <f t="shared" si="8"/>
        <v>-62298.19683</v>
      </c>
      <c r="E16" s="16">
        <f t="shared" ref="E16:E28" si="11">I15+D16/(1-$B$6+$B$6*L15/I15)</f>
        <v>440702.8357</v>
      </c>
      <c r="F16" s="16">
        <f t="shared" si="9"/>
        <v>68958.5</v>
      </c>
      <c r="G16" s="16">
        <f t="shared" si="2"/>
        <v>34300.56132</v>
      </c>
      <c r="H16" s="16">
        <f t="shared" si="3"/>
        <v>44070.28357</v>
      </c>
      <c r="I16" s="16">
        <f t="shared" si="4"/>
        <v>484773.1193</v>
      </c>
      <c r="J16" s="16">
        <f t="shared" si="5"/>
        <v>948982.1966</v>
      </c>
      <c r="K16" s="16">
        <f t="shared" si="6"/>
        <v>1433755.316</v>
      </c>
      <c r="L16" s="16">
        <f t="shared" si="10"/>
        <v>364217.2196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3">
        <v>4.0</v>
      </c>
      <c r="B17" s="16">
        <f t="shared" si="7"/>
        <v>1431268.955</v>
      </c>
      <c r="C17" s="16">
        <f t="shared" si="1"/>
        <v>942122.0844</v>
      </c>
      <c r="D17" s="16">
        <f t="shared" si="8"/>
        <v>-64167.14274</v>
      </c>
      <c r="E17" s="16">
        <f t="shared" si="11"/>
        <v>418119.6156</v>
      </c>
      <c r="F17" s="16">
        <f t="shared" si="9"/>
        <v>71027.255</v>
      </c>
      <c r="G17" s="16">
        <f t="shared" si="2"/>
        <v>35329.57816</v>
      </c>
      <c r="H17" s="16">
        <f t="shared" si="3"/>
        <v>41811.96156</v>
      </c>
      <c r="I17" s="16">
        <f t="shared" si="4"/>
        <v>459931.5771</v>
      </c>
      <c r="J17" s="16">
        <f t="shared" si="5"/>
        <v>977451.6625</v>
      </c>
      <c r="K17" s="16">
        <f t="shared" si="6"/>
        <v>1437383.24</v>
      </c>
      <c r="L17" s="16">
        <f t="shared" si="10"/>
        <v>314139.4557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3">
        <v>5.0</v>
      </c>
      <c r="B18" s="16">
        <f t="shared" si="7"/>
        <v>1434083.81</v>
      </c>
      <c r="C18" s="16">
        <f t="shared" si="1"/>
        <v>970385.7469</v>
      </c>
      <c r="D18" s="16">
        <f t="shared" si="8"/>
        <v>-66092.15702</v>
      </c>
      <c r="E18" s="16">
        <f t="shared" si="11"/>
        <v>390539.9902</v>
      </c>
      <c r="F18" s="16">
        <f t="shared" si="9"/>
        <v>73158.07265</v>
      </c>
      <c r="G18" s="16">
        <f t="shared" si="2"/>
        <v>36389.46551</v>
      </c>
      <c r="H18" s="16">
        <f t="shared" si="3"/>
        <v>39053.99902</v>
      </c>
      <c r="I18" s="16">
        <f t="shared" si="4"/>
        <v>429593.9892</v>
      </c>
      <c r="J18" s="16">
        <f t="shared" si="5"/>
        <v>1006775.212</v>
      </c>
      <c r="K18" s="16">
        <f t="shared" si="6"/>
        <v>1436369.202</v>
      </c>
      <c r="L18" s="16">
        <f t="shared" si="10"/>
        <v>266744.0682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3">
        <v>6.0</v>
      </c>
      <c r="B19" s="16">
        <f t="shared" si="7"/>
        <v>1432264.965</v>
      </c>
      <c r="C19" s="16">
        <f t="shared" si="1"/>
        <v>999497.3193</v>
      </c>
      <c r="D19" s="16">
        <f t="shared" si="8"/>
        <v>-68074.92173</v>
      </c>
      <c r="E19" s="16">
        <f t="shared" si="11"/>
        <v>357414.8305</v>
      </c>
      <c r="F19" s="16">
        <f t="shared" si="9"/>
        <v>75352.81483</v>
      </c>
      <c r="G19" s="16">
        <f t="shared" si="2"/>
        <v>37481.14947</v>
      </c>
      <c r="H19" s="16">
        <f t="shared" si="3"/>
        <v>35741.48305</v>
      </c>
      <c r="I19" s="16">
        <f t="shared" si="4"/>
        <v>393156.3136</v>
      </c>
      <c r="J19" s="16">
        <f t="shared" si="5"/>
        <v>1036978.469</v>
      </c>
      <c r="K19" s="16">
        <f t="shared" si="6"/>
        <v>1430134.782</v>
      </c>
      <c r="L19" s="16">
        <f t="shared" si="10"/>
        <v>221926.4894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3">
        <v>7.0</v>
      </c>
      <c r="B20" s="16">
        <f t="shared" si="7"/>
        <v>1425233.937</v>
      </c>
      <c r="C20" s="16">
        <f t="shared" si="1"/>
        <v>1029482.239</v>
      </c>
      <c r="D20" s="16">
        <f t="shared" si="8"/>
        <v>-70117.16938</v>
      </c>
      <c r="E20" s="16">
        <f t="shared" si="11"/>
        <v>318138.299</v>
      </c>
      <c r="F20" s="16">
        <f t="shared" si="9"/>
        <v>77613.39927</v>
      </c>
      <c r="G20" s="16">
        <f t="shared" si="2"/>
        <v>38605.58396</v>
      </c>
      <c r="H20" s="16">
        <f t="shared" si="3"/>
        <v>31813.8299</v>
      </c>
      <c r="I20" s="16">
        <f t="shared" si="4"/>
        <v>349952.1289</v>
      </c>
      <c r="J20" s="16">
        <f t="shared" si="5"/>
        <v>1068087.823</v>
      </c>
      <c r="K20" s="16">
        <f t="shared" si="6"/>
        <v>1418039.952</v>
      </c>
      <c r="L20" s="16">
        <f t="shared" si="10"/>
        <v>179580.7759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3">
        <v>8.0</v>
      </c>
      <c r="B21" s="16">
        <f t="shared" si="7"/>
        <v>1412350.461</v>
      </c>
      <c r="C21" s="16">
        <f t="shared" si="1"/>
        <v>1060366.706</v>
      </c>
      <c r="D21" s="16">
        <f t="shared" si="8"/>
        <v>-72220.68446</v>
      </c>
      <c r="E21" s="16">
        <f t="shared" si="11"/>
        <v>272041.954</v>
      </c>
      <c r="F21" s="16">
        <f t="shared" si="9"/>
        <v>79941.80125</v>
      </c>
      <c r="G21" s="16">
        <f t="shared" si="2"/>
        <v>39763.75148</v>
      </c>
      <c r="H21" s="16">
        <f t="shared" si="3"/>
        <v>27204.1954</v>
      </c>
      <c r="I21" s="16">
        <f t="shared" si="4"/>
        <v>299246.1494</v>
      </c>
      <c r="J21" s="16">
        <f t="shared" si="5"/>
        <v>1100130.458</v>
      </c>
      <c r="K21" s="16">
        <f t="shared" si="6"/>
        <v>1399376.607</v>
      </c>
      <c r="L21" s="16">
        <f t="shared" si="10"/>
        <v>139600.5372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3">
        <v>9.0</v>
      </c>
      <c r="B22" s="16">
        <f t="shared" si="7"/>
        <v>1392906.046</v>
      </c>
      <c r="C22" s="16">
        <f t="shared" si="1"/>
        <v>1092177.707</v>
      </c>
      <c r="D22" s="16">
        <f t="shared" si="8"/>
        <v>-74387.30499</v>
      </c>
      <c r="E22" s="16">
        <f t="shared" si="11"/>
        <v>218388.2832</v>
      </c>
      <c r="F22" s="16">
        <f t="shared" si="9"/>
        <v>82340.05529</v>
      </c>
      <c r="G22" s="16">
        <f t="shared" si="2"/>
        <v>40956.66402</v>
      </c>
      <c r="H22" s="16">
        <f t="shared" si="3"/>
        <v>21838.82832</v>
      </c>
      <c r="I22" s="16">
        <f t="shared" si="4"/>
        <v>240227.1115</v>
      </c>
      <c r="J22" s="16">
        <f t="shared" si="5"/>
        <v>1133134.371</v>
      </c>
      <c r="K22" s="16">
        <f t="shared" si="6"/>
        <v>1373361.483</v>
      </c>
      <c r="L22" s="16">
        <f t="shared" si="10"/>
        <v>101879.7459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3">
        <v>10.0</v>
      </c>
      <c r="B23" s="16">
        <f t="shared" si="7"/>
        <v>1366116.904</v>
      </c>
      <c r="C23" s="16">
        <f t="shared" si="1"/>
        <v>1124943.038</v>
      </c>
      <c r="D23" s="16">
        <f t="shared" si="8"/>
        <v>-76618.92414</v>
      </c>
      <c r="E23" s="16">
        <f t="shared" si="11"/>
        <v>156363.6087</v>
      </c>
      <c r="F23" s="16">
        <f t="shared" si="9"/>
        <v>84810.25695</v>
      </c>
      <c r="G23" s="16">
        <f t="shared" si="2"/>
        <v>42185.36394</v>
      </c>
      <c r="H23" s="16">
        <f t="shared" si="3"/>
        <v>15636.36087</v>
      </c>
      <c r="I23" s="16">
        <f t="shared" si="4"/>
        <v>171999.9696</v>
      </c>
      <c r="J23" s="16">
        <f t="shared" si="5"/>
        <v>1167128.402</v>
      </c>
      <c r="K23" s="16">
        <f t="shared" si="6"/>
        <v>1339128.372</v>
      </c>
      <c r="L23" s="16">
        <f t="shared" si="10"/>
        <v>66313.43407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3">
        <v>11.0</v>
      </c>
      <c r="B24" s="16">
        <f t="shared" si="7"/>
        <v>1331116.194</v>
      </c>
      <c r="C24" s="16">
        <f t="shared" si="1"/>
        <v>1158691.33</v>
      </c>
      <c r="D24" s="16">
        <f t="shared" si="8"/>
        <v>-78917.49187</v>
      </c>
      <c r="E24" s="16">
        <f t="shared" si="11"/>
        <v>85070.29991</v>
      </c>
      <c r="F24" s="16">
        <f t="shared" si="9"/>
        <v>87354.56466</v>
      </c>
      <c r="G24" s="16">
        <f t="shared" si="2"/>
        <v>43450.92486</v>
      </c>
      <c r="H24" s="16">
        <f t="shared" si="3"/>
        <v>8507.029991</v>
      </c>
      <c r="I24" s="16">
        <f t="shared" si="4"/>
        <v>93577.3299</v>
      </c>
      <c r="J24" s="16">
        <f t="shared" si="5"/>
        <v>1202142.254</v>
      </c>
      <c r="K24" s="16">
        <f t="shared" si="6"/>
        <v>1295719.584</v>
      </c>
      <c r="L24" s="16">
        <f t="shared" si="10"/>
        <v>32798.28326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3">
        <v>12.0</v>
      </c>
      <c r="B25" s="16">
        <f t="shared" si="7"/>
        <v>1286945.493</v>
      </c>
      <c r="C25" s="16">
        <f t="shared" si="1"/>
        <v>1193452.069</v>
      </c>
      <c r="D25" s="16">
        <f t="shared" si="8"/>
        <v>-81285.01663</v>
      </c>
      <c r="E25" s="16">
        <f t="shared" si="11"/>
        <v>3518.222307</v>
      </c>
      <c r="F25" s="16">
        <f t="shared" si="9"/>
        <v>89975.2016</v>
      </c>
      <c r="G25" s="16">
        <f t="shared" si="2"/>
        <v>44754.45261</v>
      </c>
      <c r="H25" s="16">
        <f t="shared" si="3"/>
        <v>351.8222307</v>
      </c>
      <c r="I25" s="16">
        <f t="shared" si="4"/>
        <v>3870.044537</v>
      </c>
      <c r="J25" s="16">
        <f t="shared" si="5"/>
        <v>1238206.522</v>
      </c>
      <c r="K25" s="16">
        <f t="shared" si="6"/>
        <v>1242076.567</v>
      </c>
      <c r="L25" s="16">
        <f t="shared" si="10"/>
        <v>1233.115456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3">
        <v>13.0</v>
      </c>
      <c r="B26" s="16">
        <f t="shared" si="7"/>
        <v>1232545.435</v>
      </c>
      <c r="C26" s="16">
        <f t="shared" si="1"/>
        <v>1229255.632</v>
      </c>
      <c r="D26" s="16">
        <f t="shared" si="8"/>
        <v>-83723.56712</v>
      </c>
      <c r="E26" s="16">
        <f t="shared" si="11"/>
        <v>-89384.65427</v>
      </c>
      <c r="F26" s="16">
        <f t="shared" si="9"/>
        <v>92674.45765</v>
      </c>
      <c r="G26" s="16">
        <f t="shared" si="2"/>
        <v>46097.08618</v>
      </c>
      <c r="H26" s="16">
        <f t="shared" si="3"/>
        <v>-8938.465427</v>
      </c>
      <c r="I26" s="16">
        <f t="shared" si="4"/>
        <v>-98323.11969</v>
      </c>
      <c r="J26" s="16">
        <f t="shared" si="5"/>
        <v>1275352.718</v>
      </c>
      <c r="K26" s="16">
        <f t="shared" si="6"/>
        <v>1177029.598</v>
      </c>
      <c r="L26" s="16">
        <f t="shared" si="10"/>
        <v>-28480.70548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3">
        <v>14.0</v>
      </c>
      <c r="B27" s="16">
        <f t="shared" si="7"/>
        <v>1166745.417</v>
      </c>
      <c r="C27" s="16">
        <f t="shared" si="1"/>
        <v>1266133.3</v>
      </c>
      <c r="D27" s="16">
        <f t="shared" si="8"/>
        <v>-86235.27414</v>
      </c>
      <c r="E27" s="16">
        <f t="shared" si="11"/>
        <v>-194842.5749</v>
      </c>
      <c r="F27" s="16">
        <f t="shared" si="9"/>
        <v>95454.69137</v>
      </c>
      <c r="G27" s="16">
        <f t="shared" si="2"/>
        <v>47479.99877</v>
      </c>
      <c r="H27" s="16">
        <f t="shared" si="3"/>
        <v>-19484.25749</v>
      </c>
      <c r="I27" s="16">
        <f t="shared" si="4"/>
        <v>-214326.8324</v>
      </c>
      <c r="J27" s="16">
        <f t="shared" si="5"/>
        <v>1313613.299</v>
      </c>
      <c r="K27" s="16">
        <f t="shared" si="6"/>
        <v>1099286.467</v>
      </c>
      <c r="L27" s="16">
        <f t="shared" si="10"/>
        <v>-56438.9536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3">
        <v>15.0</v>
      </c>
      <c r="B28" s="16">
        <f t="shared" si="7"/>
        <v>1088252.292</v>
      </c>
      <c r="C28" s="16">
        <f t="shared" si="1"/>
        <v>1304117.3</v>
      </c>
      <c r="D28" s="16">
        <f t="shared" si="8"/>
        <v>-88822.33236</v>
      </c>
      <c r="E28" s="16">
        <f t="shared" si="11"/>
        <v>-314183.34</v>
      </c>
      <c r="F28" s="16">
        <f t="shared" si="9"/>
        <v>98318.33212</v>
      </c>
      <c r="G28" s="16">
        <f t="shared" si="2"/>
        <v>48904.39873</v>
      </c>
      <c r="H28" s="16">
        <f t="shared" si="3"/>
        <v>-31418.334</v>
      </c>
      <c r="I28" s="16">
        <f t="shared" si="4"/>
        <v>-345601.674</v>
      </c>
      <c r="J28" s="16">
        <f t="shared" si="5"/>
        <v>1353021.698</v>
      </c>
      <c r="K28" s="16">
        <f t="shared" si="6"/>
        <v>1007420.024</v>
      </c>
      <c r="L28" s="16">
        <f t="shared" si="10"/>
        <v>-82734.293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B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0" t="s">
        <v>7</v>
      </c>
      <c r="B3" s="11">
        <v>0.05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0" t="s">
        <v>8</v>
      </c>
      <c r="B4" s="11">
        <v>0.1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0" t="s">
        <v>9</v>
      </c>
      <c r="B5" s="11">
        <v>0.25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0" t="s">
        <v>10</v>
      </c>
      <c r="B6" s="11">
        <v>0.15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0" t="s">
        <v>11</v>
      </c>
      <c r="B7" s="11">
        <v>0.03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0" t="s">
        <v>12</v>
      </c>
      <c r="B8" s="17">
        <v>1490000.0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0" t="s">
        <v>13</v>
      </c>
      <c r="B9" s="12">
        <v>65000.0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0" t="s">
        <v>14</v>
      </c>
      <c r="B10" s="13">
        <v>15.0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4" t="s">
        <v>15</v>
      </c>
      <c r="B13" s="14" t="s">
        <v>16</v>
      </c>
      <c r="C13" s="14" t="s">
        <v>17</v>
      </c>
      <c r="D13" s="14" t="s">
        <v>18</v>
      </c>
      <c r="E13" s="14" t="s">
        <v>19</v>
      </c>
      <c r="F13" s="14" t="s">
        <v>20</v>
      </c>
      <c r="G13" s="14" t="s">
        <v>21</v>
      </c>
      <c r="H13" s="14" t="s">
        <v>22</v>
      </c>
      <c r="I13" s="14" t="s">
        <v>23</v>
      </c>
      <c r="J13" s="14" t="s">
        <v>24</v>
      </c>
      <c r="K13" s="14" t="s">
        <v>25</v>
      </c>
      <c r="L13" s="14" t="s">
        <v>26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3">
        <v>1.0</v>
      </c>
      <c r="B14" s="16">
        <f>B8</f>
        <v>1490000</v>
      </c>
      <c r="C14" s="16">
        <f t="shared" ref="C14:C28" si="1">PV((1+$B$3*(1-$B$5))/(1+$B$7)-1,$B$10-1,-F14,,0)</f>
        <v>862175.1676</v>
      </c>
      <c r="D14" s="16" t="s">
        <v>27</v>
      </c>
      <c r="E14" s="16">
        <f>B14-C14-F14</f>
        <v>562824.8324</v>
      </c>
      <c r="F14" s="16">
        <f>B9</f>
        <v>65000</v>
      </c>
      <c r="G14" s="16">
        <f t="shared" ref="G14:G28" si="2">C14*$B$3*(1-$B$5)</f>
        <v>32331.56878</v>
      </c>
      <c r="H14" s="16">
        <f t="shared" ref="H14:H28" si="3">E14*$B$4</f>
        <v>56282.48324</v>
      </c>
      <c r="I14" s="16">
        <f t="shared" ref="I14:I28" si="4">E14+H14</f>
        <v>619107.3157</v>
      </c>
      <c r="J14" s="16">
        <f t="shared" ref="J14:J28" si="5">C14+G14</f>
        <v>894506.7364</v>
      </c>
      <c r="K14" s="16">
        <f t="shared" ref="K14:K28" si="6">I14+J14</f>
        <v>1513614.052</v>
      </c>
      <c r="L14" s="16">
        <f>E14</f>
        <v>562824.8324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3">
        <v>2.0</v>
      </c>
      <c r="B15" s="16">
        <f t="shared" ref="B15:B28" si="7">C15+E15+F15</f>
        <v>1512777.872</v>
      </c>
      <c r="C15" s="16">
        <f t="shared" si="1"/>
        <v>888040.4226</v>
      </c>
      <c r="D15" s="16">
        <f t="shared" ref="D15:D28" si="8">J14-C15-F15</f>
        <v>-60483.68624</v>
      </c>
      <c r="E15" s="16">
        <f t="shared" ref="E15:E28" si="9">I14+D15/(1-$B$6+$B$6*L14/I14)</f>
        <v>557787.4494</v>
      </c>
      <c r="F15" s="16">
        <f t="shared" ref="F15:F28" si="10">$B$9*(1+$B$7)^(A15-1)</f>
        <v>66950</v>
      </c>
      <c r="G15" s="16">
        <f t="shared" si="2"/>
        <v>33301.51585</v>
      </c>
      <c r="H15" s="16">
        <f t="shared" si="3"/>
        <v>55778.74494</v>
      </c>
      <c r="I15" s="16">
        <f t="shared" si="4"/>
        <v>613566.1944</v>
      </c>
      <c r="J15" s="16">
        <f t="shared" si="5"/>
        <v>921341.9385</v>
      </c>
      <c r="K15" s="16">
        <f t="shared" si="6"/>
        <v>1534908.133</v>
      </c>
      <c r="L15" s="16">
        <f t="shared" ref="L15:L28" si="11">L14*E15/I14</f>
        <v>507079.4995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3">
        <v>3.0</v>
      </c>
      <c r="B16" s="16">
        <f t="shared" si="7"/>
        <v>1533242.971</v>
      </c>
      <c r="C16" s="16">
        <f t="shared" si="1"/>
        <v>914681.6353</v>
      </c>
      <c r="D16" s="16">
        <f t="shared" si="8"/>
        <v>-62298.19683</v>
      </c>
      <c r="E16" s="16">
        <f t="shared" si="9"/>
        <v>549602.8357</v>
      </c>
      <c r="F16" s="16">
        <f t="shared" si="10"/>
        <v>68958.5</v>
      </c>
      <c r="G16" s="16">
        <f t="shared" si="2"/>
        <v>34300.56132</v>
      </c>
      <c r="H16" s="16">
        <f t="shared" si="3"/>
        <v>54960.28357</v>
      </c>
      <c r="I16" s="16">
        <f t="shared" si="4"/>
        <v>604563.1193</v>
      </c>
      <c r="J16" s="16">
        <f t="shared" si="5"/>
        <v>948982.1966</v>
      </c>
      <c r="K16" s="16">
        <f t="shared" si="6"/>
        <v>1553545.316</v>
      </c>
      <c r="L16" s="16">
        <f t="shared" si="11"/>
        <v>454217.2196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3">
        <v>4.0</v>
      </c>
      <c r="B17" s="16">
        <f t="shared" si="7"/>
        <v>1551058.955</v>
      </c>
      <c r="C17" s="16">
        <f t="shared" si="1"/>
        <v>942122.0844</v>
      </c>
      <c r="D17" s="16">
        <f t="shared" si="8"/>
        <v>-64167.14274</v>
      </c>
      <c r="E17" s="16">
        <f t="shared" si="9"/>
        <v>537909.6156</v>
      </c>
      <c r="F17" s="16">
        <f t="shared" si="10"/>
        <v>71027.255</v>
      </c>
      <c r="G17" s="16">
        <f t="shared" si="2"/>
        <v>35329.57816</v>
      </c>
      <c r="H17" s="16">
        <f t="shared" si="3"/>
        <v>53790.96156</v>
      </c>
      <c r="I17" s="16">
        <f t="shared" si="4"/>
        <v>591700.5771</v>
      </c>
      <c r="J17" s="16">
        <f t="shared" si="5"/>
        <v>977451.6625</v>
      </c>
      <c r="K17" s="16">
        <f t="shared" si="6"/>
        <v>1569152.24</v>
      </c>
      <c r="L17" s="16">
        <f t="shared" si="11"/>
        <v>404139.4557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3">
        <v>5.0</v>
      </c>
      <c r="B18" s="16">
        <f t="shared" si="7"/>
        <v>1565852.81</v>
      </c>
      <c r="C18" s="16">
        <f t="shared" si="1"/>
        <v>970385.7469</v>
      </c>
      <c r="D18" s="16">
        <f t="shared" si="8"/>
        <v>-66092.15702</v>
      </c>
      <c r="E18" s="16">
        <f t="shared" si="9"/>
        <v>522308.9902</v>
      </c>
      <c r="F18" s="16">
        <f t="shared" si="10"/>
        <v>73158.07265</v>
      </c>
      <c r="G18" s="16">
        <f t="shared" si="2"/>
        <v>36389.46551</v>
      </c>
      <c r="H18" s="16">
        <f t="shared" si="3"/>
        <v>52230.89902</v>
      </c>
      <c r="I18" s="16">
        <f t="shared" si="4"/>
        <v>574539.8892</v>
      </c>
      <c r="J18" s="16">
        <f t="shared" si="5"/>
        <v>1006775.212</v>
      </c>
      <c r="K18" s="16">
        <f t="shared" si="6"/>
        <v>1581315.102</v>
      </c>
      <c r="L18" s="16">
        <f t="shared" si="11"/>
        <v>356744.0682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3">
        <v>6.0</v>
      </c>
      <c r="B19" s="16">
        <f t="shared" si="7"/>
        <v>1577210.865</v>
      </c>
      <c r="C19" s="16">
        <f t="shared" si="1"/>
        <v>999497.3193</v>
      </c>
      <c r="D19" s="16">
        <f t="shared" si="8"/>
        <v>-68074.92173</v>
      </c>
      <c r="E19" s="16">
        <f t="shared" si="9"/>
        <v>502360.7305</v>
      </c>
      <c r="F19" s="16">
        <f t="shared" si="10"/>
        <v>75352.81483</v>
      </c>
      <c r="G19" s="16">
        <f t="shared" si="2"/>
        <v>37481.14947</v>
      </c>
      <c r="H19" s="16">
        <f t="shared" si="3"/>
        <v>50236.07305</v>
      </c>
      <c r="I19" s="16">
        <f t="shared" si="4"/>
        <v>552596.8036</v>
      </c>
      <c r="J19" s="16">
        <f t="shared" si="5"/>
        <v>1036978.469</v>
      </c>
      <c r="K19" s="16">
        <f t="shared" si="6"/>
        <v>1589575.272</v>
      </c>
      <c r="L19" s="16">
        <f t="shared" si="11"/>
        <v>311926.4894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3">
        <v>7.0</v>
      </c>
      <c r="B20" s="16">
        <f t="shared" si="7"/>
        <v>1584674.427</v>
      </c>
      <c r="C20" s="16">
        <f t="shared" si="1"/>
        <v>1029482.239</v>
      </c>
      <c r="D20" s="16">
        <f t="shared" si="8"/>
        <v>-70117.16938</v>
      </c>
      <c r="E20" s="16">
        <f t="shared" si="9"/>
        <v>477578.789</v>
      </c>
      <c r="F20" s="16">
        <f t="shared" si="10"/>
        <v>77613.39927</v>
      </c>
      <c r="G20" s="16">
        <f t="shared" si="2"/>
        <v>38605.58396</v>
      </c>
      <c r="H20" s="16">
        <f t="shared" si="3"/>
        <v>47757.8789</v>
      </c>
      <c r="I20" s="16">
        <f t="shared" si="4"/>
        <v>525336.6679</v>
      </c>
      <c r="J20" s="16">
        <f t="shared" si="5"/>
        <v>1068087.823</v>
      </c>
      <c r="K20" s="16">
        <f t="shared" si="6"/>
        <v>1593424.491</v>
      </c>
      <c r="L20" s="16">
        <f t="shared" si="11"/>
        <v>269580.7759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3">
        <v>8.0</v>
      </c>
      <c r="B21" s="16">
        <f t="shared" si="7"/>
        <v>1587735</v>
      </c>
      <c r="C21" s="16">
        <f t="shared" si="1"/>
        <v>1060366.706</v>
      </c>
      <c r="D21" s="16">
        <f t="shared" si="8"/>
        <v>-72220.68446</v>
      </c>
      <c r="E21" s="16">
        <f t="shared" si="9"/>
        <v>447426.493</v>
      </c>
      <c r="F21" s="16">
        <f t="shared" si="10"/>
        <v>79941.80125</v>
      </c>
      <c r="G21" s="16">
        <f t="shared" si="2"/>
        <v>39763.75148</v>
      </c>
      <c r="H21" s="16">
        <f t="shared" si="3"/>
        <v>44742.6493</v>
      </c>
      <c r="I21" s="16">
        <f t="shared" si="4"/>
        <v>492169.1423</v>
      </c>
      <c r="J21" s="16">
        <f t="shared" si="5"/>
        <v>1100130.458</v>
      </c>
      <c r="K21" s="16">
        <f t="shared" si="6"/>
        <v>1592299.6</v>
      </c>
      <c r="L21" s="16">
        <f t="shared" si="11"/>
        <v>229600.5372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3">
        <v>9.0</v>
      </c>
      <c r="B22" s="16">
        <f t="shared" si="7"/>
        <v>1585829.039</v>
      </c>
      <c r="C22" s="16">
        <f t="shared" si="1"/>
        <v>1092177.707</v>
      </c>
      <c r="D22" s="16">
        <f t="shared" si="8"/>
        <v>-74387.30499</v>
      </c>
      <c r="E22" s="16">
        <f t="shared" si="9"/>
        <v>411311.2761</v>
      </c>
      <c r="F22" s="16">
        <f t="shared" si="10"/>
        <v>82340.05529</v>
      </c>
      <c r="G22" s="16">
        <f t="shared" si="2"/>
        <v>40956.66402</v>
      </c>
      <c r="H22" s="16">
        <f t="shared" si="3"/>
        <v>41131.12761</v>
      </c>
      <c r="I22" s="16">
        <f t="shared" si="4"/>
        <v>452442.4037</v>
      </c>
      <c r="J22" s="16">
        <f t="shared" si="5"/>
        <v>1133134.371</v>
      </c>
      <c r="K22" s="16">
        <f t="shared" si="6"/>
        <v>1585576.775</v>
      </c>
      <c r="L22" s="16">
        <f t="shared" si="11"/>
        <v>191879.7459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3">
        <v>10.0</v>
      </c>
      <c r="B23" s="16">
        <f t="shared" si="7"/>
        <v>1578332.196</v>
      </c>
      <c r="C23" s="16">
        <f t="shared" si="1"/>
        <v>1124943.038</v>
      </c>
      <c r="D23" s="16">
        <f t="shared" si="8"/>
        <v>-76618.92414</v>
      </c>
      <c r="E23" s="16">
        <f t="shared" si="9"/>
        <v>368578.9009</v>
      </c>
      <c r="F23" s="16">
        <f t="shared" si="10"/>
        <v>84810.25695</v>
      </c>
      <c r="G23" s="16">
        <f t="shared" si="2"/>
        <v>42185.36394</v>
      </c>
      <c r="H23" s="16">
        <f t="shared" si="3"/>
        <v>36857.89009</v>
      </c>
      <c r="I23" s="16">
        <f t="shared" si="4"/>
        <v>405436.791</v>
      </c>
      <c r="J23" s="16">
        <f t="shared" si="5"/>
        <v>1167128.402</v>
      </c>
      <c r="K23" s="16">
        <f t="shared" si="6"/>
        <v>1572565.193</v>
      </c>
      <c r="L23" s="16">
        <f t="shared" si="11"/>
        <v>156313.4341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3">
        <v>11.0</v>
      </c>
      <c r="B24" s="16">
        <f t="shared" si="7"/>
        <v>1564553.016</v>
      </c>
      <c r="C24" s="16">
        <f t="shared" si="1"/>
        <v>1158691.33</v>
      </c>
      <c r="D24" s="16">
        <f t="shared" si="8"/>
        <v>-78917.49187</v>
      </c>
      <c r="E24" s="16">
        <f t="shared" si="9"/>
        <v>318507.1213</v>
      </c>
      <c r="F24" s="16">
        <f t="shared" si="10"/>
        <v>87354.56466</v>
      </c>
      <c r="G24" s="16">
        <f t="shared" si="2"/>
        <v>43450.92486</v>
      </c>
      <c r="H24" s="16">
        <f t="shared" si="3"/>
        <v>31850.71213</v>
      </c>
      <c r="I24" s="16">
        <f t="shared" si="4"/>
        <v>350357.8335</v>
      </c>
      <c r="J24" s="16">
        <f t="shared" si="5"/>
        <v>1202142.254</v>
      </c>
      <c r="K24" s="16">
        <f t="shared" si="6"/>
        <v>1552500.088</v>
      </c>
      <c r="L24" s="16">
        <f t="shared" si="11"/>
        <v>122798.2833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3">
        <v>12.0</v>
      </c>
      <c r="B25" s="16">
        <f t="shared" si="7"/>
        <v>1543725.997</v>
      </c>
      <c r="C25" s="16">
        <f t="shared" si="1"/>
        <v>1193452.069</v>
      </c>
      <c r="D25" s="16">
        <f t="shared" si="8"/>
        <v>-81285.01663</v>
      </c>
      <c r="E25" s="16">
        <f t="shared" si="9"/>
        <v>260298.7259</v>
      </c>
      <c r="F25" s="16">
        <f t="shared" si="10"/>
        <v>89975.2016</v>
      </c>
      <c r="G25" s="16">
        <f t="shared" si="2"/>
        <v>44754.45261</v>
      </c>
      <c r="H25" s="16">
        <f t="shared" si="3"/>
        <v>26029.87259</v>
      </c>
      <c r="I25" s="16">
        <f t="shared" si="4"/>
        <v>286328.5984</v>
      </c>
      <c r="J25" s="16">
        <f t="shared" si="5"/>
        <v>1238206.522</v>
      </c>
      <c r="K25" s="16">
        <f t="shared" si="6"/>
        <v>1524535.121</v>
      </c>
      <c r="L25" s="16">
        <f t="shared" si="11"/>
        <v>91233.11546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3">
        <v>13.0</v>
      </c>
      <c r="B26" s="16">
        <f t="shared" si="7"/>
        <v>1515003.989</v>
      </c>
      <c r="C26" s="16">
        <f t="shared" si="1"/>
        <v>1229255.632</v>
      </c>
      <c r="D26" s="16">
        <f t="shared" si="8"/>
        <v>-83723.56712</v>
      </c>
      <c r="E26" s="16">
        <f t="shared" si="9"/>
        <v>193073.8996</v>
      </c>
      <c r="F26" s="16">
        <f t="shared" si="10"/>
        <v>92674.45765</v>
      </c>
      <c r="G26" s="16">
        <f t="shared" si="2"/>
        <v>46097.08618</v>
      </c>
      <c r="H26" s="16">
        <f t="shared" si="3"/>
        <v>19307.38996</v>
      </c>
      <c r="I26" s="16">
        <f t="shared" si="4"/>
        <v>212381.2896</v>
      </c>
      <c r="J26" s="16">
        <f t="shared" si="5"/>
        <v>1275352.718</v>
      </c>
      <c r="K26" s="16">
        <f t="shared" si="6"/>
        <v>1487734.007</v>
      </c>
      <c r="L26" s="16">
        <f t="shared" si="11"/>
        <v>61519.29452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3">
        <v>14.0</v>
      </c>
      <c r="B27" s="16">
        <f t="shared" si="7"/>
        <v>1477449.826</v>
      </c>
      <c r="C27" s="16">
        <f t="shared" si="1"/>
        <v>1266133.3</v>
      </c>
      <c r="D27" s="16">
        <f t="shared" si="8"/>
        <v>-86235.27414</v>
      </c>
      <c r="E27" s="16">
        <f t="shared" si="9"/>
        <v>115861.8344</v>
      </c>
      <c r="F27" s="16">
        <f t="shared" si="10"/>
        <v>95454.69137</v>
      </c>
      <c r="G27" s="16">
        <f t="shared" si="2"/>
        <v>47479.99877</v>
      </c>
      <c r="H27" s="16">
        <f t="shared" si="3"/>
        <v>11586.18344</v>
      </c>
      <c r="I27" s="16">
        <f t="shared" si="4"/>
        <v>127448.0178</v>
      </c>
      <c r="J27" s="16">
        <f t="shared" si="5"/>
        <v>1313613.299</v>
      </c>
      <c r="K27" s="16">
        <f t="shared" si="6"/>
        <v>1441061.317</v>
      </c>
      <c r="L27" s="16">
        <f t="shared" si="11"/>
        <v>33561.0464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3">
        <v>15.0</v>
      </c>
      <c r="B28" s="16">
        <f t="shared" si="7"/>
        <v>1430027.142</v>
      </c>
      <c r="C28" s="16">
        <f t="shared" si="1"/>
        <v>1304117.3</v>
      </c>
      <c r="D28" s="16">
        <f t="shared" si="8"/>
        <v>-88822.33236</v>
      </c>
      <c r="E28" s="16">
        <f t="shared" si="9"/>
        <v>27591.51025</v>
      </c>
      <c r="F28" s="16">
        <f t="shared" si="10"/>
        <v>98318.33212</v>
      </c>
      <c r="G28" s="16">
        <f t="shared" si="2"/>
        <v>48904.39873</v>
      </c>
      <c r="H28" s="16">
        <f t="shared" si="3"/>
        <v>2759.151025</v>
      </c>
      <c r="I28" s="16">
        <f t="shared" si="4"/>
        <v>30350.66128</v>
      </c>
      <c r="J28" s="16">
        <f t="shared" si="5"/>
        <v>1353021.698</v>
      </c>
      <c r="K28" s="16">
        <f t="shared" si="6"/>
        <v>1383372.36</v>
      </c>
      <c r="L28" s="16">
        <f t="shared" si="11"/>
        <v>7265.707003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B1"/>
  </mergeCells>
  <drawing r:id="rId1"/>
</worksheet>
</file>