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tatistics" sheetId="1" r:id="rId4"/>
    <sheet state="visible" name="Flow control - IF" sheetId="2" r:id="rId5"/>
    <sheet state="visible" name="Nested logical functions - IF" sheetId="3" r:id="rId6"/>
    <sheet state="visible" name="Combining logical values - OR, " sheetId="4" r:id="rId7"/>
    <sheet state="visible" name="Conditional counting - COUNTIF" sheetId="5" r:id="rId8"/>
    <sheet state="visible" name="Conditional aggregation - COUNT" sheetId="6" r:id="rId9"/>
    <sheet state="visible" name="Conditional sum - SUMIF" sheetId="7" r:id="rId10"/>
    <sheet state="visible" name="Conditional average - AVERAGEIF" sheetId="8" r:id="rId11"/>
    <sheet state="visible" name="Advanced conditions - AVERAGEIF" sheetId="9" r:id="rId12"/>
    <sheet state="visible" name="Filters - FILTER, DATEVALUE, ME" sheetId="10" r:id="rId13"/>
    <sheet state="visible" name="Grades in class" sheetId="11" r:id="rId14"/>
    <sheet state="visible" name="Automating the lookup - VLOOKUP" sheetId="12" r:id="rId15"/>
    <sheet state="visible" name="More about lookup - VLOOKUP" sheetId="13" r:id="rId16"/>
    <sheet state="visible" name="Horizontal lookup - HLOOKUP" sheetId="14" r:id="rId17"/>
    <sheet state="visible" name="Weighted average - SUMPRODUCT, " sheetId="15" r:id="rId18"/>
  </sheets>
  <definedNames/>
  <calcPr/>
</workbook>
</file>

<file path=xl/sharedStrings.xml><?xml version="1.0" encoding="utf-8"?>
<sst xmlns="http://schemas.openxmlformats.org/spreadsheetml/2006/main" count="767" uniqueCount="91">
  <si>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</si>
  <si>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</si>
  <si>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</si>
  <si>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</si>
  <si>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</si>
  <si>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</si>
  <si>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</si>
  <si>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</si>
  <si>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</si>
  <si>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</si>
  <si>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</si>
  <si>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</si>
  <si>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</si>
  <si>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</si>
  <si>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</si>
  <si>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</si>
  <si>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</si>
  <si>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</si>
  <si>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</si>
  <si>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</si>
  <si>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</si>
  <si>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</si>
  <si>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</si>
  <si>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</si>
  <si>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</si>
  <si>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</si>
  <si>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</si>
  <si>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</si>
  <si>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</si>
  <si>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</si>
  <si>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</si>
  <si>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</si>
  <si>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</si>
  <si>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</si>
  <si>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</si>
  <si>
    <t>Output</t>
  </si>
  <si>
    <t>Product cost ($)</t>
  </si>
  <si>
    <t>Wage cost ($)</t>
  </si>
  <si>
    <t>Total cost ($)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</si>
  <si>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</si>
  <si>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</si>
  <si>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</si>
  <si>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</si>
  <si>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</si>
  <si>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</si>
  <si>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</si>
  <si>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</si>
  <si>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</si>
  <si>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</si>
  <si>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</si>
  <si>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</si>
  <si>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</si>
  <si>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</si>
  <si>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</si>
  <si>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</si>
  <si>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</si>
  <si>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</si>
  <si>
    <t>Class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</si>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</sst>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yyyy&quot;-&quot;mm&quot;-&quot;dd"/>
    <numFmt numFmtId="166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6" fillId="0" fontId="3" numFmtId="0" xfId="0" applyBorder="1" applyFont="1"/>
    <xf borderId="1" fillId="0" fontId="1" numFmtId="164" xfId="0" applyAlignment="1" applyBorder="1" applyFont="1" applyNumberFormat="1">
      <alignment horizontal="right" vertical="bottom"/>
    </xf>
    <xf borderId="7" fillId="0" fontId="3" numFmtId="0" xfId="0" applyBorder="1" applyFont="1"/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1" fillId="0" fontId="1" numFmtId="9" xfId="0" applyAlignment="1" applyBorder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" fillId="0" fontId="1" numFmtId="166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1" fillId="0" fontId="1" numFmtId="4" xfId="0" applyAlignment="1" applyBorder="1" applyFont="1" applyNumberFormat="1">
      <alignment horizontal="right" vertical="bottom"/>
    </xf>
    <xf borderId="0" fillId="2" fontId="1" numFmtId="4" xfId="0" applyAlignment="1" applyFill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1"/>
      <c r="F1" s="1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4"/>
      <c r="D2" s="5"/>
      <c r="E2" s="1"/>
      <c r="F2" s="1"/>
      <c r="G2" s="2"/>
      <c r="H2" s="3" t="s">
        <v>1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6" t="s">
        <v>2</v>
      </c>
      <c r="C3" s="7" t="s">
        <v>3</v>
      </c>
      <c r="D3" s="8" t="s">
        <v>4</v>
      </c>
      <c r="E3" s="1"/>
      <c r="F3" s="1"/>
      <c r="G3" s="2"/>
      <c r="H3" s="7" t="s">
        <v>5</v>
      </c>
      <c r="I3" s="8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9"/>
      <c r="C4" s="7" t="s">
        <v>7</v>
      </c>
      <c r="D4" s="8" t="s">
        <v>8</v>
      </c>
      <c r="E4" s="1"/>
      <c r="F4" s="1"/>
      <c r="G4" s="2"/>
      <c r="H4" s="7" t="s">
        <v>9</v>
      </c>
      <c r="I4" s="10">
        <v>20.0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1"/>
      <c r="C5" s="12" t="s">
        <v>10</v>
      </c>
      <c r="D5" s="8" t="s">
        <v>11</v>
      </c>
      <c r="E5" s="1"/>
      <c r="F5" s="1"/>
      <c r="G5" s="2"/>
      <c r="H5" s="12" t="s">
        <v>12</v>
      </c>
      <c r="I5" s="10">
        <v>50.0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6" t="s">
        <v>13</v>
      </c>
      <c r="C6" s="7" t="s">
        <v>14</v>
      </c>
      <c r="D6" s="13">
        <v>1241.0</v>
      </c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9"/>
      <c r="C7" s="7" t="s">
        <v>15</v>
      </c>
      <c r="D7" s="8" t="s">
        <v>16</v>
      </c>
      <c r="E7" s="1"/>
      <c r="F7" s="1"/>
      <c r="G7" s="2"/>
      <c r="H7" s="3" t="s">
        <v>17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9"/>
      <c r="C8" s="7" t="s">
        <v>18</v>
      </c>
      <c r="D8" s="8" t="s">
        <v>19</v>
      </c>
      <c r="E8" s="1"/>
      <c r="F8" s="1"/>
      <c r="G8" s="2"/>
      <c r="H8" s="7" t="s">
        <v>20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1"/>
      <c r="C9" s="12" t="s">
        <v>21</v>
      </c>
      <c r="D9" s="8" t="s">
        <v>22</v>
      </c>
      <c r="E9" s="1"/>
      <c r="F9" s="1"/>
      <c r="G9" s="2"/>
      <c r="H9" s="14" t="s">
        <v>23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6" t="s">
        <v>24</v>
      </c>
      <c r="C10" s="7" t="s">
        <v>25</v>
      </c>
      <c r="D10" s="10">
        <v>40.0</v>
      </c>
      <c r="E10" s="1"/>
      <c r="F10" s="1"/>
      <c r="G10" s="2"/>
      <c r="H10" s="12" t="s">
        <v>26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1"/>
      <c r="C11" s="12" t="s">
        <v>27</v>
      </c>
      <c r="D11" s="15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32</v>
      </c>
      <c r="G13" s="12" t="s">
        <v>9</v>
      </c>
      <c r="H13" s="12" t="s">
        <v>33</v>
      </c>
      <c r="I13" s="12" t="s">
        <v>17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43101.0</v>
      </c>
      <c r="C14" s="17" t="b">
        <v>0</v>
      </c>
      <c r="D14" s="18">
        <v>9.0</v>
      </c>
      <c r="E14" s="18">
        <v>12.0</v>
      </c>
      <c r="F14" s="18">
        <f t="shared" ref="F14:F44" si="1">E14*$I$5</f>
        <v>600</v>
      </c>
      <c r="G14" s="18"/>
      <c r="H14" s="18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43102.0</v>
      </c>
      <c r="C15" s="17" t="b">
        <v>0</v>
      </c>
      <c r="D15" s="18">
        <v>8.0</v>
      </c>
      <c r="E15" s="18">
        <v>17.0</v>
      </c>
      <c r="F15" s="18">
        <f t="shared" si="1"/>
        <v>850</v>
      </c>
      <c r="G15" s="18"/>
      <c r="H15" s="18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43103.0</v>
      </c>
      <c r="C16" s="17" t="b">
        <v>0</v>
      </c>
      <c r="D16" s="18">
        <v>8.0</v>
      </c>
      <c r="E16" s="18">
        <v>14.0</v>
      </c>
      <c r="F16" s="18">
        <f t="shared" si="1"/>
        <v>700</v>
      </c>
      <c r="G16" s="18"/>
      <c r="H16" s="18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43104.0</v>
      </c>
      <c r="C17" s="17" t="b">
        <v>0</v>
      </c>
      <c r="D17" s="18">
        <v>8.0</v>
      </c>
      <c r="E17" s="18">
        <v>17.0</v>
      </c>
      <c r="F17" s="18">
        <f t="shared" si="1"/>
        <v>850</v>
      </c>
      <c r="G17" s="18"/>
      <c r="H17" s="18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43105.0</v>
      </c>
      <c r="C18" s="17" t="b">
        <v>0</v>
      </c>
      <c r="D18" s="18">
        <v>7.0</v>
      </c>
      <c r="E18" s="18">
        <v>20.0</v>
      </c>
      <c r="F18" s="18">
        <f t="shared" si="1"/>
        <v>1000</v>
      </c>
      <c r="G18" s="18"/>
      <c r="H18" s="18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43106.0</v>
      </c>
      <c r="C19" s="17" t="b">
        <v>1</v>
      </c>
      <c r="D19" s="18">
        <v>2.0</v>
      </c>
      <c r="E19" s="18">
        <v>4.0</v>
      </c>
      <c r="F19" s="18">
        <f t="shared" si="1"/>
        <v>200</v>
      </c>
      <c r="G19" s="18"/>
      <c r="H19" s="18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43107.0</v>
      </c>
      <c r="C20" s="17" t="b">
        <v>1</v>
      </c>
      <c r="D20" s="18">
        <v>1.0</v>
      </c>
      <c r="E20" s="18">
        <v>2.0</v>
      </c>
      <c r="F20" s="18">
        <f t="shared" si="1"/>
        <v>100</v>
      </c>
      <c r="G20" s="18"/>
      <c r="H20" s="18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43108.0</v>
      </c>
      <c r="C21" s="17" t="b">
        <v>0</v>
      </c>
      <c r="D21" s="18">
        <v>7.0</v>
      </c>
      <c r="E21" s="18">
        <v>10.0</v>
      </c>
      <c r="F21" s="18">
        <f t="shared" si="1"/>
        <v>500</v>
      </c>
      <c r="G21" s="18"/>
      <c r="H21" s="18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43109.0</v>
      </c>
      <c r="C22" s="17" t="b">
        <v>0</v>
      </c>
      <c r="D22" s="18">
        <v>7.0</v>
      </c>
      <c r="E22" s="18">
        <v>7.0</v>
      </c>
      <c r="F22" s="18">
        <f t="shared" si="1"/>
        <v>350</v>
      </c>
      <c r="G22" s="18"/>
      <c r="H22" s="18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43110.0</v>
      </c>
      <c r="C23" s="17" t="b">
        <v>0</v>
      </c>
      <c r="D23" s="18">
        <v>8.0</v>
      </c>
      <c r="E23" s="18">
        <v>9.0</v>
      </c>
      <c r="F23" s="18">
        <f t="shared" si="1"/>
        <v>450</v>
      </c>
      <c r="G23" s="18"/>
      <c r="H23" s="18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43111.0</v>
      </c>
      <c r="C24" s="17" t="b">
        <v>0</v>
      </c>
      <c r="D24" s="18">
        <v>9.0</v>
      </c>
      <c r="E24" s="18">
        <v>12.0</v>
      </c>
      <c r="F24" s="18">
        <f t="shared" si="1"/>
        <v>600</v>
      </c>
      <c r="G24" s="18"/>
      <c r="H24" s="18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43112.0</v>
      </c>
      <c r="C25" s="17" t="b">
        <v>0</v>
      </c>
      <c r="D25" s="18">
        <v>8.0</v>
      </c>
      <c r="E25" s="18">
        <v>14.0</v>
      </c>
      <c r="F25" s="18">
        <f t="shared" si="1"/>
        <v>700</v>
      </c>
      <c r="G25" s="18"/>
      <c r="H25" s="18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6">
        <v>43113.0</v>
      </c>
      <c r="C26" s="17" t="b">
        <v>1</v>
      </c>
      <c r="D26" s="18">
        <v>0.0</v>
      </c>
      <c r="E26" s="18">
        <v>0.0</v>
      </c>
      <c r="F26" s="18">
        <f t="shared" si="1"/>
        <v>0</v>
      </c>
      <c r="G26" s="18"/>
      <c r="H26" s="18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/>
      <c r="B27" s="16">
        <v>43114.0</v>
      </c>
      <c r="C27" s="17" t="b">
        <v>1</v>
      </c>
      <c r="D27" s="18">
        <v>2.0</v>
      </c>
      <c r="E27" s="18">
        <v>4.0</v>
      </c>
      <c r="F27" s="18">
        <f t="shared" si="1"/>
        <v>200</v>
      </c>
      <c r="G27" s="18"/>
      <c r="H27" s="18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/>
      <c r="B28" s="16">
        <v>43115.0</v>
      </c>
      <c r="C28" s="17" t="b">
        <v>0</v>
      </c>
      <c r="D28" s="18">
        <v>8.0</v>
      </c>
      <c r="E28" s="18">
        <v>10.0</v>
      </c>
      <c r="F28" s="18">
        <f t="shared" si="1"/>
        <v>500</v>
      </c>
      <c r="G28" s="18"/>
      <c r="H28" s="18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16">
        <v>43116.0</v>
      </c>
      <c r="C29" s="17" t="b">
        <v>0</v>
      </c>
      <c r="D29" s="18">
        <v>7.0</v>
      </c>
      <c r="E29" s="18">
        <v>15.0</v>
      </c>
      <c r="F29" s="18">
        <f t="shared" si="1"/>
        <v>750</v>
      </c>
      <c r="G29" s="18"/>
      <c r="H29" s="18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6">
        <v>43117.0</v>
      </c>
      <c r="C30" s="17" t="b">
        <v>0</v>
      </c>
      <c r="D30" s="18">
        <v>7.0</v>
      </c>
      <c r="E30" s="18">
        <v>15.0</v>
      </c>
      <c r="F30" s="18">
        <f t="shared" si="1"/>
        <v>750</v>
      </c>
      <c r="G30" s="18"/>
      <c r="H30" s="18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16">
        <v>43118.0</v>
      </c>
      <c r="C31" s="17" t="b">
        <v>0</v>
      </c>
      <c r="D31" s="18">
        <v>9.0</v>
      </c>
      <c r="E31" s="18">
        <v>25.0</v>
      </c>
      <c r="F31" s="18">
        <f t="shared" si="1"/>
        <v>1250</v>
      </c>
      <c r="G31" s="18"/>
      <c r="H31" s="18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16">
        <v>43119.0</v>
      </c>
      <c r="C32" s="17" t="b">
        <v>0</v>
      </c>
      <c r="D32" s="18">
        <v>9.0</v>
      </c>
      <c r="E32" s="18">
        <v>17.0</v>
      </c>
      <c r="F32" s="18">
        <f t="shared" si="1"/>
        <v>850</v>
      </c>
      <c r="G32" s="18"/>
      <c r="H32" s="18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/>
      <c r="B33" s="16">
        <v>43120.0</v>
      </c>
      <c r="C33" s="17" t="b">
        <v>1</v>
      </c>
      <c r="D33" s="18">
        <v>1.0</v>
      </c>
      <c r="E33" s="18">
        <v>1.0</v>
      </c>
      <c r="F33" s="18">
        <f t="shared" si="1"/>
        <v>50</v>
      </c>
      <c r="G33" s="18"/>
      <c r="H33" s="18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/>
      <c r="B34" s="16">
        <v>43121.0</v>
      </c>
      <c r="C34" s="17" t="b">
        <v>1</v>
      </c>
      <c r="D34" s="18">
        <v>1.0</v>
      </c>
      <c r="E34" s="18">
        <v>3.0</v>
      </c>
      <c r="F34" s="18">
        <f t="shared" si="1"/>
        <v>150</v>
      </c>
      <c r="G34" s="18"/>
      <c r="H34" s="18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/>
      <c r="B35" s="16">
        <v>43122.0</v>
      </c>
      <c r="C35" s="17" t="b">
        <v>0</v>
      </c>
      <c r="D35" s="18">
        <v>7.0</v>
      </c>
      <c r="E35" s="18">
        <v>19.0</v>
      </c>
      <c r="F35" s="18">
        <f t="shared" si="1"/>
        <v>950</v>
      </c>
      <c r="G35" s="18"/>
      <c r="H35" s="18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/>
      <c r="B36" s="16">
        <v>43123.0</v>
      </c>
      <c r="C36" s="17" t="b">
        <v>0</v>
      </c>
      <c r="D36" s="18">
        <v>7.0</v>
      </c>
      <c r="E36" s="18">
        <v>13.0</v>
      </c>
      <c r="F36" s="18">
        <f t="shared" si="1"/>
        <v>650</v>
      </c>
      <c r="G36" s="18"/>
      <c r="H36" s="18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16">
        <v>43124.0</v>
      </c>
      <c r="C37" s="17" t="b">
        <v>0</v>
      </c>
      <c r="D37" s="18">
        <v>7.0</v>
      </c>
      <c r="E37" s="18">
        <v>11.0</v>
      </c>
      <c r="F37" s="18">
        <f t="shared" si="1"/>
        <v>550</v>
      </c>
      <c r="G37" s="18"/>
      <c r="H37" s="18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/>
      <c r="B38" s="16">
        <v>43125.0</v>
      </c>
      <c r="C38" s="17" t="b">
        <v>0</v>
      </c>
      <c r="D38" s="18">
        <v>8.0</v>
      </c>
      <c r="E38" s="18">
        <v>16.0</v>
      </c>
      <c r="F38" s="18">
        <f t="shared" si="1"/>
        <v>800</v>
      </c>
      <c r="G38" s="18"/>
      <c r="H38" s="18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/>
      <c r="B39" s="16">
        <v>43126.0</v>
      </c>
      <c r="C39" s="17" t="b">
        <v>0</v>
      </c>
      <c r="D39" s="18">
        <v>7.0</v>
      </c>
      <c r="E39" s="18">
        <v>16.0</v>
      </c>
      <c r="F39" s="18">
        <f t="shared" si="1"/>
        <v>800</v>
      </c>
      <c r="G39" s="18"/>
      <c r="H39" s="18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16">
        <v>43127.0</v>
      </c>
      <c r="C40" s="17" t="b">
        <v>1</v>
      </c>
      <c r="D40" s="18">
        <v>1.0</v>
      </c>
      <c r="E40" s="18">
        <v>2.0</v>
      </c>
      <c r="F40" s="18">
        <f t="shared" si="1"/>
        <v>100</v>
      </c>
      <c r="G40" s="18"/>
      <c r="H40" s="18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16">
        <v>43128.0</v>
      </c>
      <c r="C41" s="17" t="b">
        <v>1</v>
      </c>
      <c r="D41" s="18">
        <v>0.0</v>
      </c>
      <c r="E41" s="18">
        <v>0.0</v>
      </c>
      <c r="F41" s="18">
        <f t="shared" si="1"/>
        <v>0</v>
      </c>
      <c r="G41" s="18"/>
      <c r="H41" s="18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16">
        <v>43129.0</v>
      </c>
      <c r="C42" s="17" t="b">
        <v>0</v>
      </c>
      <c r="D42" s="18">
        <v>8.0</v>
      </c>
      <c r="E42" s="18">
        <v>17.0</v>
      </c>
      <c r="F42" s="18">
        <f t="shared" si="1"/>
        <v>850</v>
      </c>
      <c r="G42" s="18"/>
      <c r="H42" s="18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16">
        <v>43130.0</v>
      </c>
      <c r="C43" s="17" t="b">
        <v>0</v>
      </c>
      <c r="D43" s="18">
        <v>8.0</v>
      </c>
      <c r="E43" s="18">
        <v>11.0</v>
      </c>
      <c r="F43" s="18">
        <f t="shared" si="1"/>
        <v>550</v>
      </c>
      <c r="G43" s="18"/>
      <c r="H43" s="18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19">
        <v>43131.0</v>
      </c>
      <c r="C44" s="17" t="b">
        <v>0</v>
      </c>
      <c r="D44" s="13">
        <v>8.0</v>
      </c>
      <c r="E44" s="13">
        <v>16.0</v>
      </c>
      <c r="F44" s="18">
        <f t="shared" si="1"/>
        <v>800</v>
      </c>
      <c r="G44" s="18"/>
      <c r="H44" s="18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2" t="s">
        <v>34</v>
      </c>
      <c r="D45" s="13">
        <f t="shared" ref="D45:H45" si="2">SUM(D14:D44)</f>
        <v>187</v>
      </c>
      <c r="E45" s="13">
        <f t="shared" si="2"/>
        <v>349</v>
      </c>
      <c r="F45" s="20">
        <f t="shared" si="2"/>
        <v>17450</v>
      </c>
      <c r="G45" s="20">
        <f t="shared" si="2"/>
        <v>0</v>
      </c>
      <c r="H45" s="20">
        <f t="shared" si="2"/>
        <v>0</v>
      </c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D2"/>
    <mergeCell ref="H2:I2"/>
    <mergeCell ref="B3:B5"/>
    <mergeCell ref="B6:B9"/>
    <mergeCell ref="H7:I7"/>
    <mergeCell ref="B10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1"/>
      <c r="F1" s="1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4"/>
      <c r="D2" s="5"/>
      <c r="E2" s="1"/>
      <c r="F2" s="1"/>
      <c r="G2" s="2"/>
      <c r="H2" s="3" t="s">
        <v>1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6" t="s">
        <v>2</v>
      </c>
      <c r="C3" s="7" t="s">
        <v>3</v>
      </c>
      <c r="D3" s="8" t="s">
        <v>4</v>
      </c>
      <c r="E3" s="1"/>
      <c r="F3" s="1"/>
      <c r="G3" s="2"/>
      <c r="H3" s="7" t="s">
        <v>5</v>
      </c>
      <c r="I3" s="8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9"/>
      <c r="C4" s="7" t="s">
        <v>7</v>
      </c>
      <c r="D4" s="8" t="s">
        <v>8</v>
      </c>
      <c r="E4" s="1"/>
      <c r="F4" s="1"/>
      <c r="G4" s="2"/>
      <c r="H4" s="7" t="s">
        <v>9</v>
      </c>
      <c r="I4" s="10">
        <v>20.0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1"/>
      <c r="C5" s="12" t="s">
        <v>10</v>
      </c>
      <c r="D5" s="8" t="s">
        <v>11</v>
      </c>
      <c r="E5" s="1"/>
      <c r="F5" s="1"/>
      <c r="G5" s="2"/>
      <c r="H5" s="12" t="s">
        <v>12</v>
      </c>
      <c r="I5" s="10">
        <v>50.0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6" t="s">
        <v>13</v>
      </c>
      <c r="C6" s="7" t="s">
        <v>14</v>
      </c>
      <c r="D6" s="13">
        <v>1241.0</v>
      </c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9"/>
      <c r="C7" s="7" t="s">
        <v>15</v>
      </c>
      <c r="D7" s="8" t="s">
        <v>16</v>
      </c>
      <c r="E7" s="1"/>
      <c r="F7" s="1"/>
      <c r="G7" s="2"/>
      <c r="H7" s="3" t="s">
        <v>17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9"/>
      <c r="C8" s="7" t="s">
        <v>18</v>
      </c>
      <c r="D8" s="8" t="s">
        <v>19</v>
      </c>
      <c r="E8" s="1"/>
      <c r="F8" s="1"/>
      <c r="G8" s="2"/>
      <c r="H8" s="7" t="s">
        <v>20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1"/>
      <c r="C9" s="12" t="s">
        <v>21</v>
      </c>
      <c r="D9" s="8" t="s">
        <v>22</v>
      </c>
      <c r="E9" s="1"/>
      <c r="F9" s="1"/>
      <c r="G9" s="2"/>
      <c r="H9" s="14" t="s">
        <v>23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6" t="s">
        <v>24</v>
      </c>
      <c r="C10" s="7" t="s">
        <v>25</v>
      </c>
      <c r="D10" s="10">
        <v>40.0</v>
      </c>
      <c r="E10" s="1"/>
      <c r="F10" s="1"/>
      <c r="G10" s="2"/>
      <c r="H10" s="12" t="s">
        <v>26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1"/>
      <c r="C11" s="12" t="s">
        <v>27</v>
      </c>
      <c r="D11" s="15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35</v>
      </c>
      <c r="G13" s="12" t="s">
        <v>36</v>
      </c>
      <c r="H13" s="12" t="s">
        <v>37</v>
      </c>
      <c r="I13" s="12" t="s">
        <v>38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43101.0</v>
      </c>
      <c r="C14" s="17" t="b">
        <v>0</v>
      </c>
      <c r="D14" s="18">
        <v>9.0</v>
      </c>
      <c r="E14" s="18">
        <v>12.0</v>
      </c>
      <c r="F14" s="20">
        <f t="shared" ref="F14:F44" si="1"> E14 * $I$5</f>
        <v>600</v>
      </c>
      <c r="G14" s="18">
        <f t="shared" ref="G14:G45" si="2">E14*$I$4</f>
        <v>240</v>
      </c>
      <c r="H14" s="18">
        <f t="shared" ref="H14:H44" si="3">D14  * $D$10 * IF(C14, $D$11, 1)</f>
        <v>360</v>
      </c>
      <c r="I14" s="13">
        <f t="shared" ref="I14:I45" si="4">G14+H14</f>
        <v>600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43102.0</v>
      </c>
      <c r="C15" s="17" t="b">
        <v>0</v>
      </c>
      <c r="D15" s="18">
        <v>8.0</v>
      </c>
      <c r="E15" s="18">
        <v>17.0</v>
      </c>
      <c r="F15" s="20">
        <f t="shared" si="1"/>
        <v>850</v>
      </c>
      <c r="G15" s="18">
        <f t="shared" si="2"/>
        <v>340</v>
      </c>
      <c r="H15" s="18">
        <f t="shared" si="3"/>
        <v>320</v>
      </c>
      <c r="I15" s="13">
        <f t="shared" si="4"/>
        <v>660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43103.0</v>
      </c>
      <c r="C16" s="17" t="b">
        <v>0</v>
      </c>
      <c r="D16" s="18">
        <v>8.0</v>
      </c>
      <c r="E16" s="18">
        <v>14.0</v>
      </c>
      <c r="F16" s="20">
        <f t="shared" si="1"/>
        <v>700</v>
      </c>
      <c r="G16" s="18">
        <f t="shared" si="2"/>
        <v>280</v>
      </c>
      <c r="H16" s="18">
        <f t="shared" si="3"/>
        <v>320</v>
      </c>
      <c r="I16" s="13">
        <f t="shared" si="4"/>
        <v>600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43104.0</v>
      </c>
      <c r="C17" s="17" t="b">
        <v>0</v>
      </c>
      <c r="D17" s="18">
        <v>8.0</v>
      </c>
      <c r="E17" s="18">
        <v>17.0</v>
      </c>
      <c r="F17" s="20">
        <f t="shared" si="1"/>
        <v>850</v>
      </c>
      <c r="G17" s="18">
        <f t="shared" si="2"/>
        <v>340</v>
      </c>
      <c r="H17" s="18">
        <f t="shared" si="3"/>
        <v>320</v>
      </c>
      <c r="I17" s="13">
        <f t="shared" si="4"/>
        <v>660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43105.0</v>
      </c>
      <c r="C18" s="17" t="b">
        <v>0</v>
      </c>
      <c r="D18" s="18">
        <v>7.0</v>
      </c>
      <c r="E18" s="18">
        <v>20.0</v>
      </c>
      <c r="F18" s="20">
        <f t="shared" si="1"/>
        <v>1000</v>
      </c>
      <c r="G18" s="18">
        <f t="shared" si="2"/>
        <v>400</v>
      </c>
      <c r="H18" s="18">
        <f t="shared" si="3"/>
        <v>280</v>
      </c>
      <c r="I18" s="13">
        <f t="shared" si="4"/>
        <v>680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43106.0</v>
      </c>
      <c r="C19" s="17" t="b">
        <v>1</v>
      </c>
      <c r="D19" s="18">
        <v>2.0</v>
      </c>
      <c r="E19" s="18">
        <v>4.0</v>
      </c>
      <c r="F19" s="20">
        <f t="shared" si="1"/>
        <v>200</v>
      </c>
      <c r="G19" s="18">
        <f t="shared" si="2"/>
        <v>80</v>
      </c>
      <c r="H19" s="18">
        <f t="shared" si="3"/>
        <v>160</v>
      </c>
      <c r="I19" s="13">
        <f t="shared" si="4"/>
        <v>240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43107.0</v>
      </c>
      <c r="C20" s="17" t="b">
        <v>1</v>
      </c>
      <c r="D20" s="18">
        <v>1.0</v>
      </c>
      <c r="E20" s="18">
        <v>2.0</v>
      </c>
      <c r="F20" s="20">
        <f t="shared" si="1"/>
        <v>100</v>
      </c>
      <c r="G20" s="18">
        <f t="shared" si="2"/>
        <v>40</v>
      </c>
      <c r="H20" s="18">
        <f t="shared" si="3"/>
        <v>80</v>
      </c>
      <c r="I20" s="13">
        <f t="shared" si="4"/>
        <v>120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43108.0</v>
      </c>
      <c r="C21" s="17" t="b">
        <v>0</v>
      </c>
      <c r="D21" s="18">
        <v>7.0</v>
      </c>
      <c r="E21" s="18">
        <v>10.0</v>
      </c>
      <c r="F21" s="20">
        <f t="shared" si="1"/>
        <v>500</v>
      </c>
      <c r="G21" s="18">
        <f t="shared" si="2"/>
        <v>200</v>
      </c>
      <c r="H21" s="18">
        <f t="shared" si="3"/>
        <v>280</v>
      </c>
      <c r="I21" s="13">
        <f t="shared" si="4"/>
        <v>480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43109.0</v>
      </c>
      <c r="C22" s="17" t="b">
        <v>0</v>
      </c>
      <c r="D22" s="18">
        <v>7.0</v>
      </c>
      <c r="E22" s="18">
        <v>7.0</v>
      </c>
      <c r="F22" s="20">
        <f t="shared" si="1"/>
        <v>350</v>
      </c>
      <c r="G22" s="18">
        <f t="shared" si="2"/>
        <v>140</v>
      </c>
      <c r="H22" s="18">
        <f t="shared" si="3"/>
        <v>280</v>
      </c>
      <c r="I22" s="13">
        <f t="shared" si="4"/>
        <v>420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43110.0</v>
      </c>
      <c r="C23" s="17" t="b">
        <v>0</v>
      </c>
      <c r="D23" s="18">
        <v>8.0</v>
      </c>
      <c r="E23" s="18">
        <v>9.0</v>
      </c>
      <c r="F23" s="20">
        <f t="shared" si="1"/>
        <v>450</v>
      </c>
      <c r="G23" s="18">
        <f t="shared" si="2"/>
        <v>180</v>
      </c>
      <c r="H23" s="18">
        <f t="shared" si="3"/>
        <v>320</v>
      </c>
      <c r="I23" s="13">
        <f t="shared" si="4"/>
        <v>500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43111.0</v>
      </c>
      <c r="C24" s="17" t="b">
        <v>0</v>
      </c>
      <c r="D24" s="18">
        <v>9.0</v>
      </c>
      <c r="E24" s="18">
        <v>12.0</v>
      </c>
      <c r="F24" s="20">
        <f t="shared" si="1"/>
        <v>600</v>
      </c>
      <c r="G24" s="18">
        <f t="shared" si="2"/>
        <v>240</v>
      </c>
      <c r="H24" s="18">
        <f t="shared" si="3"/>
        <v>360</v>
      </c>
      <c r="I24" s="13">
        <f t="shared" si="4"/>
        <v>600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43112.0</v>
      </c>
      <c r="C25" s="17" t="b">
        <v>0</v>
      </c>
      <c r="D25" s="18">
        <v>8.0</v>
      </c>
      <c r="E25" s="18">
        <v>14.0</v>
      </c>
      <c r="F25" s="20">
        <f t="shared" si="1"/>
        <v>700</v>
      </c>
      <c r="G25" s="18">
        <f t="shared" si="2"/>
        <v>280</v>
      </c>
      <c r="H25" s="18">
        <f t="shared" si="3"/>
        <v>320</v>
      </c>
      <c r="I25" s="13">
        <f t="shared" si="4"/>
        <v>600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6">
        <v>43113.0</v>
      </c>
      <c r="C26" s="17" t="b">
        <v>1</v>
      </c>
      <c r="D26" s="18">
        <v>0.0</v>
      </c>
      <c r="E26" s="18">
        <v>0.0</v>
      </c>
      <c r="F26" s="20">
        <f t="shared" si="1"/>
        <v>0</v>
      </c>
      <c r="G26" s="18">
        <f t="shared" si="2"/>
        <v>0</v>
      </c>
      <c r="H26" s="18">
        <f t="shared" si="3"/>
        <v>0</v>
      </c>
      <c r="I26" s="13">
        <f t="shared" si="4"/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/>
      <c r="B27" s="16">
        <v>43114.0</v>
      </c>
      <c r="C27" s="17" t="b">
        <v>1</v>
      </c>
      <c r="D27" s="18">
        <v>2.0</v>
      </c>
      <c r="E27" s="18">
        <v>4.0</v>
      </c>
      <c r="F27" s="20">
        <f t="shared" si="1"/>
        <v>200</v>
      </c>
      <c r="G27" s="18">
        <f t="shared" si="2"/>
        <v>80</v>
      </c>
      <c r="H27" s="18">
        <f t="shared" si="3"/>
        <v>160</v>
      </c>
      <c r="I27" s="13">
        <f t="shared" si="4"/>
        <v>240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/>
      <c r="B28" s="16">
        <v>43115.0</v>
      </c>
      <c r="C28" s="17" t="b">
        <v>0</v>
      </c>
      <c r="D28" s="18">
        <v>8.0</v>
      </c>
      <c r="E28" s="18">
        <v>10.0</v>
      </c>
      <c r="F28" s="20">
        <f t="shared" si="1"/>
        <v>500</v>
      </c>
      <c r="G28" s="18">
        <f t="shared" si="2"/>
        <v>200</v>
      </c>
      <c r="H28" s="18">
        <f t="shared" si="3"/>
        <v>320</v>
      </c>
      <c r="I28" s="13">
        <f t="shared" si="4"/>
        <v>520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16">
        <v>43116.0</v>
      </c>
      <c r="C29" s="17" t="b">
        <v>0</v>
      </c>
      <c r="D29" s="18">
        <v>7.0</v>
      </c>
      <c r="E29" s="18">
        <v>15.0</v>
      </c>
      <c r="F29" s="20">
        <f t="shared" si="1"/>
        <v>750</v>
      </c>
      <c r="G29" s="18">
        <f t="shared" si="2"/>
        <v>300</v>
      </c>
      <c r="H29" s="18">
        <f t="shared" si="3"/>
        <v>280</v>
      </c>
      <c r="I29" s="13">
        <f t="shared" si="4"/>
        <v>580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6">
        <v>43117.0</v>
      </c>
      <c r="C30" s="17" t="b">
        <v>0</v>
      </c>
      <c r="D30" s="18">
        <v>7.0</v>
      </c>
      <c r="E30" s="18">
        <v>15.0</v>
      </c>
      <c r="F30" s="20">
        <f t="shared" si="1"/>
        <v>750</v>
      </c>
      <c r="G30" s="18">
        <f t="shared" si="2"/>
        <v>300</v>
      </c>
      <c r="H30" s="18">
        <f t="shared" si="3"/>
        <v>280</v>
      </c>
      <c r="I30" s="13">
        <f t="shared" si="4"/>
        <v>580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16">
        <v>43118.0</v>
      </c>
      <c r="C31" s="17" t="b">
        <v>0</v>
      </c>
      <c r="D31" s="18">
        <v>9.0</v>
      </c>
      <c r="E31" s="18">
        <v>25.0</v>
      </c>
      <c r="F31" s="20">
        <f t="shared" si="1"/>
        <v>1250</v>
      </c>
      <c r="G31" s="18">
        <f t="shared" si="2"/>
        <v>500</v>
      </c>
      <c r="H31" s="18">
        <f t="shared" si="3"/>
        <v>360</v>
      </c>
      <c r="I31" s="13">
        <f t="shared" si="4"/>
        <v>860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16">
        <v>43119.0</v>
      </c>
      <c r="C32" s="17" t="b">
        <v>0</v>
      </c>
      <c r="D32" s="18">
        <v>9.0</v>
      </c>
      <c r="E32" s="18">
        <v>17.0</v>
      </c>
      <c r="F32" s="20">
        <f t="shared" si="1"/>
        <v>850</v>
      </c>
      <c r="G32" s="18">
        <f t="shared" si="2"/>
        <v>340</v>
      </c>
      <c r="H32" s="18">
        <f t="shared" si="3"/>
        <v>360</v>
      </c>
      <c r="I32" s="13">
        <f t="shared" si="4"/>
        <v>700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/>
      <c r="B33" s="16">
        <v>43120.0</v>
      </c>
      <c r="C33" s="17" t="b">
        <v>1</v>
      </c>
      <c r="D33" s="18">
        <v>1.0</v>
      </c>
      <c r="E33" s="18">
        <v>1.0</v>
      </c>
      <c r="F33" s="20">
        <f t="shared" si="1"/>
        <v>50</v>
      </c>
      <c r="G33" s="18">
        <f t="shared" si="2"/>
        <v>20</v>
      </c>
      <c r="H33" s="18">
        <f t="shared" si="3"/>
        <v>80</v>
      </c>
      <c r="I33" s="13">
        <f t="shared" si="4"/>
        <v>100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/>
      <c r="B34" s="16">
        <v>43121.0</v>
      </c>
      <c r="C34" s="17" t="b">
        <v>1</v>
      </c>
      <c r="D34" s="18">
        <v>1.0</v>
      </c>
      <c r="E34" s="18">
        <v>3.0</v>
      </c>
      <c r="F34" s="20">
        <f t="shared" si="1"/>
        <v>150</v>
      </c>
      <c r="G34" s="18">
        <f t="shared" si="2"/>
        <v>60</v>
      </c>
      <c r="H34" s="18">
        <f t="shared" si="3"/>
        <v>80</v>
      </c>
      <c r="I34" s="13">
        <f t="shared" si="4"/>
        <v>140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/>
      <c r="B35" s="16">
        <v>43122.0</v>
      </c>
      <c r="C35" s="17" t="b">
        <v>0</v>
      </c>
      <c r="D35" s="18">
        <v>7.0</v>
      </c>
      <c r="E35" s="18">
        <v>19.0</v>
      </c>
      <c r="F35" s="20">
        <f t="shared" si="1"/>
        <v>950</v>
      </c>
      <c r="G35" s="18">
        <f t="shared" si="2"/>
        <v>380</v>
      </c>
      <c r="H35" s="18">
        <f t="shared" si="3"/>
        <v>280</v>
      </c>
      <c r="I35" s="13">
        <f t="shared" si="4"/>
        <v>660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/>
      <c r="B36" s="16">
        <v>43123.0</v>
      </c>
      <c r="C36" s="17" t="b">
        <v>0</v>
      </c>
      <c r="D36" s="18">
        <v>7.0</v>
      </c>
      <c r="E36" s="18">
        <v>13.0</v>
      </c>
      <c r="F36" s="20">
        <f t="shared" si="1"/>
        <v>650</v>
      </c>
      <c r="G36" s="18">
        <f t="shared" si="2"/>
        <v>260</v>
      </c>
      <c r="H36" s="18">
        <f t="shared" si="3"/>
        <v>280</v>
      </c>
      <c r="I36" s="13">
        <f t="shared" si="4"/>
        <v>540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16">
        <v>43124.0</v>
      </c>
      <c r="C37" s="17" t="b">
        <v>0</v>
      </c>
      <c r="D37" s="18">
        <v>7.0</v>
      </c>
      <c r="E37" s="18">
        <v>11.0</v>
      </c>
      <c r="F37" s="20">
        <f t="shared" si="1"/>
        <v>550</v>
      </c>
      <c r="G37" s="18">
        <f t="shared" si="2"/>
        <v>220</v>
      </c>
      <c r="H37" s="18">
        <f t="shared" si="3"/>
        <v>280</v>
      </c>
      <c r="I37" s="13">
        <f t="shared" si="4"/>
        <v>500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/>
      <c r="B38" s="16">
        <v>43125.0</v>
      </c>
      <c r="C38" s="17" t="b">
        <v>0</v>
      </c>
      <c r="D38" s="18">
        <v>8.0</v>
      </c>
      <c r="E38" s="18">
        <v>16.0</v>
      </c>
      <c r="F38" s="20">
        <f t="shared" si="1"/>
        <v>800</v>
      </c>
      <c r="G38" s="18">
        <f t="shared" si="2"/>
        <v>320</v>
      </c>
      <c r="H38" s="18">
        <f t="shared" si="3"/>
        <v>320</v>
      </c>
      <c r="I38" s="13">
        <f t="shared" si="4"/>
        <v>640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/>
      <c r="B39" s="16">
        <v>43126.0</v>
      </c>
      <c r="C39" s="17" t="b">
        <v>0</v>
      </c>
      <c r="D39" s="18">
        <v>7.0</v>
      </c>
      <c r="E39" s="18">
        <v>16.0</v>
      </c>
      <c r="F39" s="20">
        <f t="shared" si="1"/>
        <v>800</v>
      </c>
      <c r="G39" s="18">
        <f t="shared" si="2"/>
        <v>320</v>
      </c>
      <c r="H39" s="18">
        <f t="shared" si="3"/>
        <v>280</v>
      </c>
      <c r="I39" s="13">
        <f t="shared" si="4"/>
        <v>600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16">
        <v>43127.0</v>
      </c>
      <c r="C40" s="17" t="b">
        <v>1</v>
      </c>
      <c r="D40" s="18">
        <v>1.0</v>
      </c>
      <c r="E40" s="18">
        <v>2.0</v>
      </c>
      <c r="F40" s="20">
        <f t="shared" si="1"/>
        <v>100</v>
      </c>
      <c r="G40" s="18">
        <f t="shared" si="2"/>
        <v>40</v>
      </c>
      <c r="H40" s="18">
        <f t="shared" si="3"/>
        <v>80</v>
      </c>
      <c r="I40" s="13">
        <f t="shared" si="4"/>
        <v>120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16">
        <v>43128.0</v>
      </c>
      <c r="C41" s="17" t="b">
        <v>1</v>
      </c>
      <c r="D41" s="18">
        <v>0.0</v>
      </c>
      <c r="E41" s="18">
        <v>0.0</v>
      </c>
      <c r="F41" s="20">
        <f t="shared" si="1"/>
        <v>0</v>
      </c>
      <c r="G41" s="18">
        <f t="shared" si="2"/>
        <v>0</v>
      </c>
      <c r="H41" s="18">
        <f t="shared" si="3"/>
        <v>0</v>
      </c>
      <c r="I41" s="13">
        <f t="shared" si="4"/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16">
        <v>43129.0</v>
      </c>
      <c r="C42" s="17" t="b">
        <v>0</v>
      </c>
      <c r="D42" s="18">
        <v>8.0</v>
      </c>
      <c r="E42" s="18">
        <v>17.0</v>
      </c>
      <c r="F42" s="20">
        <f t="shared" si="1"/>
        <v>850</v>
      </c>
      <c r="G42" s="18">
        <f t="shared" si="2"/>
        <v>340</v>
      </c>
      <c r="H42" s="18">
        <f t="shared" si="3"/>
        <v>320</v>
      </c>
      <c r="I42" s="13">
        <f t="shared" si="4"/>
        <v>660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16">
        <v>43130.0</v>
      </c>
      <c r="C43" s="17" t="b">
        <v>0</v>
      </c>
      <c r="D43" s="18">
        <v>8.0</v>
      </c>
      <c r="E43" s="18">
        <v>11.0</v>
      </c>
      <c r="F43" s="20">
        <f t="shared" si="1"/>
        <v>550</v>
      </c>
      <c r="G43" s="18">
        <f t="shared" si="2"/>
        <v>220</v>
      </c>
      <c r="H43" s="18">
        <f t="shared" si="3"/>
        <v>320</v>
      </c>
      <c r="I43" s="13">
        <f t="shared" si="4"/>
        <v>540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19">
        <v>43131.0</v>
      </c>
      <c r="C44" s="17" t="b">
        <v>0</v>
      </c>
      <c r="D44" s="13">
        <v>8.0</v>
      </c>
      <c r="E44" s="13">
        <v>16.0</v>
      </c>
      <c r="F44" s="20">
        <f t="shared" si="1"/>
        <v>800</v>
      </c>
      <c r="G44" s="18">
        <f t="shared" si="2"/>
        <v>320</v>
      </c>
      <c r="H44" s="18">
        <f t="shared" si="3"/>
        <v>320</v>
      </c>
      <c r="I44" s="13">
        <f t="shared" si="4"/>
        <v>640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2" t="s">
        <v>34</v>
      </c>
      <c r="D45" s="13">
        <f t="shared" ref="D45:F45" si="5">SUM(D14:D44)</f>
        <v>187</v>
      </c>
      <c r="E45" s="13">
        <f t="shared" si="5"/>
        <v>349</v>
      </c>
      <c r="F45" s="20">
        <f t="shared" si="5"/>
        <v>17450</v>
      </c>
      <c r="G45" s="18">
        <f t="shared" si="2"/>
        <v>6980</v>
      </c>
      <c r="H45" s="18">
        <f>D45*$D$10</f>
        <v>7480</v>
      </c>
      <c r="I45" s="13">
        <f t="shared" si="4"/>
        <v>14460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D2"/>
    <mergeCell ref="H2:I2"/>
    <mergeCell ref="B3:B5"/>
    <mergeCell ref="B6:B9"/>
    <mergeCell ref="H7:I7"/>
    <mergeCell ref="B10:B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1"/>
      <c r="F1" s="1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4"/>
      <c r="D2" s="5"/>
      <c r="E2" s="1"/>
      <c r="F2" s="1"/>
      <c r="G2" s="2"/>
      <c r="H2" s="3" t="s">
        <v>1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6" t="s">
        <v>2</v>
      </c>
      <c r="C3" s="7" t="s">
        <v>3</v>
      </c>
      <c r="D3" s="8" t="s">
        <v>4</v>
      </c>
      <c r="E3" s="1"/>
      <c r="F3" s="1"/>
      <c r="G3" s="2"/>
      <c r="H3" s="7" t="s">
        <v>5</v>
      </c>
      <c r="I3" s="8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9"/>
      <c r="C4" s="7" t="s">
        <v>7</v>
      </c>
      <c r="D4" s="8" t="s">
        <v>8</v>
      </c>
      <c r="E4" s="1"/>
      <c r="F4" s="1"/>
      <c r="G4" s="2"/>
      <c r="H4" s="7" t="s">
        <v>9</v>
      </c>
      <c r="I4" s="10">
        <v>20.0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1"/>
      <c r="C5" s="12" t="s">
        <v>10</v>
      </c>
      <c r="D5" s="8" t="s">
        <v>11</v>
      </c>
      <c r="E5" s="1"/>
      <c r="F5" s="1"/>
      <c r="G5" s="2"/>
      <c r="H5" s="12" t="s">
        <v>12</v>
      </c>
      <c r="I5" s="10">
        <v>50.0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6" t="s">
        <v>13</v>
      </c>
      <c r="C6" s="7" t="s">
        <v>14</v>
      </c>
      <c r="D6" s="13">
        <v>1241.0</v>
      </c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9"/>
      <c r="C7" s="7" t="s">
        <v>15</v>
      </c>
      <c r="D7" s="8" t="s">
        <v>16</v>
      </c>
      <c r="E7" s="1"/>
      <c r="F7" s="1"/>
      <c r="G7" s="2"/>
      <c r="H7" s="3" t="s">
        <v>17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9"/>
      <c r="C8" s="7" t="s">
        <v>18</v>
      </c>
      <c r="D8" s="8" t="s">
        <v>19</v>
      </c>
      <c r="E8" s="1"/>
      <c r="F8" s="1"/>
      <c r="G8" s="2"/>
      <c r="H8" s="7" t="s">
        <v>20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1"/>
      <c r="C9" s="12" t="s">
        <v>21</v>
      </c>
      <c r="D9" s="8" t="s">
        <v>22</v>
      </c>
      <c r="E9" s="1"/>
      <c r="F9" s="1"/>
      <c r="G9" s="2"/>
      <c r="H9" s="14" t="s">
        <v>23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6" t="s">
        <v>24</v>
      </c>
      <c r="C10" s="7" t="s">
        <v>25</v>
      </c>
      <c r="D10" s="10">
        <v>40.0</v>
      </c>
      <c r="E10" s="1"/>
      <c r="F10" s="1"/>
      <c r="G10" s="2"/>
      <c r="H10" s="12" t="s">
        <v>26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1"/>
      <c r="C11" s="12" t="s">
        <v>27</v>
      </c>
      <c r="D11" s="15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32</v>
      </c>
      <c r="G13" s="12" t="s">
        <v>9</v>
      </c>
      <c r="H13" s="12" t="s">
        <v>33</v>
      </c>
      <c r="I13" s="12" t="s">
        <v>17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43101.0</v>
      </c>
      <c r="C14" s="17" t="b">
        <v>0</v>
      </c>
      <c r="D14" s="18">
        <v>9.0</v>
      </c>
      <c r="E14" s="18">
        <v>12.0</v>
      </c>
      <c r="F14" s="20">
        <f t="shared" ref="F14:F44" si="1"> E14 * $I$5</f>
        <v>600</v>
      </c>
      <c r="G14" s="10">
        <f t="shared" ref="G14:G44" si="2"> E14 * $I$4 + D14 * $D$10 * IF(C14, $D$11, 1)</f>
        <v>600</v>
      </c>
      <c r="H14" s="10">
        <f t="shared" ref="H14:H44" si="3">F14-G14</f>
        <v>0</v>
      </c>
      <c r="I14" s="2" t="str">
        <f t="shared" ref="I14:I44" si="4">IF(H14&lt;0, "bad", IF(H14&lt;150, "acceptable", "good"))</f>
        <v>acceptable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43102.0</v>
      </c>
      <c r="C15" s="17" t="b">
        <v>0</v>
      </c>
      <c r="D15" s="18">
        <v>8.0</v>
      </c>
      <c r="E15" s="18">
        <v>17.0</v>
      </c>
      <c r="F15" s="20">
        <f t="shared" si="1"/>
        <v>850</v>
      </c>
      <c r="G15" s="20">
        <f t="shared" si="2"/>
        <v>660</v>
      </c>
      <c r="H15" s="20">
        <f t="shared" si="3"/>
        <v>190</v>
      </c>
      <c r="I15" s="2" t="str">
        <f t="shared" si="4"/>
        <v>good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43103.0</v>
      </c>
      <c r="C16" s="17" t="b">
        <v>0</v>
      </c>
      <c r="D16" s="18">
        <v>8.0</v>
      </c>
      <c r="E16" s="18">
        <v>14.0</v>
      </c>
      <c r="F16" s="20">
        <f t="shared" si="1"/>
        <v>700</v>
      </c>
      <c r="G16" s="20">
        <f t="shared" si="2"/>
        <v>600</v>
      </c>
      <c r="H16" s="20">
        <f t="shared" si="3"/>
        <v>100</v>
      </c>
      <c r="I16" s="2" t="str">
        <f t="shared" si="4"/>
        <v>acceptable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43104.0</v>
      </c>
      <c r="C17" s="17" t="b">
        <v>0</v>
      </c>
      <c r="D17" s="18">
        <v>8.0</v>
      </c>
      <c r="E17" s="18">
        <v>17.0</v>
      </c>
      <c r="F17" s="20">
        <f t="shared" si="1"/>
        <v>850</v>
      </c>
      <c r="G17" s="20">
        <f t="shared" si="2"/>
        <v>660</v>
      </c>
      <c r="H17" s="20">
        <f t="shared" si="3"/>
        <v>190</v>
      </c>
      <c r="I17" s="2" t="str">
        <f t="shared" si="4"/>
        <v>good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43105.0</v>
      </c>
      <c r="C18" s="17" t="b">
        <v>0</v>
      </c>
      <c r="D18" s="18">
        <v>7.0</v>
      </c>
      <c r="E18" s="18">
        <v>20.0</v>
      </c>
      <c r="F18" s="20">
        <f t="shared" si="1"/>
        <v>1000</v>
      </c>
      <c r="G18" s="20">
        <f t="shared" si="2"/>
        <v>680</v>
      </c>
      <c r="H18" s="20">
        <f t="shared" si="3"/>
        <v>320</v>
      </c>
      <c r="I18" s="2" t="str">
        <f t="shared" si="4"/>
        <v>good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43106.0</v>
      </c>
      <c r="C19" s="17" t="b">
        <v>1</v>
      </c>
      <c r="D19" s="18">
        <v>2.0</v>
      </c>
      <c r="E19" s="18">
        <v>4.0</v>
      </c>
      <c r="F19" s="20">
        <f t="shared" si="1"/>
        <v>200</v>
      </c>
      <c r="G19" s="20">
        <f t="shared" si="2"/>
        <v>240</v>
      </c>
      <c r="H19" s="20">
        <f t="shared" si="3"/>
        <v>-40</v>
      </c>
      <c r="I19" s="2" t="str">
        <f t="shared" si="4"/>
        <v>bad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43107.0</v>
      </c>
      <c r="C20" s="17" t="b">
        <v>1</v>
      </c>
      <c r="D20" s="18">
        <v>1.0</v>
      </c>
      <c r="E20" s="18">
        <v>2.0</v>
      </c>
      <c r="F20" s="20">
        <f t="shared" si="1"/>
        <v>100</v>
      </c>
      <c r="G20" s="20">
        <f t="shared" si="2"/>
        <v>120</v>
      </c>
      <c r="H20" s="20">
        <f t="shared" si="3"/>
        <v>-20</v>
      </c>
      <c r="I20" s="2" t="str">
        <f t="shared" si="4"/>
        <v>bad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43108.0</v>
      </c>
      <c r="C21" s="17" t="b">
        <v>0</v>
      </c>
      <c r="D21" s="18">
        <v>7.0</v>
      </c>
      <c r="E21" s="18">
        <v>10.0</v>
      </c>
      <c r="F21" s="20">
        <f t="shared" si="1"/>
        <v>500</v>
      </c>
      <c r="G21" s="20">
        <f t="shared" si="2"/>
        <v>480</v>
      </c>
      <c r="H21" s="20">
        <f t="shared" si="3"/>
        <v>20</v>
      </c>
      <c r="I21" s="2" t="str">
        <f t="shared" si="4"/>
        <v>acceptable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43109.0</v>
      </c>
      <c r="C22" s="17" t="b">
        <v>0</v>
      </c>
      <c r="D22" s="18">
        <v>7.0</v>
      </c>
      <c r="E22" s="18">
        <v>7.0</v>
      </c>
      <c r="F22" s="20">
        <f t="shared" si="1"/>
        <v>350</v>
      </c>
      <c r="G22" s="20">
        <f t="shared" si="2"/>
        <v>420</v>
      </c>
      <c r="H22" s="20">
        <f t="shared" si="3"/>
        <v>-70</v>
      </c>
      <c r="I22" s="2" t="str">
        <f t="shared" si="4"/>
        <v>bad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43110.0</v>
      </c>
      <c r="C23" s="17" t="b">
        <v>0</v>
      </c>
      <c r="D23" s="18">
        <v>8.0</v>
      </c>
      <c r="E23" s="18">
        <v>9.0</v>
      </c>
      <c r="F23" s="20">
        <f t="shared" si="1"/>
        <v>450</v>
      </c>
      <c r="G23" s="20">
        <f t="shared" si="2"/>
        <v>500</v>
      </c>
      <c r="H23" s="20">
        <f t="shared" si="3"/>
        <v>-50</v>
      </c>
      <c r="I23" s="2" t="str">
        <f t="shared" si="4"/>
        <v>bad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43111.0</v>
      </c>
      <c r="C24" s="17" t="b">
        <v>0</v>
      </c>
      <c r="D24" s="18">
        <v>9.0</v>
      </c>
      <c r="E24" s="18">
        <v>12.0</v>
      </c>
      <c r="F24" s="20">
        <f t="shared" si="1"/>
        <v>600</v>
      </c>
      <c r="G24" s="20">
        <f t="shared" si="2"/>
        <v>600</v>
      </c>
      <c r="H24" s="20">
        <f t="shared" si="3"/>
        <v>0</v>
      </c>
      <c r="I24" s="2" t="str">
        <f t="shared" si="4"/>
        <v>acceptable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43112.0</v>
      </c>
      <c r="C25" s="17" t="b">
        <v>0</v>
      </c>
      <c r="D25" s="18">
        <v>8.0</v>
      </c>
      <c r="E25" s="18">
        <v>14.0</v>
      </c>
      <c r="F25" s="20">
        <f t="shared" si="1"/>
        <v>700</v>
      </c>
      <c r="G25" s="20">
        <f t="shared" si="2"/>
        <v>600</v>
      </c>
      <c r="H25" s="20">
        <f t="shared" si="3"/>
        <v>100</v>
      </c>
      <c r="I25" s="2" t="str">
        <f t="shared" si="4"/>
        <v>acceptable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6">
        <v>43113.0</v>
      </c>
      <c r="C26" s="17" t="b">
        <v>1</v>
      </c>
      <c r="D26" s="18">
        <v>0.0</v>
      </c>
      <c r="E26" s="18">
        <v>0.0</v>
      </c>
      <c r="F26" s="20">
        <f t="shared" si="1"/>
        <v>0</v>
      </c>
      <c r="G26" s="20">
        <f t="shared" si="2"/>
        <v>0</v>
      </c>
      <c r="H26" s="20">
        <f t="shared" si="3"/>
        <v>0</v>
      </c>
      <c r="I26" s="2" t="str">
        <f t="shared" si="4"/>
        <v>acceptable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/>
      <c r="B27" s="16">
        <v>43114.0</v>
      </c>
      <c r="C27" s="17" t="b">
        <v>1</v>
      </c>
      <c r="D27" s="18">
        <v>2.0</v>
      </c>
      <c r="E27" s="18">
        <v>4.0</v>
      </c>
      <c r="F27" s="20">
        <f t="shared" si="1"/>
        <v>200</v>
      </c>
      <c r="G27" s="20">
        <f t="shared" si="2"/>
        <v>240</v>
      </c>
      <c r="H27" s="20">
        <f t="shared" si="3"/>
        <v>-40</v>
      </c>
      <c r="I27" s="2" t="str">
        <f t="shared" si="4"/>
        <v>bad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/>
      <c r="B28" s="16">
        <v>43115.0</v>
      </c>
      <c r="C28" s="17" t="b">
        <v>0</v>
      </c>
      <c r="D28" s="18">
        <v>8.0</v>
      </c>
      <c r="E28" s="18">
        <v>10.0</v>
      </c>
      <c r="F28" s="20">
        <f t="shared" si="1"/>
        <v>500</v>
      </c>
      <c r="G28" s="20">
        <f t="shared" si="2"/>
        <v>520</v>
      </c>
      <c r="H28" s="20">
        <f t="shared" si="3"/>
        <v>-20</v>
      </c>
      <c r="I28" s="2" t="str">
        <f t="shared" si="4"/>
        <v>bad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16">
        <v>43116.0</v>
      </c>
      <c r="C29" s="17" t="b">
        <v>0</v>
      </c>
      <c r="D29" s="18">
        <v>7.0</v>
      </c>
      <c r="E29" s="18">
        <v>15.0</v>
      </c>
      <c r="F29" s="20">
        <f t="shared" si="1"/>
        <v>750</v>
      </c>
      <c r="G29" s="20">
        <f t="shared" si="2"/>
        <v>580</v>
      </c>
      <c r="H29" s="20">
        <f t="shared" si="3"/>
        <v>170</v>
      </c>
      <c r="I29" s="2" t="str">
        <f t="shared" si="4"/>
        <v>good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6">
        <v>43117.0</v>
      </c>
      <c r="C30" s="17" t="b">
        <v>0</v>
      </c>
      <c r="D30" s="18">
        <v>7.0</v>
      </c>
      <c r="E30" s="18">
        <v>15.0</v>
      </c>
      <c r="F30" s="20">
        <f t="shared" si="1"/>
        <v>750</v>
      </c>
      <c r="G30" s="20">
        <f t="shared" si="2"/>
        <v>580</v>
      </c>
      <c r="H30" s="20">
        <f t="shared" si="3"/>
        <v>170</v>
      </c>
      <c r="I30" s="2" t="str">
        <f t="shared" si="4"/>
        <v>good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16">
        <v>43118.0</v>
      </c>
      <c r="C31" s="17" t="b">
        <v>0</v>
      </c>
      <c r="D31" s="18">
        <v>9.0</v>
      </c>
      <c r="E31" s="18">
        <v>25.0</v>
      </c>
      <c r="F31" s="20">
        <f t="shared" si="1"/>
        <v>1250</v>
      </c>
      <c r="G31" s="20">
        <f t="shared" si="2"/>
        <v>860</v>
      </c>
      <c r="H31" s="20">
        <f t="shared" si="3"/>
        <v>390</v>
      </c>
      <c r="I31" s="2" t="str">
        <f t="shared" si="4"/>
        <v>good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16">
        <v>43119.0</v>
      </c>
      <c r="C32" s="17" t="b">
        <v>0</v>
      </c>
      <c r="D32" s="18">
        <v>9.0</v>
      </c>
      <c r="E32" s="18">
        <v>17.0</v>
      </c>
      <c r="F32" s="20">
        <f t="shared" si="1"/>
        <v>850</v>
      </c>
      <c r="G32" s="20">
        <f t="shared" si="2"/>
        <v>700</v>
      </c>
      <c r="H32" s="20">
        <f t="shared" si="3"/>
        <v>150</v>
      </c>
      <c r="I32" s="2" t="str">
        <f t="shared" si="4"/>
        <v>good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/>
      <c r="B33" s="16">
        <v>43120.0</v>
      </c>
      <c r="C33" s="17" t="b">
        <v>1</v>
      </c>
      <c r="D33" s="18">
        <v>1.0</v>
      </c>
      <c r="E33" s="18">
        <v>1.0</v>
      </c>
      <c r="F33" s="20">
        <f t="shared" si="1"/>
        <v>50</v>
      </c>
      <c r="G33" s="20">
        <f t="shared" si="2"/>
        <v>100</v>
      </c>
      <c r="H33" s="20">
        <f t="shared" si="3"/>
        <v>-50</v>
      </c>
      <c r="I33" s="2" t="str">
        <f t="shared" si="4"/>
        <v>bad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/>
      <c r="B34" s="16">
        <v>43121.0</v>
      </c>
      <c r="C34" s="17" t="b">
        <v>1</v>
      </c>
      <c r="D34" s="18">
        <v>1.0</v>
      </c>
      <c r="E34" s="18">
        <v>3.0</v>
      </c>
      <c r="F34" s="20">
        <f t="shared" si="1"/>
        <v>150</v>
      </c>
      <c r="G34" s="20">
        <f t="shared" si="2"/>
        <v>140</v>
      </c>
      <c r="H34" s="20">
        <f t="shared" si="3"/>
        <v>10</v>
      </c>
      <c r="I34" s="2" t="str">
        <f t="shared" si="4"/>
        <v>acceptable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/>
      <c r="B35" s="16">
        <v>43122.0</v>
      </c>
      <c r="C35" s="17" t="b">
        <v>0</v>
      </c>
      <c r="D35" s="18">
        <v>7.0</v>
      </c>
      <c r="E35" s="18">
        <v>19.0</v>
      </c>
      <c r="F35" s="20">
        <f t="shared" si="1"/>
        <v>950</v>
      </c>
      <c r="G35" s="20">
        <f t="shared" si="2"/>
        <v>660</v>
      </c>
      <c r="H35" s="20">
        <f t="shared" si="3"/>
        <v>290</v>
      </c>
      <c r="I35" s="2" t="str">
        <f t="shared" si="4"/>
        <v>good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/>
      <c r="B36" s="16">
        <v>43123.0</v>
      </c>
      <c r="C36" s="17" t="b">
        <v>0</v>
      </c>
      <c r="D36" s="18">
        <v>7.0</v>
      </c>
      <c r="E36" s="18">
        <v>13.0</v>
      </c>
      <c r="F36" s="20">
        <f t="shared" si="1"/>
        <v>650</v>
      </c>
      <c r="G36" s="20">
        <f t="shared" si="2"/>
        <v>540</v>
      </c>
      <c r="H36" s="20">
        <f t="shared" si="3"/>
        <v>110</v>
      </c>
      <c r="I36" s="2" t="str">
        <f t="shared" si="4"/>
        <v>acceptable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16">
        <v>43124.0</v>
      </c>
      <c r="C37" s="17" t="b">
        <v>0</v>
      </c>
      <c r="D37" s="18">
        <v>7.0</v>
      </c>
      <c r="E37" s="18">
        <v>11.0</v>
      </c>
      <c r="F37" s="20">
        <f t="shared" si="1"/>
        <v>550</v>
      </c>
      <c r="G37" s="20">
        <f t="shared" si="2"/>
        <v>500</v>
      </c>
      <c r="H37" s="20">
        <f t="shared" si="3"/>
        <v>50</v>
      </c>
      <c r="I37" s="2" t="str">
        <f t="shared" si="4"/>
        <v>acceptable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/>
      <c r="B38" s="16">
        <v>43125.0</v>
      </c>
      <c r="C38" s="17" t="b">
        <v>0</v>
      </c>
      <c r="D38" s="18">
        <v>8.0</v>
      </c>
      <c r="E38" s="18">
        <v>16.0</v>
      </c>
      <c r="F38" s="20">
        <f t="shared" si="1"/>
        <v>800</v>
      </c>
      <c r="G38" s="20">
        <f t="shared" si="2"/>
        <v>640</v>
      </c>
      <c r="H38" s="20">
        <f t="shared" si="3"/>
        <v>160</v>
      </c>
      <c r="I38" s="2" t="str">
        <f t="shared" si="4"/>
        <v>good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/>
      <c r="B39" s="16">
        <v>43126.0</v>
      </c>
      <c r="C39" s="17" t="b">
        <v>0</v>
      </c>
      <c r="D39" s="18">
        <v>7.0</v>
      </c>
      <c r="E39" s="18">
        <v>16.0</v>
      </c>
      <c r="F39" s="20">
        <f t="shared" si="1"/>
        <v>800</v>
      </c>
      <c r="G39" s="20">
        <f t="shared" si="2"/>
        <v>600</v>
      </c>
      <c r="H39" s="20">
        <f t="shared" si="3"/>
        <v>200</v>
      </c>
      <c r="I39" s="2" t="str">
        <f t="shared" si="4"/>
        <v>good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16">
        <v>43127.0</v>
      </c>
      <c r="C40" s="17" t="b">
        <v>1</v>
      </c>
      <c r="D40" s="18">
        <v>1.0</v>
      </c>
      <c r="E40" s="18">
        <v>2.0</v>
      </c>
      <c r="F40" s="20">
        <f t="shared" si="1"/>
        <v>100</v>
      </c>
      <c r="G40" s="20">
        <f t="shared" si="2"/>
        <v>120</v>
      </c>
      <c r="H40" s="20">
        <f t="shared" si="3"/>
        <v>-20</v>
      </c>
      <c r="I40" s="2" t="str">
        <f t="shared" si="4"/>
        <v>bad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16">
        <v>43128.0</v>
      </c>
      <c r="C41" s="17" t="b">
        <v>1</v>
      </c>
      <c r="D41" s="18">
        <v>0.0</v>
      </c>
      <c r="E41" s="18">
        <v>0.0</v>
      </c>
      <c r="F41" s="20">
        <f t="shared" si="1"/>
        <v>0</v>
      </c>
      <c r="G41" s="20">
        <f t="shared" si="2"/>
        <v>0</v>
      </c>
      <c r="H41" s="20">
        <f t="shared" si="3"/>
        <v>0</v>
      </c>
      <c r="I41" s="2" t="str">
        <f t="shared" si="4"/>
        <v>acceptable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16">
        <v>43129.0</v>
      </c>
      <c r="C42" s="17" t="b">
        <v>0</v>
      </c>
      <c r="D42" s="18">
        <v>8.0</v>
      </c>
      <c r="E42" s="18">
        <v>17.0</v>
      </c>
      <c r="F42" s="20">
        <f t="shared" si="1"/>
        <v>850</v>
      </c>
      <c r="G42" s="20">
        <f t="shared" si="2"/>
        <v>660</v>
      </c>
      <c r="H42" s="20">
        <f t="shared" si="3"/>
        <v>190</v>
      </c>
      <c r="I42" s="2" t="str">
        <f t="shared" si="4"/>
        <v>good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16">
        <v>43130.0</v>
      </c>
      <c r="C43" s="17" t="b">
        <v>0</v>
      </c>
      <c r="D43" s="18">
        <v>8.0</v>
      </c>
      <c r="E43" s="18">
        <v>11.0</v>
      </c>
      <c r="F43" s="20">
        <f t="shared" si="1"/>
        <v>550</v>
      </c>
      <c r="G43" s="20">
        <f t="shared" si="2"/>
        <v>540</v>
      </c>
      <c r="H43" s="20">
        <f t="shared" si="3"/>
        <v>10</v>
      </c>
      <c r="I43" s="2" t="str">
        <f t="shared" si="4"/>
        <v>acceptable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19">
        <v>43131.0</v>
      </c>
      <c r="C44" s="17" t="b">
        <v>0</v>
      </c>
      <c r="D44" s="13">
        <v>8.0</v>
      </c>
      <c r="E44" s="13">
        <v>16.0</v>
      </c>
      <c r="F44" s="20">
        <f t="shared" si="1"/>
        <v>800</v>
      </c>
      <c r="G44" s="20">
        <f t="shared" si="2"/>
        <v>640</v>
      </c>
      <c r="H44" s="20">
        <f t="shared" si="3"/>
        <v>160</v>
      </c>
      <c r="I44" s="2" t="str">
        <f t="shared" si="4"/>
        <v>good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2" t="s">
        <v>34</v>
      </c>
      <c r="D45" s="13">
        <f t="shared" ref="D45:E45" si="5">SUM(D14:D44)</f>
        <v>187</v>
      </c>
      <c r="E45" s="13">
        <f t="shared" si="5"/>
        <v>349</v>
      </c>
      <c r="F45" s="20">
        <f t="shared" ref="F45:H45" si="6"> SUM(F14:F44)</f>
        <v>17450</v>
      </c>
      <c r="G45" s="20">
        <f t="shared" si="6"/>
        <v>14780</v>
      </c>
      <c r="H45" s="20">
        <f t="shared" si="6"/>
        <v>2670</v>
      </c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D2"/>
    <mergeCell ref="H2:I2"/>
    <mergeCell ref="B3:B5"/>
    <mergeCell ref="B6:B9"/>
    <mergeCell ref="H7:I7"/>
    <mergeCell ref="B10:B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1"/>
      <c r="F1" s="1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4"/>
      <c r="D2" s="5"/>
      <c r="E2" s="1"/>
      <c r="F2" s="1"/>
      <c r="G2" s="2"/>
      <c r="H2" s="3" t="s">
        <v>1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6" t="s">
        <v>2</v>
      </c>
      <c r="C3" s="7" t="s">
        <v>3</v>
      </c>
      <c r="D3" s="8" t="s">
        <v>4</v>
      </c>
      <c r="E3" s="1"/>
      <c r="F3" s="1"/>
      <c r="G3" s="2"/>
      <c r="H3" s="7" t="s">
        <v>5</v>
      </c>
      <c r="I3" s="8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9"/>
      <c r="C4" s="7" t="s">
        <v>7</v>
      </c>
      <c r="D4" s="8" t="s">
        <v>8</v>
      </c>
      <c r="E4" s="1"/>
      <c r="F4" s="1"/>
      <c r="G4" s="2"/>
      <c r="H4" s="7" t="s">
        <v>9</v>
      </c>
      <c r="I4" s="10">
        <v>20.0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1"/>
      <c r="C5" s="12" t="s">
        <v>10</v>
      </c>
      <c r="D5" s="8" t="s">
        <v>11</v>
      </c>
      <c r="E5" s="1"/>
      <c r="F5" s="1"/>
      <c r="G5" s="2"/>
      <c r="H5" s="12" t="s">
        <v>12</v>
      </c>
      <c r="I5" s="10">
        <v>50.0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6" t="s">
        <v>13</v>
      </c>
      <c r="C6" s="7" t="s">
        <v>14</v>
      </c>
      <c r="D6" s="13">
        <v>1241.0</v>
      </c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9"/>
      <c r="C7" s="7" t="s">
        <v>15</v>
      </c>
      <c r="D7" s="8" t="s">
        <v>16</v>
      </c>
      <c r="E7" s="1"/>
      <c r="F7" s="1"/>
      <c r="G7" s="2"/>
      <c r="H7" s="3" t="s">
        <v>17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9"/>
      <c r="C8" s="7" t="s">
        <v>18</v>
      </c>
      <c r="D8" s="8" t="s">
        <v>19</v>
      </c>
      <c r="E8" s="1"/>
      <c r="F8" s="1"/>
      <c r="G8" s="2"/>
      <c r="H8" s="7" t="s">
        <v>20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1"/>
      <c r="C9" s="12" t="s">
        <v>21</v>
      </c>
      <c r="D9" s="8" t="s">
        <v>22</v>
      </c>
      <c r="E9" s="1"/>
      <c r="F9" s="1"/>
      <c r="G9" s="2"/>
      <c r="H9" s="14" t="s">
        <v>23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6" t="s">
        <v>24</v>
      </c>
      <c r="C10" s="7" t="s">
        <v>25</v>
      </c>
      <c r="D10" s="10">
        <v>40.0</v>
      </c>
      <c r="E10" s="1"/>
      <c r="F10" s="1"/>
      <c r="G10" s="2"/>
      <c r="H10" s="12" t="s">
        <v>26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1"/>
      <c r="C11" s="12" t="s">
        <v>27</v>
      </c>
      <c r="D11" s="15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32</v>
      </c>
      <c r="G13" s="12" t="s">
        <v>9</v>
      </c>
      <c r="H13" s="12" t="s">
        <v>33</v>
      </c>
      <c r="I13" s="12" t="s">
        <v>17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43101.0</v>
      </c>
      <c r="C14" s="17" t="b">
        <f t="shared" ref="C14:C44" si="1"> OR(WEEKDAY(B14) = 1, WEEKDAY(B14) = 7)</f>
        <v>0</v>
      </c>
      <c r="D14" s="18">
        <v>9.0</v>
      </c>
      <c r="E14" s="18">
        <v>12.0</v>
      </c>
      <c r="F14" s="20">
        <f t="shared" ref="F14:F44" si="2"> E14 * $I$5</f>
        <v>600</v>
      </c>
      <c r="G14" s="20">
        <f t="shared" ref="G14:G44" si="3"> E14 * $I$4 + D14 * $D$10 * IF(C14, $D$11, 1)</f>
        <v>600</v>
      </c>
      <c r="H14" s="20">
        <f t="shared" ref="H14:H44" si="4"> F14 - G14</f>
        <v>0</v>
      </c>
      <c r="I14" s="2" t="str">
        <f t="shared" ref="I14:I44" si="5"> IF(H14 &lt; 0, "bad", IF(H14 &lt; 150, "acceptable", "good"))</f>
        <v>acceptable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43102.0</v>
      </c>
      <c r="C15" s="17" t="b">
        <f t="shared" si="1"/>
        <v>0</v>
      </c>
      <c r="D15" s="18">
        <v>8.0</v>
      </c>
      <c r="E15" s="18">
        <v>17.0</v>
      </c>
      <c r="F15" s="20">
        <f t="shared" si="2"/>
        <v>850</v>
      </c>
      <c r="G15" s="20">
        <f t="shared" si="3"/>
        <v>660</v>
      </c>
      <c r="H15" s="20">
        <f t="shared" si="4"/>
        <v>190</v>
      </c>
      <c r="I15" s="2" t="str">
        <f t="shared" si="5"/>
        <v>good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43103.0</v>
      </c>
      <c r="C16" s="17" t="b">
        <f t="shared" si="1"/>
        <v>0</v>
      </c>
      <c r="D16" s="18">
        <v>8.0</v>
      </c>
      <c r="E16" s="18">
        <v>14.0</v>
      </c>
      <c r="F16" s="20">
        <f t="shared" si="2"/>
        <v>700</v>
      </c>
      <c r="G16" s="20">
        <f t="shared" si="3"/>
        <v>600</v>
      </c>
      <c r="H16" s="20">
        <f t="shared" si="4"/>
        <v>100</v>
      </c>
      <c r="I16" s="2" t="str">
        <f t="shared" si="5"/>
        <v>acceptable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43104.0</v>
      </c>
      <c r="C17" s="17" t="b">
        <f t="shared" si="1"/>
        <v>0</v>
      </c>
      <c r="D17" s="18">
        <v>8.0</v>
      </c>
      <c r="E17" s="18">
        <v>17.0</v>
      </c>
      <c r="F17" s="20">
        <f t="shared" si="2"/>
        <v>850</v>
      </c>
      <c r="G17" s="20">
        <f t="shared" si="3"/>
        <v>660</v>
      </c>
      <c r="H17" s="20">
        <f t="shared" si="4"/>
        <v>190</v>
      </c>
      <c r="I17" s="2" t="str">
        <f t="shared" si="5"/>
        <v>good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43105.0</v>
      </c>
      <c r="C18" s="17" t="b">
        <f t="shared" si="1"/>
        <v>0</v>
      </c>
      <c r="D18" s="18">
        <v>7.0</v>
      </c>
      <c r="E18" s="18">
        <v>20.0</v>
      </c>
      <c r="F18" s="20">
        <f t="shared" si="2"/>
        <v>1000</v>
      </c>
      <c r="G18" s="20">
        <f t="shared" si="3"/>
        <v>680</v>
      </c>
      <c r="H18" s="20">
        <f t="shared" si="4"/>
        <v>320</v>
      </c>
      <c r="I18" s="2" t="str">
        <f t="shared" si="5"/>
        <v>good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43106.0</v>
      </c>
      <c r="C19" s="17" t="b">
        <f t="shared" si="1"/>
        <v>1</v>
      </c>
      <c r="D19" s="18">
        <v>2.0</v>
      </c>
      <c r="E19" s="18">
        <v>4.0</v>
      </c>
      <c r="F19" s="20">
        <f t="shared" si="2"/>
        <v>200</v>
      </c>
      <c r="G19" s="20">
        <f t="shared" si="3"/>
        <v>240</v>
      </c>
      <c r="H19" s="20">
        <f t="shared" si="4"/>
        <v>-40</v>
      </c>
      <c r="I19" s="2" t="str">
        <f t="shared" si="5"/>
        <v>bad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43107.0</v>
      </c>
      <c r="C20" s="17" t="b">
        <f t="shared" si="1"/>
        <v>1</v>
      </c>
      <c r="D20" s="18">
        <v>1.0</v>
      </c>
      <c r="E20" s="18">
        <v>2.0</v>
      </c>
      <c r="F20" s="20">
        <f t="shared" si="2"/>
        <v>100</v>
      </c>
      <c r="G20" s="20">
        <f t="shared" si="3"/>
        <v>120</v>
      </c>
      <c r="H20" s="20">
        <f t="shared" si="4"/>
        <v>-20</v>
      </c>
      <c r="I20" s="2" t="str">
        <f t="shared" si="5"/>
        <v>bad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43108.0</v>
      </c>
      <c r="C21" s="17" t="b">
        <f t="shared" si="1"/>
        <v>0</v>
      </c>
      <c r="D21" s="18">
        <v>7.0</v>
      </c>
      <c r="E21" s="18">
        <v>10.0</v>
      </c>
      <c r="F21" s="20">
        <f t="shared" si="2"/>
        <v>500</v>
      </c>
      <c r="G21" s="20">
        <f t="shared" si="3"/>
        <v>480</v>
      </c>
      <c r="H21" s="20">
        <f t="shared" si="4"/>
        <v>20</v>
      </c>
      <c r="I21" s="2" t="str">
        <f t="shared" si="5"/>
        <v>acceptable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43109.0</v>
      </c>
      <c r="C22" s="17" t="b">
        <f t="shared" si="1"/>
        <v>0</v>
      </c>
      <c r="D22" s="18">
        <v>7.0</v>
      </c>
      <c r="E22" s="18">
        <v>7.0</v>
      </c>
      <c r="F22" s="20">
        <f t="shared" si="2"/>
        <v>350</v>
      </c>
      <c r="G22" s="20">
        <f t="shared" si="3"/>
        <v>420</v>
      </c>
      <c r="H22" s="20">
        <f t="shared" si="4"/>
        <v>-70</v>
      </c>
      <c r="I22" s="2" t="str">
        <f t="shared" si="5"/>
        <v>bad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43110.0</v>
      </c>
      <c r="C23" s="17" t="b">
        <f t="shared" si="1"/>
        <v>0</v>
      </c>
      <c r="D23" s="18">
        <v>8.0</v>
      </c>
      <c r="E23" s="18">
        <v>9.0</v>
      </c>
      <c r="F23" s="20">
        <f t="shared" si="2"/>
        <v>450</v>
      </c>
      <c r="G23" s="20">
        <f t="shared" si="3"/>
        <v>500</v>
      </c>
      <c r="H23" s="20">
        <f t="shared" si="4"/>
        <v>-50</v>
      </c>
      <c r="I23" s="2" t="str">
        <f t="shared" si="5"/>
        <v>bad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43111.0</v>
      </c>
      <c r="C24" s="17" t="b">
        <f t="shared" si="1"/>
        <v>0</v>
      </c>
      <c r="D24" s="18">
        <v>9.0</v>
      </c>
      <c r="E24" s="18">
        <v>12.0</v>
      </c>
      <c r="F24" s="20">
        <f t="shared" si="2"/>
        <v>600</v>
      </c>
      <c r="G24" s="20">
        <f t="shared" si="3"/>
        <v>600</v>
      </c>
      <c r="H24" s="20">
        <f t="shared" si="4"/>
        <v>0</v>
      </c>
      <c r="I24" s="2" t="str">
        <f t="shared" si="5"/>
        <v>acceptable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43112.0</v>
      </c>
      <c r="C25" s="17" t="b">
        <f t="shared" si="1"/>
        <v>0</v>
      </c>
      <c r="D25" s="18">
        <v>8.0</v>
      </c>
      <c r="E25" s="18">
        <v>14.0</v>
      </c>
      <c r="F25" s="20">
        <f t="shared" si="2"/>
        <v>700</v>
      </c>
      <c r="G25" s="20">
        <f t="shared" si="3"/>
        <v>600</v>
      </c>
      <c r="H25" s="20">
        <f t="shared" si="4"/>
        <v>100</v>
      </c>
      <c r="I25" s="2" t="str">
        <f t="shared" si="5"/>
        <v>acceptable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6">
        <v>43113.0</v>
      </c>
      <c r="C26" s="17" t="b">
        <f t="shared" si="1"/>
        <v>1</v>
      </c>
      <c r="D26" s="18">
        <v>0.0</v>
      </c>
      <c r="E26" s="18">
        <v>0.0</v>
      </c>
      <c r="F26" s="20">
        <f t="shared" si="2"/>
        <v>0</v>
      </c>
      <c r="G26" s="20">
        <f t="shared" si="3"/>
        <v>0</v>
      </c>
      <c r="H26" s="20">
        <f t="shared" si="4"/>
        <v>0</v>
      </c>
      <c r="I26" s="2" t="str">
        <f t="shared" si="5"/>
        <v>acceptable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/>
      <c r="B27" s="16">
        <v>43114.0</v>
      </c>
      <c r="C27" s="17" t="b">
        <f t="shared" si="1"/>
        <v>1</v>
      </c>
      <c r="D27" s="18">
        <v>2.0</v>
      </c>
      <c r="E27" s="18">
        <v>4.0</v>
      </c>
      <c r="F27" s="20">
        <f t="shared" si="2"/>
        <v>200</v>
      </c>
      <c r="G27" s="20">
        <f t="shared" si="3"/>
        <v>240</v>
      </c>
      <c r="H27" s="20">
        <f t="shared" si="4"/>
        <v>-40</v>
      </c>
      <c r="I27" s="2" t="str">
        <f t="shared" si="5"/>
        <v>bad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/>
      <c r="B28" s="16">
        <v>43115.0</v>
      </c>
      <c r="C28" s="17" t="b">
        <f t="shared" si="1"/>
        <v>0</v>
      </c>
      <c r="D28" s="18">
        <v>8.0</v>
      </c>
      <c r="E28" s="18">
        <v>10.0</v>
      </c>
      <c r="F28" s="20">
        <f t="shared" si="2"/>
        <v>500</v>
      </c>
      <c r="G28" s="20">
        <f t="shared" si="3"/>
        <v>520</v>
      </c>
      <c r="H28" s="20">
        <f t="shared" si="4"/>
        <v>-20</v>
      </c>
      <c r="I28" s="2" t="str">
        <f t="shared" si="5"/>
        <v>bad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16">
        <v>43116.0</v>
      </c>
      <c r="C29" s="17" t="b">
        <f t="shared" si="1"/>
        <v>0</v>
      </c>
      <c r="D29" s="18">
        <v>7.0</v>
      </c>
      <c r="E29" s="18">
        <v>15.0</v>
      </c>
      <c r="F29" s="20">
        <f t="shared" si="2"/>
        <v>750</v>
      </c>
      <c r="G29" s="20">
        <f t="shared" si="3"/>
        <v>580</v>
      </c>
      <c r="H29" s="20">
        <f t="shared" si="4"/>
        <v>170</v>
      </c>
      <c r="I29" s="2" t="str">
        <f t="shared" si="5"/>
        <v>good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6">
        <v>43117.0</v>
      </c>
      <c r="C30" s="17" t="b">
        <f t="shared" si="1"/>
        <v>0</v>
      </c>
      <c r="D30" s="18">
        <v>7.0</v>
      </c>
      <c r="E30" s="18">
        <v>15.0</v>
      </c>
      <c r="F30" s="20">
        <f t="shared" si="2"/>
        <v>750</v>
      </c>
      <c r="G30" s="20">
        <f t="shared" si="3"/>
        <v>580</v>
      </c>
      <c r="H30" s="20">
        <f t="shared" si="4"/>
        <v>170</v>
      </c>
      <c r="I30" s="2" t="str">
        <f t="shared" si="5"/>
        <v>good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16">
        <v>43118.0</v>
      </c>
      <c r="C31" s="17" t="b">
        <f t="shared" si="1"/>
        <v>0</v>
      </c>
      <c r="D31" s="18">
        <v>9.0</v>
      </c>
      <c r="E31" s="18">
        <v>25.0</v>
      </c>
      <c r="F31" s="20">
        <f t="shared" si="2"/>
        <v>1250</v>
      </c>
      <c r="G31" s="20">
        <f t="shared" si="3"/>
        <v>860</v>
      </c>
      <c r="H31" s="20">
        <f t="shared" si="4"/>
        <v>390</v>
      </c>
      <c r="I31" s="2" t="str">
        <f t="shared" si="5"/>
        <v>good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16">
        <v>43119.0</v>
      </c>
      <c r="C32" s="17" t="b">
        <f t="shared" si="1"/>
        <v>0</v>
      </c>
      <c r="D32" s="18">
        <v>9.0</v>
      </c>
      <c r="E32" s="18">
        <v>17.0</v>
      </c>
      <c r="F32" s="20">
        <f t="shared" si="2"/>
        <v>850</v>
      </c>
      <c r="G32" s="20">
        <f t="shared" si="3"/>
        <v>700</v>
      </c>
      <c r="H32" s="20">
        <f t="shared" si="4"/>
        <v>150</v>
      </c>
      <c r="I32" s="2" t="str">
        <f t="shared" si="5"/>
        <v>good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/>
      <c r="B33" s="16">
        <v>43120.0</v>
      </c>
      <c r="C33" s="17" t="b">
        <f t="shared" si="1"/>
        <v>1</v>
      </c>
      <c r="D33" s="18">
        <v>1.0</v>
      </c>
      <c r="E33" s="18">
        <v>1.0</v>
      </c>
      <c r="F33" s="20">
        <f t="shared" si="2"/>
        <v>50</v>
      </c>
      <c r="G33" s="20">
        <f t="shared" si="3"/>
        <v>100</v>
      </c>
      <c r="H33" s="20">
        <f t="shared" si="4"/>
        <v>-50</v>
      </c>
      <c r="I33" s="2" t="str">
        <f t="shared" si="5"/>
        <v>bad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/>
      <c r="B34" s="16">
        <v>43121.0</v>
      </c>
      <c r="C34" s="17" t="b">
        <f t="shared" si="1"/>
        <v>1</v>
      </c>
      <c r="D34" s="18">
        <v>1.0</v>
      </c>
      <c r="E34" s="18">
        <v>3.0</v>
      </c>
      <c r="F34" s="20">
        <f t="shared" si="2"/>
        <v>150</v>
      </c>
      <c r="G34" s="20">
        <f t="shared" si="3"/>
        <v>140</v>
      </c>
      <c r="H34" s="20">
        <f t="shared" si="4"/>
        <v>10</v>
      </c>
      <c r="I34" s="2" t="str">
        <f t="shared" si="5"/>
        <v>acceptable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/>
      <c r="B35" s="16">
        <v>43122.0</v>
      </c>
      <c r="C35" s="17" t="b">
        <f t="shared" si="1"/>
        <v>0</v>
      </c>
      <c r="D35" s="18">
        <v>7.0</v>
      </c>
      <c r="E35" s="18">
        <v>19.0</v>
      </c>
      <c r="F35" s="20">
        <f t="shared" si="2"/>
        <v>950</v>
      </c>
      <c r="G35" s="20">
        <f t="shared" si="3"/>
        <v>660</v>
      </c>
      <c r="H35" s="20">
        <f t="shared" si="4"/>
        <v>290</v>
      </c>
      <c r="I35" s="2" t="str">
        <f t="shared" si="5"/>
        <v>good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/>
      <c r="B36" s="16">
        <v>43123.0</v>
      </c>
      <c r="C36" s="17" t="b">
        <f t="shared" si="1"/>
        <v>0</v>
      </c>
      <c r="D36" s="18">
        <v>7.0</v>
      </c>
      <c r="E36" s="18">
        <v>13.0</v>
      </c>
      <c r="F36" s="20">
        <f t="shared" si="2"/>
        <v>650</v>
      </c>
      <c r="G36" s="20">
        <f t="shared" si="3"/>
        <v>540</v>
      </c>
      <c r="H36" s="20">
        <f t="shared" si="4"/>
        <v>110</v>
      </c>
      <c r="I36" s="2" t="str">
        <f t="shared" si="5"/>
        <v>acceptable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16">
        <v>43124.0</v>
      </c>
      <c r="C37" s="17" t="b">
        <f t="shared" si="1"/>
        <v>0</v>
      </c>
      <c r="D37" s="18">
        <v>7.0</v>
      </c>
      <c r="E37" s="18">
        <v>11.0</v>
      </c>
      <c r="F37" s="20">
        <f t="shared" si="2"/>
        <v>550</v>
      </c>
      <c r="G37" s="20">
        <f t="shared" si="3"/>
        <v>500</v>
      </c>
      <c r="H37" s="20">
        <f t="shared" si="4"/>
        <v>50</v>
      </c>
      <c r="I37" s="2" t="str">
        <f t="shared" si="5"/>
        <v>acceptable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/>
      <c r="B38" s="16">
        <v>43125.0</v>
      </c>
      <c r="C38" s="17" t="b">
        <f t="shared" si="1"/>
        <v>0</v>
      </c>
      <c r="D38" s="18">
        <v>8.0</v>
      </c>
      <c r="E38" s="18">
        <v>16.0</v>
      </c>
      <c r="F38" s="20">
        <f t="shared" si="2"/>
        <v>800</v>
      </c>
      <c r="G38" s="20">
        <f t="shared" si="3"/>
        <v>640</v>
      </c>
      <c r="H38" s="20">
        <f t="shared" si="4"/>
        <v>160</v>
      </c>
      <c r="I38" s="2" t="str">
        <f t="shared" si="5"/>
        <v>good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/>
      <c r="B39" s="16">
        <v>43126.0</v>
      </c>
      <c r="C39" s="17" t="b">
        <f t="shared" si="1"/>
        <v>0</v>
      </c>
      <c r="D39" s="18">
        <v>7.0</v>
      </c>
      <c r="E39" s="18">
        <v>16.0</v>
      </c>
      <c r="F39" s="20">
        <f t="shared" si="2"/>
        <v>800</v>
      </c>
      <c r="G39" s="20">
        <f t="shared" si="3"/>
        <v>600</v>
      </c>
      <c r="H39" s="20">
        <f t="shared" si="4"/>
        <v>200</v>
      </c>
      <c r="I39" s="2" t="str">
        <f t="shared" si="5"/>
        <v>good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16">
        <v>43127.0</v>
      </c>
      <c r="C40" s="17" t="b">
        <f t="shared" si="1"/>
        <v>1</v>
      </c>
      <c r="D40" s="18">
        <v>1.0</v>
      </c>
      <c r="E40" s="18">
        <v>2.0</v>
      </c>
      <c r="F40" s="20">
        <f t="shared" si="2"/>
        <v>100</v>
      </c>
      <c r="G40" s="20">
        <f t="shared" si="3"/>
        <v>120</v>
      </c>
      <c r="H40" s="20">
        <f t="shared" si="4"/>
        <v>-20</v>
      </c>
      <c r="I40" s="2" t="str">
        <f t="shared" si="5"/>
        <v>bad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16">
        <v>43128.0</v>
      </c>
      <c r="C41" s="17" t="b">
        <f t="shared" si="1"/>
        <v>1</v>
      </c>
      <c r="D41" s="18">
        <v>0.0</v>
      </c>
      <c r="E41" s="18">
        <v>0.0</v>
      </c>
      <c r="F41" s="20">
        <f t="shared" si="2"/>
        <v>0</v>
      </c>
      <c r="G41" s="20">
        <f t="shared" si="3"/>
        <v>0</v>
      </c>
      <c r="H41" s="20">
        <f t="shared" si="4"/>
        <v>0</v>
      </c>
      <c r="I41" s="2" t="str">
        <f t="shared" si="5"/>
        <v>acceptable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16">
        <v>43129.0</v>
      </c>
      <c r="C42" s="17" t="b">
        <f t="shared" si="1"/>
        <v>0</v>
      </c>
      <c r="D42" s="18">
        <v>8.0</v>
      </c>
      <c r="E42" s="18">
        <v>17.0</v>
      </c>
      <c r="F42" s="20">
        <f t="shared" si="2"/>
        <v>850</v>
      </c>
      <c r="G42" s="20">
        <f t="shared" si="3"/>
        <v>660</v>
      </c>
      <c r="H42" s="20">
        <f t="shared" si="4"/>
        <v>190</v>
      </c>
      <c r="I42" s="2" t="str">
        <f t="shared" si="5"/>
        <v>good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16">
        <v>43130.0</v>
      </c>
      <c r="C43" s="17" t="b">
        <f t="shared" si="1"/>
        <v>0</v>
      </c>
      <c r="D43" s="18">
        <v>8.0</v>
      </c>
      <c r="E43" s="18">
        <v>11.0</v>
      </c>
      <c r="F43" s="20">
        <f t="shared" si="2"/>
        <v>550</v>
      </c>
      <c r="G43" s="20">
        <f t="shared" si="3"/>
        <v>540</v>
      </c>
      <c r="H43" s="20">
        <f t="shared" si="4"/>
        <v>10</v>
      </c>
      <c r="I43" s="2" t="str">
        <f t="shared" si="5"/>
        <v>acceptable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19">
        <v>43131.0</v>
      </c>
      <c r="C44" s="17" t="b">
        <f t="shared" si="1"/>
        <v>0</v>
      </c>
      <c r="D44" s="13">
        <v>8.0</v>
      </c>
      <c r="E44" s="13">
        <v>16.0</v>
      </c>
      <c r="F44" s="20">
        <f t="shared" si="2"/>
        <v>800</v>
      </c>
      <c r="G44" s="20">
        <f t="shared" si="3"/>
        <v>640</v>
      </c>
      <c r="H44" s="20">
        <f t="shared" si="4"/>
        <v>160</v>
      </c>
      <c r="I44" s="2" t="str">
        <f t="shared" si="5"/>
        <v>good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2" t="s">
        <v>34</v>
      </c>
      <c r="D45" s="13">
        <f t="shared" ref="D45:E45" si="6">SUM(D14:D44)</f>
        <v>187</v>
      </c>
      <c r="E45" s="13">
        <f t="shared" si="6"/>
        <v>349</v>
      </c>
      <c r="F45" s="20">
        <f t="shared" ref="F45:H45" si="7"> SUM(F14:F44)</f>
        <v>17450</v>
      </c>
      <c r="G45" s="20">
        <f t="shared" si="7"/>
        <v>14780</v>
      </c>
      <c r="H45" s="20">
        <f t="shared" si="7"/>
        <v>2670</v>
      </c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D2"/>
    <mergeCell ref="H2:I2"/>
    <mergeCell ref="B3:B5"/>
    <mergeCell ref="B6:B9"/>
    <mergeCell ref="H7:I7"/>
    <mergeCell ref="B10:B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1"/>
      <c r="F1" s="1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4"/>
      <c r="D2" s="5"/>
      <c r="E2" s="1"/>
      <c r="F2" s="1"/>
      <c r="G2" s="2"/>
      <c r="H2" s="3" t="s">
        <v>1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6" t="s">
        <v>2</v>
      </c>
      <c r="C3" s="7" t="s">
        <v>3</v>
      </c>
      <c r="D3" s="8" t="s">
        <v>4</v>
      </c>
      <c r="E3" s="1"/>
      <c r="F3" s="1"/>
      <c r="G3" s="2"/>
      <c r="H3" s="7" t="s">
        <v>5</v>
      </c>
      <c r="I3" s="8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9"/>
      <c r="C4" s="7" t="s">
        <v>7</v>
      </c>
      <c r="D4" s="8" t="s">
        <v>8</v>
      </c>
      <c r="E4" s="1"/>
      <c r="F4" s="1"/>
      <c r="G4" s="2"/>
      <c r="H4" s="7" t="s">
        <v>9</v>
      </c>
      <c r="I4" s="10">
        <v>20.0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1"/>
      <c r="C5" s="12" t="s">
        <v>10</v>
      </c>
      <c r="D5" s="8" t="s">
        <v>11</v>
      </c>
      <c r="E5" s="1"/>
      <c r="F5" s="1"/>
      <c r="G5" s="2"/>
      <c r="H5" s="12" t="s">
        <v>12</v>
      </c>
      <c r="I5" s="10">
        <v>50.0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6" t="s">
        <v>13</v>
      </c>
      <c r="C6" s="7" t="s">
        <v>14</v>
      </c>
      <c r="D6" s="13">
        <v>1241.0</v>
      </c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9"/>
      <c r="C7" s="7" t="s">
        <v>15</v>
      </c>
      <c r="D7" s="8" t="s">
        <v>16</v>
      </c>
      <c r="E7" s="1"/>
      <c r="F7" s="1"/>
      <c r="G7" s="2"/>
      <c r="H7" s="3" t="s">
        <v>17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9"/>
      <c r="C8" s="7" t="s">
        <v>18</v>
      </c>
      <c r="D8" s="8" t="s">
        <v>19</v>
      </c>
      <c r="E8" s="1"/>
      <c r="F8" s="1"/>
      <c r="G8" s="2"/>
      <c r="H8" s="7" t="s">
        <v>20</v>
      </c>
      <c r="I8" s="13">
        <f>COUNTIF(I14:I44, "good")</f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1"/>
      <c r="C9" s="12" t="s">
        <v>21</v>
      </c>
      <c r="D9" s="8" t="s">
        <v>22</v>
      </c>
      <c r="E9" s="1"/>
      <c r="F9" s="1"/>
      <c r="G9" s="2"/>
      <c r="H9" s="14" t="s">
        <v>23</v>
      </c>
      <c r="I9" s="13">
        <f>COUNTIF(I14:I45, "acceptable")</f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6" t="s">
        <v>24</v>
      </c>
      <c r="C10" s="7" t="s">
        <v>25</v>
      </c>
      <c r="D10" s="10">
        <v>40.0</v>
      </c>
      <c r="E10" s="1"/>
      <c r="F10" s="1"/>
      <c r="G10" s="2"/>
      <c r="H10" s="12" t="s">
        <v>26</v>
      </c>
      <c r="I10" s="13">
        <f>COUNTIF(I14:I44, "bad")</f>
        <v>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1"/>
      <c r="C11" s="12" t="s">
        <v>27</v>
      </c>
      <c r="D11" s="15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32</v>
      </c>
      <c r="G13" s="12" t="s">
        <v>9</v>
      </c>
      <c r="H13" s="12" t="s">
        <v>33</v>
      </c>
      <c r="I13" s="12" t="s">
        <v>17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43101.0</v>
      </c>
      <c r="C14" s="17" t="b">
        <f t="shared" ref="C14:C44" si="1"> OR(WEEKDAY(B14) = 1, WEEKDAY(B14) = 7)</f>
        <v>0</v>
      </c>
      <c r="D14" s="18">
        <v>9.0</v>
      </c>
      <c r="E14" s="18">
        <v>12.0</v>
      </c>
      <c r="F14" s="20">
        <f t="shared" ref="F14:F44" si="2"> E14 * $I$5</f>
        <v>600</v>
      </c>
      <c r="G14" s="20">
        <f t="shared" ref="G14:G44" si="3"> E14 * $I$4 + D14 * $D$10 * IF(C14, $D$11, 1)</f>
        <v>600</v>
      </c>
      <c r="H14" s="20">
        <f t="shared" ref="H14:H44" si="4"> F14 - G14</f>
        <v>0</v>
      </c>
      <c r="I14" s="2" t="str">
        <f t="shared" ref="I14:I44" si="5"> IF(H14 &lt; 0, "bad", IF(H14 &lt; 150, "acceptable", "good"))</f>
        <v>acceptable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43102.0</v>
      </c>
      <c r="C15" s="17" t="b">
        <f t="shared" si="1"/>
        <v>0</v>
      </c>
      <c r="D15" s="18">
        <v>8.0</v>
      </c>
      <c r="E15" s="18">
        <v>17.0</v>
      </c>
      <c r="F15" s="20">
        <f t="shared" si="2"/>
        <v>850</v>
      </c>
      <c r="G15" s="20">
        <f t="shared" si="3"/>
        <v>660</v>
      </c>
      <c r="H15" s="20">
        <f t="shared" si="4"/>
        <v>190</v>
      </c>
      <c r="I15" s="2" t="str">
        <f t="shared" si="5"/>
        <v>good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43103.0</v>
      </c>
      <c r="C16" s="17" t="b">
        <f t="shared" si="1"/>
        <v>0</v>
      </c>
      <c r="D16" s="18">
        <v>8.0</v>
      </c>
      <c r="E16" s="18">
        <v>14.0</v>
      </c>
      <c r="F16" s="20">
        <f t="shared" si="2"/>
        <v>700</v>
      </c>
      <c r="G16" s="20">
        <f t="shared" si="3"/>
        <v>600</v>
      </c>
      <c r="H16" s="20">
        <f t="shared" si="4"/>
        <v>100</v>
      </c>
      <c r="I16" s="2" t="str">
        <f t="shared" si="5"/>
        <v>acceptable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43104.0</v>
      </c>
      <c r="C17" s="17" t="b">
        <f t="shared" si="1"/>
        <v>0</v>
      </c>
      <c r="D17" s="18">
        <v>8.0</v>
      </c>
      <c r="E17" s="18">
        <v>17.0</v>
      </c>
      <c r="F17" s="20">
        <f t="shared" si="2"/>
        <v>850</v>
      </c>
      <c r="G17" s="20">
        <f t="shared" si="3"/>
        <v>660</v>
      </c>
      <c r="H17" s="20">
        <f t="shared" si="4"/>
        <v>190</v>
      </c>
      <c r="I17" s="2" t="str">
        <f t="shared" si="5"/>
        <v>good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43105.0</v>
      </c>
      <c r="C18" s="17" t="b">
        <f t="shared" si="1"/>
        <v>0</v>
      </c>
      <c r="D18" s="18">
        <v>7.0</v>
      </c>
      <c r="E18" s="18">
        <v>20.0</v>
      </c>
      <c r="F18" s="20">
        <f t="shared" si="2"/>
        <v>1000</v>
      </c>
      <c r="G18" s="20">
        <f t="shared" si="3"/>
        <v>680</v>
      </c>
      <c r="H18" s="20">
        <f t="shared" si="4"/>
        <v>320</v>
      </c>
      <c r="I18" s="2" t="str">
        <f t="shared" si="5"/>
        <v>good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43106.0</v>
      </c>
      <c r="C19" s="17" t="b">
        <f t="shared" si="1"/>
        <v>1</v>
      </c>
      <c r="D19" s="18">
        <v>2.0</v>
      </c>
      <c r="E19" s="18">
        <v>4.0</v>
      </c>
      <c r="F19" s="20">
        <f t="shared" si="2"/>
        <v>200</v>
      </c>
      <c r="G19" s="20">
        <f t="shared" si="3"/>
        <v>240</v>
      </c>
      <c r="H19" s="20">
        <f t="shared" si="4"/>
        <v>-40</v>
      </c>
      <c r="I19" s="2" t="str">
        <f t="shared" si="5"/>
        <v>bad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43107.0</v>
      </c>
      <c r="C20" s="17" t="b">
        <f t="shared" si="1"/>
        <v>1</v>
      </c>
      <c r="D20" s="18">
        <v>1.0</v>
      </c>
      <c r="E20" s="18">
        <v>2.0</v>
      </c>
      <c r="F20" s="20">
        <f t="shared" si="2"/>
        <v>100</v>
      </c>
      <c r="G20" s="20">
        <f t="shared" si="3"/>
        <v>120</v>
      </c>
      <c r="H20" s="20">
        <f t="shared" si="4"/>
        <v>-20</v>
      </c>
      <c r="I20" s="2" t="str">
        <f t="shared" si="5"/>
        <v>bad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43108.0</v>
      </c>
      <c r="C21" s="17" t="b">
        <f t="shared" si="1"/>
        <v>0</v>
      </c>
      <c r="D21" s="18">
        <v>7.0</v>
      </c>
      <c r="E21" s="18">
        <v>10.0</v>
      </c>
      <c r="F21" s="20">
        <f t="shared" si="2"/>
        <v>500</v>
      </c>
      <c r="G21" s="20">
        <f t="shared" si="3"/>
        <v>480</v>
      </c>
      <c r="H21" s="20">
        <f t="shared" si="4"/>
        <v>20</v>
      </c>
      <c r="I21" s="2" t="str">
        <f t="shared" si="5"/>
        <v>acceptable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43109.0</v>
      </c>
      <c r="C22" s="17" t="b">
        <f t="shared" si="1"/>
        <v>0</v>
      </c>
      <c r="D22" s="18">
        <v>7.0</v>
      </c>
      <c r="E22" s="18">
        <v>7.0</v>
      </c>
      <c r="F22" s="20">
        <f t="shared" si="2"/>
        <v>350</v>
      </c>
      <c r="G22" s="20">
        <f t="shared" si="3"/>
        <v>420</v>
      </c>
      <c r="H22" s="20">
        <f t="shared" si="4"/>
        <v>-70</v>
      </c>
      <c r="I22" s="2" t="str">
        <f t="shared" si="5"/>
        <v>bad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43110.0</v>
      </c>
      <c r="C23" s="17" t="b">
        <f t="shared" si="1"/>
        <v>0</v>
      </c>
      <c r="D23" s="18">
        <v>8.0</v>
      </c>
      <c r="E23" s="18">
        <v>9.0</v>
      </c>
      <c r="F23" s="20">
        <f t="shared" si="2"/>
        <v>450</v>
      </c>
      <c r="G23" s="20">
        <f t="shared" si="3"/>
        <v>500</v>
      </c>
      <c r="H23" s="20">
        <f t="shared" si="4"/>
        <v>-50</v>
      </c>
      <c r="I23" s="2" t="str">
        <f t="shared" si="5"/>
        <v>bad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43111.0</v>
      </c>
      <c r="C24" s="17" t="b">
        <f t="shared" si="1"/>
        <v>0</v>
      </c>
      <c r="D24" s="18">
        <v>9.0</v>
      </c>
      <c r="E24" s="18">
        <v>12.0</v>
      </c>
      <c r="F24" s="20">
        <f t="shared" si="2"/>
        <v>600</v>
      </c>
      <c r="G24" s="20">
        <f t="shared" si="3"/>
        <v>600</v>
      </c>
      <c r="H24" s="20">
        <f t="shared" si="4"/>
        <v>0</v>
      </c>
      <c r="I24" s="2" t="str">
        <f t="shared" si="5"/>
        <v>acceptable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43112.0</v>
      </c>
      <c r="C25" s="17" t="b">
        <f t="shared" si="1"/>
        <v>0</v>
      </c>
      <c r="D25" s="18">
        <v>8.0</v>
      </c>
      <c r="E25" s="18">
        <v>14.0</v>
      </c>
      <c r="F25" s="20">
        <f t="shared" si="2"/>
        <v>700</v>
      </c>
      <c r="G25" s="20">
        <f t="shared" si="3"/>
        <v>600</v>
      </c>
      <c r="H25" s="20">
        <f t="shared" si="4"/>
        <v>100</v>
      </c>
      <c r="I25" s="2" t="str">
        <f t="shared" si="5"/>
        <v>acceptable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6">
        <v>43113.0</v>
      </c>
      <c r="C26" s="17" t="b">
        <f t="shared" si="1"/>
        <v>1</v>
      </c>
      <c r="D26" s="18">
        <v>0.0</v>
      </c>
      <c r="E26" s="18">
        <v>0.0</v>
      </c>
      <c r="F26" s="20">
        <f t="shared" si="2"/>
        <v>0</v>
      </c>
      <c r="G26" s="20">
        <f t="shared" si="3"/>
        <v>0</v>
      </c>
      <c r="H26" s="20">
        <f t="shared" si="4"/>
        <v>0</v>
      </c>
      <c r="I26" s="2" t="str">
        <f t="shared" si="5"/>
        <v>acceptable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/>
      <c r="B27" s="16">
        <v>43114.0</v>
      </c>
      <c r="C27" s="17" t="b">
        <f t="shared" si="1"/>
        <v>1</v>
      </c>
      <c r="D27" s="18">
        <v>2.0</v>
      </c>
      <c r="E27" s="18">
        <v>4.0</v>
      </c>
      <c r="F27" s="20">
        <f t="shared" si="2"/>
        <v>200</v>
      </c>
      <c r="G27" s="20">
        <f t="shared" si="3"/>
        <v>240</v>
      </c>
      <c r="H27" s="20">
        <f t="shared" si="4"/>
        <v>-40</v>
      </c>
      <c r="I27" s="2" t="str">
        <f t="shared" si="5"/>
        <v>bad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/>
      <c r="B28" s="16">
        <v>43115.0</v>
      </c>
      <c r="C28" s="17" t="b">
        <f t="shared" si="1"/>
        <v>0</v>
      </c>
      <c r="D28" s="18">
        <v>8.0</v>
      </c>
      <c r="E28" s="18">
        <v>10.0</v>
      </c>
      <c r="F28" s="20">
        <f t="shared" si="2"/>
        <v>500</v>
      </c>
      <c r="G28" s="20">
        <f t="shared" si="3"/>
        <v>520</v>
      </c>
      <c r="H28" s="20">
        <f t="shared" si="4"/>
        <v>-20</v>
      </c>
      <c r="I28" s="2" t="str">
        <f t="shared" si="5"/>
        <v>bad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16">
        <v>43116.0</v>
      </c>
      <c r="C29" s="17" t="b">
        <f t="shared" si="1"/>
        <v>0</v>
      </c>
      <c r="D29" s="18">
        <v>7.0</v>
      </c>
      <c r="E29" s="18">
        <v>15.0</v>
      </c>
      <c r="F29" s="20">
        <f t="shared" si="2"/>
        <v>750</v>
      </c>
      <c r="G29" s="20">
        <f t="shared" si="3"/>
        <v>580</v>
      </c>
      <c r="H29" s="20">
        <f t="shared" si="4"/>
        <v>170</v>
      </c>
      <c r="I29" s="2" t="str">
        <f t="shared" si="5"/>
        <v>good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6">
        <v>43117.0</v>
      </c>
      <c r="C30" s="17" t="b">
        <f t="shared" si="1"/>
        <v>0</v>
      </c>
      <c r="D30" s="18">
        <v>7.0</v>
      </c>
      <c r="E30" s="18">
        <v>15.0</v>
      </c>
      <c r="F30" s="20">
        <f t="shared" si="2"/>
        <v>750</v>
      </c>
      <c r="G30" s="20">
        <f t="shared" si="3"/>
        <v>580</v>
      </c>
      <c r="H30" s="20">
        <f t="shared" si="4"/>
        <v>170</v>
      </c>
      <c r="I30" s="2" t="str">
        <f t="shared" si="5"/>
        <v>good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/>
      <c r="B31" s="16">
        <v>43118.0</v>
      </c>
      <c r="C31" s="17" t="b">
        <f t="shared" si="1"/>
        <v>0</v>
      </c>
      <c r="D31" s="18">
        <v>9.0</v>
      </c>
      <c r="E31" s="18">
        <v>25.0</v>
      </c>
      <c r="F31" s="20">
        <f t="shared" si="2"/>
        <v>1250</v>
      </c>
      <c r="G31" s="20">
        <f t="shared" si="3"/>
        <v>860</v>
      </c>
      <c r="H31" s="20">
        <f t="shared" si="4"/>
        <v>390</v>
      </c>
      <c r="I31" s="2" t="str">
        <f t="shared" si="5"/>
        <v>good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16">
        <v>43119.0</v>
      </c>
      <c r="C32" s="17" t="b">
        <f t="shared" si="1"/>
        <v>0</v>
      </c>
      <c r="D32" s="18">
        <v>9.0</v>
      </c>
      <c r="E32" s="18">
        <v>17.0</v>
      </c>
      <c r="F32" s="20">
        <f t="shared" si="2"/>
        <v>850</v>
      </c>
      <c r="G32" s="20">
        <f t="shared" si="3"/>
        <v>700</v>
      </c>
      <c r="H32" s="20">
        <f t="shared" si="4"/>
        <v>150</v>
      </c>
      <c r="I32" s="2" t="str">
        <f t="shared" si="5"/>
        <v>good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/>
      <c r="B33" s="16">
        <v>43120.0</v>
      </c>
      <c r="C33" s="17" t="b">
        <f t="shared" si="1"/>
        <v>1</v>
      </c>
      <c r="D33" s="18">
        <v>1.0</v>
      </c>
      <c r="E33" s="18">
        <v>1.0</v>
      </c>
      <c r="F33" s="20">
        <f t="shared" si="2"/>
        <v>50</v>
      </c>
      <c r="G33" s="20">
        <f t="shared" si="3"/>
        <v>100</v>
      </c>
      <c r="H33" s="20">
        <f t="shared" si="4"/>
        <v>-50</v>
      </c>
      <c r="I33" s="2" t="str">
        <f t="shared" si="5"/>
        <v>bad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/>
      <c r="B34" s="16">
        <v>43121.0</v>
      </c>
      <c r="C34" s="17" t="b">
        <f t="shared" si="1"/>
        <v>1</v>
      </c>
      <c r="D34" s="18">
        <v>1.0</v>
      </c>
      <c r="E34" s="18">
        <v>3.0</v>
      </c>
      <c r="F34" s="20">
        <f t="shared" si="2"/>
        <v>150</v>
      </c>
      <c r="G34" s="20">
        <f t="shared" si="3"/>
        <v>140</v>
      </c>
      <c r="H34" s="20">
        <f t="shared" si="4"/>
        <v>10</v>
      </c>
      <c r="I34" s="2" t="str">
        <f t="shared" si="5"/>
        <v>acceptable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/>
      <c r="B35" s="16">
        <v>43122.0</v>
      </c>
      <c r="C35" s="17" t="b">
        <f t="shared" si="1"/>
        <v>0</v>
      </c>
      <c r="D35" s="18">
        <v>7.0</v>
      </c>
      <c r="E35" s="18">
        <v>19.0</v>
      </c>
      <c r="F35" s="20">
        <f t="shared" si="2"/>
        <v>950</v>
      </c>
      <c r="G35" s="20">
        <f t="shared" si="3"/>
        <v>660</v>
      </c>
      <c r="H35" s="20">
        <f t="shared" si="4"/>
        <v>290</v>
      </c>
      <c r="I35" s="2" t="str">
        <f t="shared" si="5"/>
        <v>good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/>
      <c r="B36" s="16">
        <v>43123.0</v>
      </c>
      <c r="C36" s="17" t="b">
        <f t="shared" si="1"/>
        <v>0</v>
      </c>
      <c r="D36" s="18">
        <v>7.0</v>
      </c>
      <c r="E36" s="18">
        <v>13.0</v>
      </c>
      <c r="F36" s="20">
        <f t="shared" si="2"/>
        <v>650</v>
      </c>
      <c r="G36" s="20">
        <f t="shared" si="3"/>
        <v>540</v>
      </c>
      <c r="H36" s="20">
        <f t="shared" si="4"/>
        <v>110</v>
      </c>
      <c r="I36" s="2" t="str">
        <f t="shared" si="5"/>
        <v>acceptable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/>
      <c r="B37" s="16">
        <v>43124.0</v>
      </c>
      <c r="C37" s="17" t="b">
        <f t="shared" si="1"/>
        <v>0</v>
      </c>
      <c r="D37" s="18">
        <v>7.0</v>
      </c>
      <c r="E37" s="18">
        <v>11.0</v>
      </c>
      <c r="F37" s="20">
        <f t="shared" si="2"/>
        <v>550</v>
      </c>
      <c r="G37" s="20">
        <f t="shared" si="3"/>
        <v>500</v>
      </c>
      <c r="H37" s="20">
        <f t="shared" si="4"/>
        <v>50</v>
      </c>
      <c r="I37" s="2" t="str">
        <f t="shared" si="5"/>
        <v>acceptable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/>
      <c r="B38" s="16">
        <v>43125.0</v>
      </c>
      <c r="C38" s="17" t="b">
        <f t="shared" si="1"/>
        <v>0</v>
      </c>
      <c r="D38" s="18">
        <v>8.0</v>
      </c>
      <c r="E38" s="18">
        <v>16.0</v>
      </c>
      <c r="F38" s="20">
        <f t="shared" si="2"/>
        <v>800</v>
      </c>
      <c r="G38" s="20">
        <f t="shared" si="3"/>
        <v>640</v>
      </c>
      <c r="H38" s="20">
        <f t="shared" si="4"/>
        <v>160</v>
      </c>
      <c r="I38" s="2" t="str">
        <f t="shared" si="5"/>
        <v>good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/>
      <c r="B39" s="16">
        <v>43126.0</v>
      </c>
      <c r="C39" s="17" t="b">
        <f t="shared" si="1"/>
        <v>0</v>
      </c>
      <c r="D39" s="18">
        <v>7.0</v>
      </c>
      <c r="E39" s="18">
        <v>16.0</v>
      </c>
      <c r="F39" s="20">
        <f t="shared" si="2"/>
        <v>800</v>
      </c>
      <c r="G39" s="20">
        <f t="shared" si="3"/>
        <v>600</v>
      </c>
      <c r="H39" s="20">
        <f t="shared" si="4"/>
        <v>200</v>
      </c>
      <c r="I39" s="2" t="str">
        <f t="shared" si="5"/>
        <v>good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/>
      <c r="B40" s="16">
        <v>43127.0</v>
      </c>
      <c r="C40" s="17" t="b">
        <f t="shared" si="1"/>
        <v>1</v>
      </c>
      <c r="D40" s="18">
        <v>1.0</v>
      </c>
      <c r="E40" s="18">
        <v>2.0</v>
      </c>
      <c r="F40" s="20">
        <f t="shared" si="2"/>
        <v>100</v>
      </c>
      <c r="G40" s="20">
        <f t="shared" si="3"/>
        <v>120</v>
      </c>
      <c r="H40" s="20">
        <f t="shared" si="4"/>
        <v>-20</v>
      </c>
      <c r="I40" s="2" t="str">
        <f t="shared" si="5"/>
        <v>bad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16">
        <v>43128.0</v>
      </c>
      <c r="C41" s="17" t="b">
        <f t="shared" si="1"/>
        <v>1</v>
      </c>
      <c r="D41" s="18">
        <v>0.0</v>
      </c>
      <c r="E41" s="18">
        <v>0.0</v>
      </c>
      <c r="F41" s="20">
        <f t="shared" si="2"/>
        <v>0</v>
      </c>
      <c r="G41" s="20">
        <f t="shared" si="3"/>
        <v>0</v>
      </c>
      <c r="H41" s="20">
        <f t="shared" si="4"/>
        <v>0</v>
      </c>
      <c r="I41" s="2" t="str">
        <f t="shared" si="5"/>
        <v>acceptable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16">
        <v>43129.0</v>
      </c>
      <c r="C42" s="17" t="b">
        <f t="shared" si="1"/>
        <v>0</v>
      </c>
      <c r="D42" s="18">
        <v>8.0</v>
      </c>
      <c r="E42" s="18">
        <v>17.0</v>
      </c>
      <c r="F42" s="20">
        <f t="shared" si="2"/>
        <v>850</v>
      </c>
      <c r="G42" s="20">
        <f t="shared" si="3"/>
        <v>660</v>
      </c>
      <c r="H42" s="20">
        <f t="shared" si="4"/>
        <v>190</v>
      </c>
      <c r="I42" s="2" t="str">
        <f t="shared" si="5"/>
        <v>good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16">
        <v>43130.0</v>
      </c>
      <c r="C43" s="17" t="b">
        <f t="shared" si="1"/>
        <v>0</v>
      </c>
      <c r="D43" s="18">
        <v>8.0</v>
      </c>
      <c r="E43" s="18">
        <v>11.0</v>
      </c>
      <c r="F43" s="20">
        <f t="shared" si="2"/>
        <v>550</v>
      </c>
      <c r="G43" s="20">
        <f t="shared" si="3"/>
        <v>540</v>
      </c>
      <c r="H43" s="20">
        <f t="shared" si="4"/>
        <v>10</v>
      </c>
      <c r="I43" s="2" t="str">
        <f t="shared" si="5"/>
        <v>acceptable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19">
        <v>43131.0</v>
      </c>
      <c r="C44" s="17" t="b">
        <f t="shared" si="1"/>
        <v>0</v>
      </c>
      <c r="D44" s="13">
        <v>8.0</v>
      </c>
      <c r="E44" s="13">
        <v>16.0</v>
      </c>
      <c r="F44" s="20">
        <f t="shared" si="2"/>
        <v>800</v>
      </c>
      <c r="G44" s="20">
        <f t="shared" si="3"/>
        <v>640</v>
      </c>
      <c r="H44" s="20">
        <f t="shared" si="4"/>
        <v>160</v>
      </c>
      <c r="I44" s="2" t="str">
        <f t="shared" si="5"/>
        <v>good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2" t="s">
        <v>34</v>
      </c>
      <c r="D45" s="13">
        <f t="shared" ref="D45:E45" si="6">SUM(D14:D44)</f>
        <v>187</v>
      </c>
      <c r="E45" s="13">
        <f t="shared" si="6"/>
        <v>349</v>
      </c>
      <c r="F45" s="20">
        <f t="shared" ref="F45:H45" si="7"> SUM(F14:F44)</f>
        <v>17450</v>
      </c>
      <c r="G45" s="20">
        <f t="shared" si="7"/>
        <v>14780</v>
      </c>
      <c r="H45" s="20">
        <f t="shared" si="7"/>
        <v>2670</v>
      </c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D2"/>
    <mergeCell ref="H2:I2"/>
    <mergeCell ref="B3:B5"/>
    <mergeCell ref="B6:B9"/>
    <mergeCell ref="H7:I7"/>
    <mergeCell ref="B10:B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12" t="s">
        <v>28</v>
      </c>
      <c r="C2" s="12" t="s">
        <v>39</v>
      </c>
      <c r="D2" s="12" t="s">
        <v>40</v>
      </c>
      <c r="E2" s="12" t="s">
        <v>41</v>
      </c>
      <c r="F2" s="21"/>
      <c r="G2" s="12" t="s">
        <v>42</v>
      </c>
      <c r="H2" s="12" t="s">
        <v>43</v>
      </c>
      <c r="I2" s="12" t="s">
        <v>44</v>
      </c>
      <c r="J2" s="12" t="s">
        <v>45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6">
        <v>42740.838</v>
      </c>
      <c r="C3" s="22" t="s">
        <v>46</v>
      </c>
      <c r="D3" s="18">
        <v>13.01</v>
      </c>
      <c r="E3" s="8" t="s">
        <v>47</v>
      </c>
      <c r="F3" s="2"/>
      <c r="G3" s="7" t="s">
        <v>46</v>
      </c>
      <c r="H3" s="18">
        <f t="shared" ref="H3:H6" si="1">COUNTIF($C$3:$C$26, G3)</f>
        <v>8</v>
      </c>
      <c r="I3" s="18"/>
      <c r="J3" s="2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6">
        <v>42803.9628</v>
      </c>
      <c r="C4" s="22" t="s">
        <v>48</v>
      </c>
      <c r="D4" s="18">
        <v>19.46</v>
      </c>
      <c r="E4" s="8" t="s">
        <v>49</v>
      </c>
      <c r="F4" s="2"/>
      <c r="G4" s="7" t="s">
        <v>50</v>
      </c>
      <c r="H4" s="18">
        <f t="shared" si="1"/>
        <v>7</v>
      </c>
      <c r="I4" s="18"/>
      <c r="J4" s="2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6">
        <v>42804.2598</v>
      </c>
      <c r="C5" s="22" t="s">
        <v>51</v>
      </c>
      <c r="D5" s="18">
        <v>13.19</v>
      </c>
      <c r="E5" s="8" t="s">
        <v>49</v>
      </c>
      <c r="F5" s="2"/>
      <c r="G5" s="7" t="s">
        <v>48</v>
      </c>
      <c r="H5" s="18">
        <f t="shared" si="1"/>
        <v>4</v>
      </c>
      <c r="I5" s="18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6">
        <v>42805.5793</v>
      </c>
      <c r="C6" s="22" t="s">
        <v>50</v>
      </c>
      <c r="D6" s="18">
        <v>15.06</v>
      </c>
      <c r="E6" s="8" t="s">
        <v>49</v>
      </c>
      <c r="F6" s="2"/>
      <c r="G6" s="12" t="s">
        <v>51</v>
      </c>
      <c r="H6" s="18">
        <f t="shared" si="1"/>
        <v>5</v>
      </c>
      <c r="I6" s="18"/>
      <c r="J6" s="2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6">
        <v>42828.4536</v>
      </c>
      <c r="C7" s="22" t="s">
        <v>51</v>
      </c>
      <c r="D7" s="18">
        <v>16.69</v>
      </c>
      <c r="E7" s="8" t="s">
        <v>47</v>
      </c>
      <c r="F7" s="1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6">
        <v>42850.0529</v>
      </c>
      <c r="C8" s="22" t="s">
        <v>50</v>
      </c>
      <c r="D8" s="18">
        <v>23.88</v>
      </c>
      <c r="E8" s="8" t="s">
        <v>47</v>
      </c>
      <c r="F8" s="2"/>
      <c r="G8" s="12" t="s">
        <v>41</v>
      </c>
      <c r="H8" s="12" t="s">
        <v>43</v>
      </c>
      <c r="I8" s="12" t="s">
        <v>44</v>
      </c>
      <c r="J8" s="12" t="s">
        <v>45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6">
        <v>42853.9227</v>
      </c>
      <c r="C9" s="22" t="s">
        <v>46</v>
      </c>
      <c r="D9" s="18">
        <v>9.95</v>
      </c>
      <c r="E9" s="8" t="s">
        <v>52</v>
      </c>
      <c r="F9" s="2"/>
      <c r="G9" s="7" t="s">
        <v>47</v>
      </c>
      <c r="H9" s="18">
        <f t="shared" ref="H9:H11" si="2">COUNTIF($E$3:$E$26,G9)</f>
        <v>9</v>
      </c>
      <c r="I9" s="18"/>
      <c r="J9" s="2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6">
        <v>42867.2199</v>
      </c>
      <c r="C10" s="22" t="s">
        <v>51</v>
      </c>
      <c r="D10" s="18">
        <v>20.45</v>
      </c>
      <c r="E10" s="8" t="s">
        <v>52</v>
      </c>
      <c r="F10" s="2"/>
      <c r="G10" s="7" t="s">
        <v>52</v>
      </c>
      <c r="H10" s="18">
        <f t="shared" si="2"/>
        <v>9</v>
      </c>
      <c r="I10" s="18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6">
        <v>42867.8021</v>
      </c>
      <c r="C11" s="22" t="s">
        <v>46</v>
      </c>
      <c r="D11" s="18">
        <v>9.34</v>
      </c>
      <c r="E11" s="8" t="s">
        <v>49</v>
      </c>
      <c r="F11" s="2"/>
      <c r="G11" s="12" t="s">
        <v>49</v>
      </c>
      <c r="H11" s="18">
        <f t="shared" si="2"/>
        <v>6</v>
      </c>
      <c r="I11" s="18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16">
        <v>42885.9929</v>
      </c>
      <c r="C12" s="22" t="s">
        <v>51</v>
      </c>
      <c r="D12" s="18">
        <v>8.81</v>
      </c>
      <c r="E12" s="8" t="s">
        <v>52</v>
      </c>
      <c r="F12" s="1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6">
        <v>42888.209</v>
      </c>
      <c r="C13" s="22" t="s">
        <v>46</v>
      </c>
      <c r="D13" s="18">
        <v>19.94</v>
      </c>
      <c r="E13" s="8" t="s">
        <v>47</v>
      </c>
      <c r="F13" s="2"/>
      <c r="G13" s="12" t="s">
        <v>53</v>
      </c>
      <c r="H13" s="12" t="s">
        <v>45</v>
      </c>
      <c r="I13" s="12" t="s">
        <v>54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42933.0308</v>
      </c>
      <c r="C14" s="22" t="s">
        <v>46</v>
      </c>
      <c r="D14" s="18">
        <v>21.86</v>
      </c>
      <c r="E14" s="8" t="s">
        <v>52</v>
      </c>
      <c r="F14" s="2"/>
      <c r="G14" s="7" t="s">
        <v>55</v>
      </c>
      <c r="H14" s="24"/>
      <c r="I14" s="23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42952.7091</v>
      </c>
      <c r="C15" s="22" t="s">
        <v>46</v>
      </c>
      <c r="D15" s="18">
        <v>13.26</v>
      </c>
      <c r="E15" s="8" t="s">
        <v>52</v>
      </c>
      <c r="F15" s="2"/>
      <c r="G15" s="12" t="s">
        <v>56</v>
      </c>
      <c r="H15" s="24"/>
      <c r="I15" s="23"/>
      <c r="J15" s="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42955.1068</v>
      </c>
      <c r="C16" s="22" t="s">
        <v>48</v>
      </c>
      <c r="D16" s="18">
        <v>23.29</v>
      </c>
      <c r="E16" s="8" t="s">
        <v>47</v>
      </c>
      <c r="F16" s="1"/>
      <c r="G16" s="1"/>
      <c r="H16" s="1"/>
      <c r="I16" s="1"/>
      <c r="J16" s="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42978.6019</v>
      </c>
      <c r="C17" s="22" t="s">
        <v>50</v>
      </c>
      <c r="D17" s="18">
        <v>9.68</v>
      </c>
      <c r="E17" s="8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42982.669</v>
      </c>
      <c r="C18" s="22" t="s">
        <v>50</v>
      </c>
      <c r="D18" s="18">
        <v>10.56</v>
      </c>
      <c r="E18" s="8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42986.3049</v>
      </c>
      <c r="C19" s="22" t="s">
        <v>50</v>
      </c>
      <c r="D19" s="18">
        <v>11.68</v>
      </c>
      <c r="E19" s="8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42992.4217</v>
      </c>
      <c r="C20" s="22" t="s">
        <v>50</v>
      </c>
      <c r="D20" s="18">
        <v>8.42</v>
      </c>
      <c r="E20" s="8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42997.2956</v>
      </c>
      <c r="C21" s="22" t="s">
        <v>48</v>
      </c>
      <c r="D21" s="18">
        <v>24.19</v>
      </c>
      <c r="E21" s="8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43022.2815</v>
      </c>
      <c r="C22" s="22" t="s">
        <v>48</v>
      </c>
      <c r="D22" s="18">
        <v>5.11</v>
      </c>
      <c r="E22" s="8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43028.3135</v>
      </c>
      <c r="C23" s="22" t="s">
        <v>46</v>
      </c>
      <c r="D23" s="18">
        <v>17.74</v>
      </c>
      <c r="E23" s="8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43043.3793</v>
      </c>
      <c r="C24" s="22" t="s">
        <v>50</v>
      </c>
      <c r="D24" s="18">
        <v>10.41</v>
      </c>
      <c r="E24" s="8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43065.2004</v>
      </c>
      <c r="C25" s="22" t="s">
        <v>46</v>
      </c>
      <c r="D25" s="18">
        <v>18.11</v>
      </c>
      <c r="E25" s="8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9">
        <v>43066.6244</v>
      </c>
      <c r="C26" s="8" t="s">
        <v>51</v>
      </c>
      <c r="D26" s="13">
        <v>17.27</v>
      </c>
      <c r="E26" s="8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12" t="s">
        <v>28</v>
      </c>
      <c r="C2" s="12" t="s">
        <v>39</v>
      </c>
      <c r="D2" s="12" t="s">
        <v>40</v>
      </c>
      <c r="E2" s="12" t="s">
        <v>41</v>
      </c>
      <c r="F2" s="21"/>
      <c r="G2" s="12" t="s">
        <v>42</v>
      </c>
      <c r="H2" s="12" t="s">
        <v>43</v>
      </c>
      <c r="I2" s="12" t="s">
        <v>44</v>
      </c>
      <c r="J2" s="12" t="s">
        <v>45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6">
        <v>42740.838</v>
      </c>
      <c r="C3" s="22" t="s">
        <v>46</v>
      </c>
      <c r="D3" s="18">
        <v>13.01</v>
      </c>
      <c r="E3" s="8" t="s">
        <v>47</v>
      </c>
      <c r="F3" s="2"/>
      <c r="G3" s="7" t="s">
        <v>46</v>
      </c>
      <c r="H3" s="18">
        <f t="shared" ref="H3:H6" si="1"> COUNTIF($C$3:$C$26, G3)</f>
        <v>8</v>
      </c>
      <c r="I3" s="18">
        <f t="shared" ref="I3:I6" si="2">SUMIF($C$3:$C$26, G3, $D$3:$D$26)</f>
        <v>123.21</v>
      </c>
      <c r="J3" s="2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6">
        <v>42803.9628</v>
      </c>
      <c r="C4" s="22" t="s">
        <v>48</v>
      </c>
      <c r="D4" s="18">
        <v>19.46</v>
      </c>
      <c r="E4" s="8" t="s">
        <v>49</v>
      </c>
      <c r="F4" s="2"/>
      <c r="G4" s="7" t="s">
        <v>50</v>
      </c>
      <c r="H4" s="18">
        <f t="shared" si="1"/>
        <v>7</v>
      </c>
      <c r="I4" s="18">
        <f t="shared" si="2"/>
        <v>89.69</v>
      </c>
      <c r="J4" s="2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6">
        <v>42804.2598</v>
      </c>
      <c r="C5" s="22" t="s">
        <v>51</v>
      </c>
      <c r="D5" s="18">
        <v>13.19</v>
      </c>
      <c r="E5" s="8" t="s">
        <v>49</v>
      </c>
      <c r="F5" s="2"/>
      <c r="G5" s="7" t="s">
        <v>48</v>
      </c>
      <c r="H5" s="18">
        <f t="shared" si="1"/>
        <v>4</v>
      </c>
      <c r="I5" s="18">
        <f t="shared" si="2"/>
        <v>72.05</v>
      </c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6">
        <v>42805.5793</v>
      </c>
      <c r="C6" s="22" t="s">
        <v>50</v>
      </c>
      <c r="D6" s="18">
        <v>15.06</v>
      </c>
      <c r="E6" s="8" t="s">
        <v>49</v>
      </c>
      <c r="F6" s="2"/>
      <c r="G6" s="12" t="s">
        <v>51</v>
      </c>
      <c r="H6" s="18">
        <f t="shared" si="1"/>
        <v>5</v>
      </c>
      <c r="I6" s="18">
        <f t="shared" si="2"/>
        <v>76.41</v>
      </c>
      <c r="J6" s="2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6">
        <v>42828.4536</v>
      </c>
      <c r="C7" s="22" t="s">
        <v>51</v>
      </c>
      <c r="D7" s="18">
        <v>16.69</v>
      </c>
      <c r="E7" s="8" t="s">
        <v>47</v>
      </c>
      <c r="F7" s="1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6">
        <v>42850.0529</v>
      </c>
      <c r="C8" s="22" t="s">
        <v>50</v>
      </c>
      <c r="D8" s="18">
        <v>23.88</v>
      </c>
      <c r="E8" s="8" t="s">
        <v>47</v>
      </c>
      <c r="F8" s="2"/>
      <c r="G8" s="12" t="s">
        <v>41</v>
      </c>
      <c r="H8" s="12" t="s">
        <v>43</v>
      </c>
      <c r="I8" s="12" t="s">
        <v>44</v>
      </c>
      <c r="J8" s="12" t="s">
        <v>45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6">
        <v>42853.9227</v>
      </c>
      <c r="C9" s="22" t="s">
        <v>46</v>
      </c>
      <c r="D9" s="18">
        <v>9.95</v>
      </c>
      <c r="E9" s="8" t="s">
        <v>52</v>
      </c>
      <c r="F9" s="2"/>
      <c r="G9" s="7" t="s">
        <v>47</v>
      </c>
      <c r="H9" s="18">
        <f t="shared" ref="H9:H11" si="3"> COUNTIF($E$3:$E$26, G9)</f>
        <v>9</v>
      </c>
      <c r="I9" s="18">
        <f t="shared" ref="I9:I11" si="4">SUMIF($E$3:$E$26, G9, $D$3:$D$26)</f>
        <v>161.2</v>
      </c>
      <c r="J9" s="2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6">
        <v>42867.2199</v>
      </c>
      <c r="C10" s="22" t="s">
        <v>51</v>
      </c>
      <c r="D10" s="18">
        <v>20.45</v>
      </c>
      <c r="E10" s="8" t="s">
        <v>52</v>
      </c>
      <c r="F10" s="2"/>
      <c r="G10" s="7" t="s">
        <v>52</v>
      </c>
      <c r="H10" s="18">
        <f t="shared" si="3"/>
        <v>9</v>
      </c>
      <c r="I10" s="18">
        <f t="shared" si="4"/>
        <v>124.13</v>
      </c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6">
        <v>42867.8021</v>
      </c>
      <c r="C11" s="22" t="s">
        <v>46</v>
      </c>
      <c r="D11" s="18">
        <v>9.34</v>
      </c>
      <c r="E11" s="8" t="s">
        <v>49</v>
      </c>
      <c r="F11" s="2"/>
      <c r="G11" s="12" t="s">
        <v>49</v>
      </c>
      <c r="H11" s="18">
        <f t="shared" si="3"/>
        <v>6</v>
      </c>
      <c r="I11" s="18">
        <f t="shared" si="4"/>
        <v>76.03</v>
      </c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16">
        <v>42885.9929</v>
      </c>
      <c r="C12" s="22" t="s">
        <v>51</v>
      </c>
      <c r="D12" s="18">
        <v>8.81</v>
      </c>
      <c r="E12" s="8" t="s">
        <v>52</v>
      </c>
      <c r="F12" s="1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6">
        <v>42888.209</v>
      </c>
      <c r="C13" s="22" t="s">
        <v>46</v>
      </c>
      <c r="D13" s="18">
        <v>19.94</v>
      </c>
      <c r="E13" s="8" t="s">
        <v>47</v>
      </c>
      <c r="F13" s="2"/>
      <c r="G13" s="12" t="s">
        <v>53</v>
      </c>
      <c r="H13" s="12" t="s">
        <v>45</v>
      </c>
      <c r="I13" s="12" t="s">
        <v>54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42933.0308</v>
      </c>
      <c r="C14" s="22" t="s">
        <v>46</v>
      </c>
      <c r="D14" s="18">
        <v>21.86</v>
      </c>
      <c r="E14" s="8" t="s">
        <v>52</v>
      </c>
      <c r="F14" s="2"/>
      <c r="G14" s="7" t="s">
        <v>55</v>
      </c>
      <c r="H14" s="24"/>
      <c r="I14" s="23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42952.7091</v>
      </c>
      <c r="C15" s="22" t="s">
        <v>46</v>
      </c>
      <c r="D15" s="18">
        <v>13.26</v>
      </c>
      <c r="E15" s="8" t="s">
        <v>52</v>
      </c>
      <c r="F15" s="2"/>
      <c r="G15" s="12" t="s">
        <v>56</v>
      </c>
      <c r="H15" s="24"/>
      <c r="I15" s="23"/>
      <c r="J15" s="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42955.1068</v>
      </c>
      <c r="C16" s="22" t="s">
        <v>48</v>
      </c>
      <c r="D16" s="18">
        <v>23.29</v>
      </c>
      <c r="E16" s="8" t="s">
        <v>47</v>
      </c>
      <c r="F16" s="1"/>
      <c r="G16" s="1"/>
      <c r="H16" s="1"/>
      <c r="I16" s="1"/>
      <c r="J16" s="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42978.6019</v>
      </c>
      <c r="C17" s="22" t="s">
        <v>50</v>
      </c>
      <c r="D17" s="18">
        <v>9.68</v>
      </c>
      <c r="E17" s="8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42982.669</v>
      </c>
      <c r="C18" s="22" t="s">
        <v>50</v>
      </c>
      <c r="D18" s="18">
        <v>10.56</v>
      </c>
      <c r="E18" s="8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42986.3049</v>
      </c>
      <c r="C19" s="22" t="s">
        <v>50</v>
      </c>
      <c r="D19" s="18">
        <v>11.68</v>
      </c>
      <c r="E19" s="8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42992.4217</v>
      </c>
      <c r="C20" s="22" t="s">
        <v>50</v>
      </c>
      <c r="D20" s="18">
        <v>8.42</v>
      </c>
      <c r="E20" s="8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42997.2956</v>
      </c>
      <c r="C21" s="22" t="s">
        <v>48</v>
      </c>
      <c r="D21" s="18">
        <v>24.19</v>
      </c>
      <c r="E21" s="8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43022.2815</v>
      </c>
      <c r="C22" s="22" t="s">
        <v>48</v>
      </c>
      <c r="D22" s="18">
        <v>5.11</v>
      </c>
      <c r="E22" s="8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43028.3135</v>
      </c>
      <c r="C23" s="22" t="s">
        <v>46</v>
      </c>
      <c r="D23" s="18">
        <v>17.74</v>
      </c>
      <c r="E23" s="8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43043.3793</v>
      </c>
      <c r="C24" s="22" t="s">
        <v>50</v>
      </c>
      <c r="D24" s="18">
        <v>10.41</v>
      </c>
      <c r="E24" s="8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43065.2004</v>
      </c>
      <c r="C25" s="22" t="s">
        <v>46</v>
      </c>
      <c r="D25" s="18">
        <v>18.11</v>
      </c>
      <c r="E25" s="8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9">
        <v>43066.6244</v>
      </c>
      <c r="C26" s="8" t="s">
        <v>51</v>
      </c>
      <c r="D26" s="13">
        <v>17.27</v>
      </c>
      <c r="E26" s="8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12" t="s">
        <v>28</v>
      </c>
      <c r="C2" s="12" t="s">
        <v>39</v>
      </c>
      <c r="D2" s="12" t="s">
        <v>40</v>
      </c>
      <c r="E2" s="12" t="s">
        <v>41</v>
      </c>
      <c r="F2" s="21"/>
      <c r="G2" s="12" t="s">
        <v>42</v>
      </c>
      <c r="H2" s="12" t="s">
        <v>43</v>
      </c>
      <c r="I2" s="12" t="s">
        <v>44</v>
      </c>
      <c r="J2" s="12" t="s">
        <v>45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6">
        <v>42740.838</v>
      </c>
      <c r="C3" s="22" t="s">
        <v>46</v>
      </c>
      <c r="D3" s="18">
        <v>13.01</v>
      </c>
      <c r="E3" s="8" t="s">
        <v>47</v>
      </c>
      <c r="F3" s="2"/>
      <c r="G3" s="7" t="s">
        <v>46</v>
      </c>
      <c r="H3" s="18">
        <f t="shared" ref="H3:H6" si="1"> COUNTIF($C$3:$C$26, G3)</f>
        <v>8</v>
      </c>
      <c r="I3" s="18">
        <f t="shared" ref="I3:I6" si="2"> SUMIF($C$3:$C$26, G3, $D$3:$D$26)</f>
        <v>123.21</v>
      </c>
      <c r="J3" s="25">
        <f t="shared" ref="J3:J6" si="3">AVERAGEIF($C$3:$C$26, G3, $D$3:$D$26)</f>
        <v>15.40125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6">
        <v>42803.9628</v>
      </c>
      <c r="C4" s="22" t="s">
        <v>48</v>
      </c>
      <c r="D4" s="18">
        <v>19.46</v>
      </c>
      <c r="E4" s="8" t="s">
        <v>49</v>
      </c>
      <c r="F4" s="2"/>
      <c r="G4" s="7" t="s">
        <v>50</v>
      </c>
      <c r="H4" s="18">
        <f t="shared" si="1"/>
        <v>7</v>
      </c>
      <c r="I4" s="18">
        <f t="shared" si="2"/>
        <v>89.69</v>
      </c>
      <c r="J4" s="25">
        <f t="shared" si="3"/>
        <v>12.81285714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6">
        <v>42804.2598</v>
      </c>
      <c r="C5" s="22" t="s">
        <v>51</v>
      </c>
      <c r="D5" s="18">
        <v>13.19</v>
      </c>
      <c r="E5" s="8" t="s">
        <v>49</v>
      </c>
      <c r="F5" s="2"/>
      <c r="G5" s="7" t="s">
        <v>48</v>
      </c>
      <c r="H5" s="18">
        <f t="shared" si="1"/>
        <v>4</v>
      </c>
      <c r="I5" s="18">
        <f t="shared" si="2"/>
        <v>72.05</v>
      </c>
      <c r="J5" s="25">
        <f t="shared" si="3"/>
        <v>18.0125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6">
        <v>42805.5793</v>
      </c>
      <c r="C6" s="22" t="s">
        <v>50</v>
      </c>
      <c r="D6" s="18">
        <v>15.06</v>
      </c>
      <c r="E6" s="8" t="s">
        <v>49</v>
      </c>
      <c r="F6" s="2"/>
      <c r="G6" s="12" t="s">
        <v>51</v>
      </c>
      <c r="H6" s="18">
        <f t="shared" si="1"/>
        <v>5</v>
      </c>
      <c r="I6" s="18">
        <f t="shared" si="2"/>
        <v>76.41</v>
      </c>
      <c r="J6" s="25">
        <f t="shared" si="3"/>
        <v>15.282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6">
        <v>42828.4536</v>
      </c>
      <c r="C7" s="22" t="s">
        <v>51</v>
      </c>
      <c r="D7" s="18">
        <v>16.69</v>
      </c>
      <c r="E7" s="8" t="s">
        <v>47</v>
      </c>
      <c r="F7" s="1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6">
        <v>42850.0529</v>
      </c>
      <c r="C8" s="22" t="s">
        <v>50</v>
      </c>
      <c r="D8" s="18">
        <v>23.88</v>
      </c>
      <c r="E8" s="8" t="s">
        <v>47</v>
      </c>
      <c r="F8" s="2"/>
      <c r="G8" s="12" t="s">
        <v>41</v>
      </c>
      <c r="H8" s="12" t="s">
        <v>43</v>
      </c>
      <c r="I8" s="12" t="s">
        <v>44</v>
      </c>
      <c r="J8" s="12" t="s">
        <v>45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6">
        <v>42853.9227</v>
      </c>
      <c r="C9" s="22" t="s">
        <v>46</v>
      </c>
      <c r="D9" s="18">
        <v>9.95</v>
      </c>
      <c r="E9" s="8" t="s">
        <v>52</v>
      </c>
      <c r="F9" s="2"/>
      <c r="G9" s="7" t="s">
        <v>47</v>
      </c>
      <c r="H9" s="18">
        <f t="shared" ref="H9:H11" si="4"> COUNTIF($E$3:$E$26, G9)</f>
        <v>9</v>
      </c>
      <c r="I9" s="18">
        <f t="shared" ref="I9:I11" si="5"> SUMIF($E$3:$E$26, G9, $D$3:$D$26)</f>
        <v>161.2</v>
      </c>
      <c r="J9" s="25">
        <f t="shared" ref="J9:J11" si="6">AVERAGEIF($E$3:$E$26, G9, $D$3:$D$26)</f>
        <v>17.91111111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6">
        <v>42867.2199</v>
      </c>
      <c r="C10" s="22" t="s">
        <v>51</v>
      </c>
      <c r="D10" s="18">
        <v>20.45</v>
      </c>
      <c r="E10" s="8" t="s">
        <v>52</v>
      </c>
      <c r="F10" s="2"/>
      <c r="G10" s="7" t="s">
        <v>52</v>
      </c>
      <c r="H10" s="18">
        <f t="shared" si="4"/>
        <v>9</v>
      </c>
      <c r="I10" s="18">
        <f t="shared" si="5"/>
        <v>124.13</v>
      </c>
      <c r="J10" s="25">
        <f t="shared" si="6"/>
        <v>13.79222222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6">
        <v>42867.8021</v>
      </c>
      <c r="C11" s="22" t="s">
        <v>46</v>
      </c>
      <c r="D11" s="18">
        <v>9.34</v>
      </c>
      <c r="E11" s="8" t="s">
        <v>49</v>
      </c>
      <c r="F11" s="2"/>
      <c r="G11" s="12" t="s">
        <v>49</v>
      </c>
      <c r="H11" s="18">
        <f t="shared" si="4"/>
        <v>6</v>
      </c>
      <c r="I11" s="18">
        <f t="shared" si="5"/>
        <v>76.03</v>
      </c>
      <c r="J11" s="25">
        <f t="shared" si="6"/>
        <v>12.67166667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16">
        <v>42885.9929</v>
      </c>
      <c r="C12" s="22" t="s">
        <v>51</v>
      </c>
      <c r="D12" s="18">
        <v>8.81</v>
      </c>
      <c r="E12" s="8" t="s">
        <v>52</v>
      </c>
      <c r="F12" s="1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6">
        <v>42888.209</v>
      </c>
      <c r="C13" s="22" t="s">
        <v>46</v>
      </c>
      <c r="D13" s="18">
        <v>19.94</v>
      </c>
      <c r="E13" s="8" t="s">
        <v>47</v>
      </c>
      <c r="F13" s="2"/>
      <c r="G13" s="12" t="s">
        <v>53</v>
      </c>
      <c r="H13" s="12" t="s">
        <v>45</v>
      </c>
      <c r="I13" s="12" t="s">
        <v>54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42933.0308</v>
      </c>
      <c r="C14" s="22" t="s">
        <v>46</v>
      </c>
      <c r="D14" s="18">
        <v>21.86</v>
      </c>
      <c r="E14" s="8" t="s">
        <v>52</v>
      </c>
      <c r="F14" s="2"/>
      <c r="G14" s="7" t="s">
        <v>55</v>
      </c>
      <c r="H14" s="24"/>
      <c r="I14" s="23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42952.7091</v>
      </c>
      <c r="C15" s="22" t="s">
        <v>46</v>
      </c>
      <c r="D15" s="18">
        <v>13.26</v>
      </c>
      <c r="E15" s="8" t="s">
        <v>52</v>
      </c>
      <c r="F15" s="2"/>
      <c r="G15" s="12" t="s">
        <v>56</v>
      </c>
      <c r="H15" s="24"/>
      <c r="I15" s="23"/>
      <c r="J15" s="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42955.1068</v>
      </c>
      <c r="C16" s="22" t="s">
        <v>48</v>
      </c>
      <c r="D16" s="18">
        <v>23.29</v>
      </c>
      <c r="E16" s="8" t="s">
        <v>47</v>
      </c>
      <c r="F16" s="1"/>
      <c r="G16" s="1"/>
      <c r="H16" s="1"/>
      <c r="I16" s="1"/>
      <c r="J16" s="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42978.6019</v>
      </c>
      <c r="C17" s="22" t="s">
        <v>50</v>
      </c>
      <c r="D17" s="18">
        <v>9.68</v>
      </c>
      <c r="E17" s="8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42982.669</v>
      </c>
      <c r="C18" s="22" t="s">
        <v>50</v>
      </c>
      <c r="D18" s="18">
        <v>10.56</v>
      </c>
      <c r="E18" s="8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42986.3049</v>
      </c>
      <c r="C19" s="22" t="s">
        <v>50</v>
      </c>
      <c r="D19" s="18">
        <v>11.68</v>
      </c>
      <c r="E19" s="8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42992.4217</v>
      </c>
      <c r="C20" s="22" t="s">
        <v>50</v>
      </c>
      <c r="D20" s="18">
        <v>8.42</v>
      </c>
      <c r="E20" s="8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42997.2956</v>
      </c>
      <c r="C21" s="22" t="s">
        <v>48</v>
      </c>
      <c r="D21" s="18">
        <v>24.19</v>
      </c>
      <c r="E21" s="8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43022.2815</v>
      </c>
      <c r="C22" s="22" t="s">
        <v>48</v>
      </c>
      <c r="D22" s="18">
        <v>5.11</v>
      </c>
      <c r="E22" s="8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43028.3135</v>
      </c>
      <c r="C23" s="22" t="s">
        <v>46</v>
      </c>
      <c r="D23" s="18">
        <v>17.74</v>
      </c>
      <c r="E23" s="8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43043.3793</v>
      </c>
      <c r="C24" s="22" t="s">
        <v>50</v>
      </c>
      <c r="D24" s="18">
        <v>10.41</v>
      </c>
      <c r="E24" s="8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43065.2004</v>
      </c>
      <c r="C25" s="22" t="s">
        <v>46</v>
      </c>
      <c r="D25" s="18">
        <v>18.11</v>
      </c>
      <c r="E25" s="8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9">
        <v>43066.6244</v>
      </c>
      <c r="C26" s="8" t="s">
        <v>51</v>
      </c>
      <c r="D26" s="13">
        <v>17.27</v>
      </c>
      <c r="E26" s="8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12" t="s">
        <v>28</v>
      </c>
      <c r="C2" s="12" t="s">
        <v>39</v>
      </c>
      <c r="D2" s="12" t="s">
        <v>40</v>
      </c>
      <c r="E2" s="12" t="s">
        <v>41</v>
      </c>
      <c r="F2" s="21"/>
      <c r="G2" s="12" t="s">
        <v>42</v>
      </c>
      <c r="H2" s="12" t="s">
        <v>43</v>
      </c>
      <c r="I2" s="12" t="s">
        <v>44</v>
      </c>
      <c r="J2" s="12" t="s">
        <v>45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6">
        <v>42740.838</v>
      </c>
      <c r="C3" s="22" t="s">
        <v>46</v>
      </c>
      <c r="D3" s="18">
        <v>13.01</v>
      </c>
      <c r="E3" s="8" t="s">
        <v>47</v>
      </c>
      <c r="F3" s="2"/>
      <c r="G3" s="7" t="s">
        <v>46</v>
      </c>
      <c r="H3" s="18">
        <f t="shared" ref="H3:H6" si="1"> COUNTIF($C$3:$C$26, G3)</f>
        <v>8</v>
      </c>
      <c r="I3" s="18">
        <f t="shared" ref="I3:I6" si="2"> SUMIF($C$3:$C$26, G3, $D$3:$D$26)</f>
        <v>123.21</v>
      </c>
      <c r="J3" s="25">
        <f t="shared" ref="J3:J6" si="3"> AVERAGEIF($C$3:$C$26, G3, $D$3:$D$26)</f>
        <v>15.40125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6">
        <v>42803.9628</v>
      </c>
      <c r="C4" s="22" t="s">
        <v>48</v>
      </c>
      <c r="D4" s="18">
        <v>19.46</v>
      </c>
      <c r="E4" s="8" t="s">
        <v>49</v>
      </c>
      <c r="F4" s="2"/>
      <c r="G4" s="7" t="s">
        <v>50</v>
      </c>
      <c r="H4" s="18">
        <f t="shared" si="1"/>
        <v>7</v>
      </c>
      <c r="I4" s="18">
        <f t="shared" si="2"/>
        <v>89.69</v>
      </c>
      <c r="J4" s="25">
        <f t="shared" si="3"/>
        <v>12.81285714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6">
        <v>42804.2598</v>
      </c>
      <c r="C5" s="22" t="s">
        <v>51</v>
      </c>
      <c r="D5" s="18">
        <v>13.19</v>
      </c>
      <c r="E5" s="8" t="s">
        <v>49</v>
      </c>
      <c r="F5" s="2"/>
      <c r="G5" s="7" t="s">
        <v>48</v>
      </c>
      <c r="H5" s="18">
        <f t="shared" si="1"/>
        <v>4</v>
      </c>
      <c r="I5" s="18">
        <f t="shared" si="2"/>
        <v>72.05</v>
      </c>
      <c r="J5" s="25">
        <f t="shared" si="3"/>
        <v>18.0125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6">
        <v>42805.5793</v>
      </c>
      <c r="C6" s="22" t="s">
        <v>50</v>
      </c>
      <c r="D6" s="18">
        <v>15.06</v>
      </c>
      <c r="E6" s="8" t="s">
        <v>49</v>
      </c>
      <c r="F6" s="2"/>
      <c r="G6" s="12" t="s">
        <v>51</v>
      </c>
      <c r="H6" s="18">
        <f t="shared" si="1"/>
        <v>5</v>
      </c>
      <c r="I6" s="18">
        <f t="shared" si="2"/>
        <v>76.41</v>
      </c>
      <c r="J6" s="25">
        <f t="shared" si="3"/>
        <v>15.282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6">
        <v>42828.4536</v>
      </c>
      <c r="C7" s="22" t="s">
        <v>51</v>
      </c>
      <c r="D7" s="18">
        <v>16.69</v>
      </c>
      <c r="E7" s="8" t="s">
        <v>47</v>
      </c>
      <c r="F7" s="1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6">
        <v>42850.0529</v>
      </c>
      <c r="C8" s="22" t="s">
        <v>50</v>
      </c>
      <c r="D8" s="18">
        <v>23.88</v>
      </c>
      <c r="E8" s="8" t="s">
        <v>47</v>
      </c>
      <c r="F8" s="2"/>
      <c r="G8" s="12" t="s">
        <v>41</v>
      </c>
      <c r="H8" s="12" t="s">
        <v>43</v>
      </c>
      <c r="I8" s="12" t="s">
        <v>44</v>
      </c>
      <c r="J8" s="12" t="s">
        <v>45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6">
        <v>42853.9227</v>
      </c>
      <c r="C9" s="22" t="s">
        <v>46</v>
      </c>
      <c r="D9" s="18">
        <v>9.95</v>
      </c>
      <c r="E9" s="8" t="s">
        <v>52</v>
      </c>
      <c r="F9" s="2"/>
      <c r="G9" s="7" t="s">
        <v>47</v>
      </c>
      <c r="H9" s="18">
        <f t="shared" ref="H9:H11" si="4"> COUNTIF($E$3:$E$26, G9)</f>
        <v>9</v>
      </c>
      <c r="I9" s="18">
        <f t="shared" ref="I9:I11" si="5"> SUMIF($E$3:$E$26, G9, $D$2:$D$26)</f>
        <v>100.95</v>
      </c>
      <c r="J9" s="25">
        <f t="shared" ref="J9:J11" si="6"> AVERAGEIF($E$3:$E$26, G9, $D$3:$D$26)</f>
        <v>17.91111111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6">
        <v>42867.2199</v>
      </c>
      <c r="C10" s="22" t="s">
        <v>51</v>
      </c>
      <c r="D10" s="18">
        <v>20.45</v>
      </c>
      <c r="E10" s="8" t="s">
        <v>52</v>
      </c>
      <c r="F10" s="2"/>
      <c r="G10" s="7" t="s">
        <v>52</v>
      </c>
      <c r="H10" s="18">
        <f t="shared" si="4"/>
        <v>9</v>
      </c>
      <c r="I10" s="18">
        <f t="shared" si="5"/>
        <v>155.67</v>
      </c>
      <c r="J10" s="25">
        <f t="shared" si="6"/>
        <v>13.79222222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6">
        <v>42867.8021</v>
      </c>
      <c r="C11" s="22" t="s">
        <v>46</v>
      </c>
      <c r="D11" s="18">
        <v>9.34</v>
      </c>
      <c r="E11" s="8" t="s">
        <v>49</v>
      </c>
      <c r="F11" s="2"/>
      <c r="G11" s="12" t="s">
        <v>49</v>
      </c>
      <c r="H11" s="18">
        <f t="shared" si="4"/>
        <v>6</v>
      </c>
      <c r="I11" s="18">
        <f t="shared" si="5"/>
        <v>87.47</v>
      </c>
      <c r="J11" s="25">
        <f t="shared" si="6"/>
        <v>12.67166667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16">
        <v>42885.9929</v>
      </c>
      <c r="C12" s="22" t="s">
        <v>51</v>
      </c>
      <c r="D12" s="18">
        <v>8.81</v>
      </c>
      <c r="E12" s="8" t="s">
        <v>52</v>
      </c>
      <c r="F12" s="1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6">
        <v>42888.209</v>
      </c>
      <c r="C13" s="22" t="s">
        <v>46</v>
      </c>
      <c r="D13" s="18">
        <v>19.94</v>
      </c>
      <c r="E13" s="8" t="s">
        <v>47</v>
      </c>
      <c r="F13" s="2"/>
      <c r="G13" s="12" t="s">
        <v>53</v>
      </c>
      <c r="H13" s="12" t="s">
        <v>45</v>
      </c>
      <c r="I13" s="12" t="s">
        <v>54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>
        <v>42933.0308</v>
      </c>
      <c r="C14" s="22" t="s">
        <v>46</v>
      </c>
      <c r="D14" s="18">
        <v>21.86</v>
      </c>
      <c r="E14" s="8" t="s">
        <v>52</v>
      </c>
      <c r="F14" s="2"/>
      <c r="G14" s="7" t="s">
        <v>55</v>
      </c>
      <c r="H14" s="26">
        <f> AVERAGEIF(B3:B26, "&lt;= 2017-07-01", D3:D26)</f>
        <v>15.43454545</v>
      </c>
      <c r="I14" s="23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>
        <v>42952.7091</v>
      </c>
      <c r="C15" s="22" t="s">
        <v>46</v>
      </c>
      <c r="D15" s="18">
        <v>13.26</v>
      </c>
      <c r="E15" s="8" t="s">
        <v>52</v>
      </c>
      <c r="F15" s="2"/>
      <c r="G15" s="12" t="s">
        <v>56</v>
      </c>
      <c r="H15" s="26">
        <f> AVERAGEIF(B3:B26, "&gt; 2017-07-01", D3:D26)</f>
        <v>14.73692308</v>
      </c>
      <c r="I15" s="23"/>
      <c r="J15" s="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16">
        <v>42955.1068</v>
      </c>
      <c r="C16" s="22" t="s">
        <v>48</v>
      </c>
      <c r="D16" s="18">
        <v>23.29</v>
      </c>
      <c r="E16" s="8" t="s">
        <v>47</v>
      </c>
      <c r="F16" s="1"/>
      <c r="G16" s="1"/>
      <c r="H16" s="1"/>
      <c r="I16" s="1"/>
      <c r="J16" s="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16">
        <v>42978.6019</v>
      </c>
      <c r="C17" s="22" t="s">
        <v>50</v>
      </c>
      <c r="D17" s="18">
        <v>9.68</v>
      </c>
      <c r="E17" s="8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16">
        <v>42982.669</v>
      </c>
      <c r="C18" s="22" t="s">
        <v>50</v>
      </c>
      <c r="D18" s="18">
        <v>10.56</v>
      </c>
      <c r="E18" s="8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16">
        <v>42986.3049</v>
      </c>
      <c r="C19" s="22" t="s">
        <v>50</v>
      </c>
      <c r="D19" s="18">
        <v>11.68</v>
      </c>
      <c r="E19" s="8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6">
        <v>42992.4217</v>
      </c>
      <c r="C20" s="22" t="s">
        <v>50</v>
      </c>
      <c r="D20" s="18">
        <v>8.42</v>
      </c>
      <c r="E20" s="8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16">
        <v>42997.2956</v>
      </c>
      <c r="C21" s="22" t="s">
        <v>48</v>
      </c>
      <c r="D21" s="18">
        <v>24.19</v>
      </c>
      <c r="E21" s="8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16">
        <v>43022.2815</v>
      </c>
      <c r="C22" s="22" t="s">
        <v>48</v>
      </c>
      <c r="D22" s="18">
        <v>5.11</v>
      </c>
      <c r="E22" s="8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16">
        <v>43028.3135</v>
      </c>
      <c r="C23" s="22" t="s">
        <v>46</v>
      </c>
      <c r="D23" s="18">
        <v>17.74</v>
      </c>
      <c r="E23" s="8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16">
        <v>43043.3793</v>
      </c>
      <c r="C24" s="22" t="s">
        <v>50</v>
      </c>
      <c r="D24" s="18">
        <v>10.41</v>
      </c>
      <c r="E24" s="8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16">
        <v>43065.2004</v>
      </c>
      <c r="C25" s="22" t="s">
        <v>46</v>
      </c>
      <c r="D25" s="18">
        <v>18.11</v>
      </c>
      <c r="E25" s="8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9">
        <v>43066.6244</v>
      </c>
      <c r="C26" s="8" t="s">
        <v>51</v>
      </c>
      <c r="D26" s="13">
        <v>17.27</v>
      </c>
      <c r="E26" s="8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7" t="s">
        <v>57</v>
      </c>
      <c r="C2" s="7" t="s">
        <v>5</v>
      </c>
      <c r="D2" s="7" t="s">
        <v>58</v>
      </c>
      <c r="E2" s="7" t="s">
        <v>59</v>
      </c>
      <c r="F2" s="12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"/>
      <c r="C3" s="22" t="s">
        <v>61</v>
      </c>
      <c r="D3" s="18">
        <v>3.0</v>
      </c>
      <c r="E3" s="18">
        <v>3.6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"/>
      <c r="C4" s="22" t="s">
        <v>62</v>
      </c>
      <c r="D4" s="18">
        <v>3.0</v>
      </c>
      <c r="E4" s="18">
        <v>3.1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"/>
      <c r="C5" s="22" t="s">
        <v>63</v>
      </c>
      <c r="D5" s="18">
        <v>4.0</v>
      </c>
      <c r="E5" s="18">
        <v>3.2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"/>
      <c r="C6" s="22" t="s">
        <v>64</v>
      </c>
      <c r="D6" s="18">
        <v>6.0</v>
      </c>
      <c r="E6" s="18">
        <v>2.8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"/>
      <c r="C7" s="22" t="s">
        <v>65</v>
      </c>
      <c r="D7" s="18"/>
      <c r="E7" s="18">
        <v>3.7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"/>
      <c r="C8" s="22" t="s">
        <v>66</v>
      </c>
      <c r="D8" s="18"/>
      <c r="E8" s="18">
        <v>3.0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"/>
      <c r="C9" s="22" t="s">
        <v>67</v>
      </c>
      <c r="D9" s="18"/>
      <c r="E9" s="18">
        <v>2.4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"/>
      <c r="C10" s="8" t="s">
        <v>68</v>
      </c>
      <c r="D10" s="18"/>
      <c r="E10" s="13">
        <v>2.6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2" t="s">
        <v>34</v>
      </c>
      <c r="C11" s="2"/>
      <c r="D11" s="18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7" t="s">
        <v>5</v>
      </c>
      <c r="C14" s="7" t="s">
        <v>58</v>
      </c>
      <c r="D14" s="12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7" t="s">
        <v>61</v>
      </c>
      <c r="C15" s="18">
        <v>3.0</v>
      </c>
      <c r="D15" s="8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7" t="s">
        <v>70</v>
      </c>
      <c r="C16" s="18">
        <v>3.0</v>
      </c>
      <c r="D16" s="8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7" t="s">
        <v>62</v>
      </c>
      <c r="C17" s="18">
        <v>3.0</v>
      </c>
      <c r="D17" s="8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7" t="s">
        <v>63</v>
      </c>
      <c r="C18" s="18">
        <v>4.0</v>
      </c>
      <c r="D18" s="8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7" t="s">
        <v>74</v>
      </c>
      <c r="C19" s="18">
        <v>5.0</v>
      </c>
      <c r="D19" s="8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7" t="s">
        <v>64</v>
      </c>
      <c r="C20" s="18">
        <v>6.0</v>
      </c>
      <c r="D20" s="8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7" t="s">
        <v>65</v>
      </c>
      <c r="C21" s="18">
        <v>6.0</v>
      </c>
      <c r="D21" s="8" t="s">
        <v>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7" t="s">
        <v>66</v>
      </c>
      <c r="C22" s="18">
        <v>4.0</v>
      </c>
      <c r="D22" s="8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7" t="s">
        <v>79</v>
      </c>
      <c r="C23" s="18">
        <v>4.0</v>
      </c>
      <c r="D23" s="8" t="s">
        <v>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7" t="s">
        <v>67</v>
      </c>
      <c r="C24" s="18">
        <v>3.0</v>
      </c>
      <c r="D24" s="8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7" t="s">
        <v>82</v>
      </c>
      <c r="C25" s="18">
        <v>6.0</v>
      </c>
      <c r="D25" s="8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2" t="s">
        <v>68</v>
      </c>
      <c r="C26" s="13">
        <v>3.0</v>
      </c>
      <c r="D26" s="8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7" t="s">
        <v>59</v>
      </c>
      <c r="C29" s="18">
        <v>0.0</v>
      </c>
      <c r="D29" s="18">
        <v>0.33</v>
      </c>
      <c r="E29" s="18">
        <v>0.67</v>
      </c>
      <c r="F29" s="18">
        <v>1.67</v>
      </c>
      <c r="G29" s="18">
        <v>2.67</v>
      </c>
      <c r="H29" s="13">
        <v>3.67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2" t="s">
        <v>60</v>
      </c>
      <c r="C30" s="27" t="s">
        <v>85</v>
      </c>
      <c r="D30" s="27" t="s">
        <v>86</v>
      </c>
      <c r="E30" s="27" t="s">
        <v>87</v>
      </c>
      <c r="F30" s="27" t="s">
        <v>88</v>
      </c>
      <c r="G30" s="27" t="s">
        <v>89</v>
      </c>
      <c r="H30" s="27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7" t="s">
        <v>57</v>
      </c>
      <c r="C2" s="7" t="s">
        <v>5</v>
      </c>
      <c r="D2" s="7" t="s">
        <v>58</v>
      </c>
      <c r="E2" s="7" t="s">
        <v>59</v>
      </c>
      <c r="F2" s="12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"/>
      <c r="C3" s="22" t="s">
        <v>61</v>
      </c>
      <c r="D3" s="18">
        <v>3.0</v>
      </c>
      <c r="E3" s="18">
        <v>3.6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"/>
      <c r="C4" s="22" t="s">
        <v>62</v>
      </c>
      <c r="D4" s="18">
        <v>3.0</v>
      </c>
      <c r="E4" s="18">
        <v>3.1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"/>
      <c r="C5" s="22" t="s">
        <v>63</v>
      </c>
      <c r="D5" s="18">
        <v>4.0</v>
      </c>
      <c r="E5" s="18">
        <v>3.2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"/>
      <c r="C6" s="22" t="s">
        <v>64</v>
      </c>
      <c r="D6" s="18">
        <v>6.0</v>
      </c>
      <c r="E6" s="18">
        <v>2.8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"/>
      <c r="C7" s="22" t="s">
        <v>65</v>
      </c>
      <c r="D7" s="18"/>
      <c r="E7" s="18">
        <v>3.7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"/>
      <c r="C8" s="22" t="s">
        <v>66</v>
      </c>
      <c r="D8" s="18"/>
      <c r="E8" s="18">
        <v>3.0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"/>
      <c r="C9" s="22" t="s">
        <v>67</v>
      </c>
      <c r="D9" s="18"/>
      <c r="E9" s="18">
        <v>2.4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"/>
      <c r="C10" s="8" t="s">
        <v>68</v>
      </c>
      <c r="D10" s="18"/>
      <c r="E10" s="13">
        <v>2.6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2" t="s">
        <v>34</v>
      </c>
      <c r="C11" s="2"/>
      <c r="D11" s="18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7" t="s">
        <v>5</v>
      </c>
      <c r="C14" s="7" t="s">
        <v>58</v>
      </c>
      <c r="D14" s="12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7" t="s">
        <v>61</v>
      </c>
      <c r="C15" s="18">
        <v>3.0</v>
      </c>
      <c r="D15" s="8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7" t="s">
        <v>70</v>
      </c>
      <c r="C16" s="18">
        <v>3.0</v>
      </c>
      <c r="D16" s="8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7" t="s">
        <v>62</v>
      </c>
      <c r="C17" s="18">
        <v>3.0</v>
      </c>
      <c r="D17" s="8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7" t="s">
        <v>63</v>
      </c>
      <c r="C18" s="18">
        <v>4.0</v>
      </c>
      <c r="D18" s="8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7" t="s">
        <v>74</v>
      </c>
      <c r="C19" s="18">
        <v>5.0</v>
      </c>
      <c r="D19" s="8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7" t="s">
        <v>64</v>
      </c>
      <c r="C20" s="18">
        <v>6.0</v>
      </c>
      <c r="D20" s="8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7" t="s">
        <v>65</v>
      </c>
      <c r="C21" s="18">
        <v>6.0</v>
      </c>
      <c r="D21" s="8" t="s">
        <v>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7" t="s">
        <v>66</v>
      </c>
      <c r="C22" s="18">
        <v>4.0</v>
      </c>
      <c r="D22" s="8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7" t="s">
        <v>79</v>
      </c>
      <c r="C23" s="18">
        <v>4.0</v>
      </c>
      <c r="D23" s="8" t="s">
        <v>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7" t="s">
        <v>67</v>
      </c>
      <c r="C24" s="18">
        <v>3.0</v>
      </c>
      <c r="D24" s="8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7" t="s">
        <v>82</v>
      </c>
      <c r="C25" s="18">
        <v>6.0</v>
      </c>
      <c r="D25" s="8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2" t="s">
        <v>68</v>
      </c>
      <c r="C26" s="13">
        <v>3.0</v>
      </c>
      <c r="D26" s="8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7" t="s">
        <v>59</v>
      </c>
      <c r="C29" s="18">
        <v>0.0</v>
      </c>
      <c r="D29" s="18">
        <v>0.33</v>
      </c>
      <c r="E29" s="18">
        <v>0.67</v>
      </c>
      <c r="F29" s="18">
        <v>1.67</v>
      </c>
      <c r="G29" s="18">
        <v>2.67</v>
      </c>
      <c r="H29" s="13">
        <v>3.67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2" t="s">
        <v>60</v>
      </c>
      <c r="C30" s="27" t="s">
        <v>85</v>
      </c>
      <c r="D30" s="27" t="s">
        <v>86</v>
      </c>
      <c r="E30" s="27" t="s">
        <v>87</v>
      </c>
      <c r="F30" s="27" t="s">
        <v>88</v>
      </c>
      <c r="G30" s="27" t="s">
        <v>89</v>
      </c>
      <c r="H30" s="27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7" t="s">
        <v>57</v>
      </c>
      <c r="C2" s="7" t="s">
        <v>5</v>
      </c>
      <c r="D2" s="7" t="s">
        <v>58</v>
      </c>
      <c r="E2" s="7" t="s">
        <v>59</v>
      </c>
      <c r="F2" s="12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"/>
      <c r="C3" s="22" t="s">
        <v>61</v>
      </c>
      <c r="D3" s="18">
        <f t="shared" ref="D3:D10" si="1"> VLOOKUP(C3, $B$15:$D$26, 2, FALSE)</f>
        <v>3</v>
      </c>
      <c r="E3" s="18">
        <v>3.6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"/>
      <c r="C4" s="22" t="s">
        <v>62</v>
      </c>
      <c r="D4" s="18">
        <f t="shared" si="1"/>
        <v>3</v>
      </c>
      <c r="E4" s="18">
        <v>3.1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"/>
      <c r="C5" s="22" t="s">
        <v>63</v>
      </c>
      <c r="D5" s="18">
        <f t="shared" si="1"/>
        <v>4</v>
      </c>
      <c r="E5" s="18">
        <v>3.2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"/>
      <c r="C6" s="22" t="s">
        <v>64</v>
      </c>
      <c r="D6" s="18">
        <f t="shared" si="1"/>
        <v>6</v>
      </c>
      <c r="E6" s="18">
        <v>2.8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"/>
      <c r="C7" s="22" t="s">
        <v>65</v>
      </c>
      <c r="D7" s="18">
        <f t="shared" si="1"/>
        <v>6</v>
      </c>
      <c r="E7" s="18">
        <v>3.7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1"/>
      <c r="C8" s="22" t="s">
        <v>66</v>
      </c>
      <c r="D8" s="18">
        <f t="shared" si="1"/>
        <v>4</v>
      </c>
      <c r="E8" s="18">
        <v>3.0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"/>
      <c r="C9" s="22" t="s">
        <v>67</v>
      </c>
      <c r="D9" s="18">
        <f t="shared" si="1"/>
        <v>3</v>
      </c>
      <c r="E9" s="18">
        <v>2.4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"/>
      <c r="C10" s="8" t="s">
        <v>68</v>
      </c>
      <c r="D10" s="18">
        <f t="shared" si="1"/>
        <v>3</v>
      </c>
      <c r="E10" s="13">
        <v>2.6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2" t="s">
        <v>34</v>
      </c>
      <c r="C11" s="2"/>
      <c r="D11" s="18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7" t="s">
        <v>5</v>
      </c>
      <c r="C14" s="7" t="s">
        <v>58</v>
      </c>
      <c r="D14" s="12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7" t="s">
        <v>61</v>
      </c>
      <c r="C15" s="18">
        <v>3.0</v>
      </c>
      <c r="D15" s="8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7" t="s">
        <v>70</v>
      </c>
      <c r="C16" s="18">
        <v>3.0</v>
      </c>
      <c r="D16" s="8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7" t="s">
        <v>62</v>
      </c>
      <c r="C17" s="18">
        <v>3.0</v>
      </c>
      <c r="D17" s="8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7" t="s">
        <v>63</v>
      </c>
      <c r="C18" s="18">
        <v>4.0</v>
      </c>
      <c r="D18" s="8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7" t="s">
        <v>74</v>
      </c>
      <c r="C19" s="18">
        <v>5.0</v>
      </c>
      <c r="D19" s="8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7" t="s">
        <v>64</v>
      </c>
      <c r="C20" s="18">
        <v>6.0</v>
      </c>
      <c r="D20" s="8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7" t="s">
        <v>65</v>
      </c>
      <c r="C21" s="18">
        <v>6.0</v>
      </c>
      <c r="D21" s="8" t="s">
        <v>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7" t="s">
        <v>66</v>
      </c>
      <c r="C22" s="18">
        <v>4.0</v>
      </c>
      <c r="D22" s="8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7" t="s">
        <v>79</v>
      </c>
      <c r="C23" s="18">
        <v>4.0</v>
      </c>
      <c r="D23" s="8" t="s">
        <v>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7" t="s">
        <v>67</v>
      </c>
      <c r="C24" s="18">
        <v>3.0</v>
      </c>
      <c r="D24" s="8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7" t="s">
        <v>82</v>
      </c>
      <c r="C25" s="18">
        <v>6.0</v>
      </c>
      <c r="D25" s="8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2" t="s">
        <v>68</v>
      </c>
      <c r="C26" s="13">
        <v>3.0</v>
      </c>
      <c r="D26" s="8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7" t="s">
        <v>59</v>
      </c>
      <c r="C29" s="18">
        <v>0.0</v>
      </c>
      <c r="D29" s="18">
        <v>0.33</v>
      </c>
      <c r="E29" s="18">
        <v>0.67</v>
      </c>
      <c r="F29" s="18">
        <v>1.67</v>
      </c>
      <c r="G29" s="18">
        <v>2.67</v>
      </c>
      <c r="H29" s="13">
        <v>3.67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2" t="s">
        <v>60</v>
      </c>
      <c r="C30" s="27" t="s">
        <v>85</v>
      </c>
      <c r="D30" s="27" t="s">
        <v>86</v>
      </c>
      <c r="E30" s="27" t="s">
        <v>87</v>
      </c>
      <c r="F30" s="27" t="s">
        <v>88</v>
      </c>
      <c r="G30" s="27" t="s">
        <v>89</v>
      </c>
      <c r="H30" s="27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7" t="s">
        <v>57</v>
      </c>
      <c r="C2" s="7" t="s">
        <v>5</v>
      </c>
      <c r="D2" s="7" t="s">
        <v>58</v>
      </c>
      <c r="E2" s="7" t="s">
        <v>59</v>
      </c>
      <c r="F2" s="12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7" t="str">
        <f t="shared" ref="B3:B10" si="1"> VLOOKUP(C3, $B$15:$D$26,3, FALSE)</f>
        <v>Algebra</v>
      </c>
      <c r="C3" s="22" t="s">
        <v>61</v>
      </c>
      <c r="D3" s="18">
        <f t="shared" ref="D3:D10" si="2"> VLOOKUP(C3, $B$15:$D$26, 2, FALSE)</f>
        <v>3</v>
      </c>
      <c r="E3" s="18">
        <v>3.6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7" t="str">
        <f t="shared" si="1"/>
        <v>Calculus</v>
      </c>
      <c r="C4" s="22" t="s">
        <v>62</v>
      </c>
      <c r="D4" s="18">
        <f t="shared" si="2"/>
        <v>3</v>
      </c>
      <c r="E4" s="18">
        <v>3.1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7" t="str">
        <f t="shared" si="1"/>
        <v>Linear Algebra</v>
      </c>
      <c r="C5" s="22" t="s">
        <v>63</v>
      </c>
      <c r="D5" s="18">
        <f t="shared" si="2"/>
        <v>4</v>
      </c>
      <c r="E5" s="18">
        <v>3.2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7" t="str">
        <f t="shared" si="1"/>
        <v>Introduction to Programming</v>
      </c>
      <c r="C6" s="22" t="s">
        <v>64</v>
      </c>
      <c r="D6" s="18">
        <f t="shared" si="2"/>
        <v>6</v>
      </c>
      <c r="E6" s="18">
        <v>2.8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7" t="str">
        <f t="shared" si="1"/>
        <v>Operating Systems</v>
      </c>
      <c r="C7" s="22" t="s">
        <v>65</v>
      </c>
      <c r="D7" s="18">
        <f t="shared" si="2"/>
        <v>6</v>
      </c>
      <c r="E7" s="18">
        <v>3.7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7" t="str">
        <f t="shared" si="1"/>
        <v>Computer Architecture</v>
      </c>
      <c r="C8" s="22" t="s">
        <v>66</v>
      </c>
      <c r="D8" s="18">
        <f t="shared" si="2"/>
        <v>4</v>
      </c>
      <c r="E8" s="18">
        <v>3.0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7" t="str">
        <f t="shared" si="1"/>
        <v>Logic</v>
      </c>
      <c r="C9" s="22" t="s">
        <v>67</v>
      </c>
      <c r="D9" s="18">
        <f t="shared" si="2"/>
        <v>3</v>
      </c>
      <c r="E9" s="18">
        <v>2.4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7" t="str">
        <f t="shared" si="1"/>
        <v>Statistics</v>
      </c>
      <c r="C10" s="8" t="s">
        <v>68</v>
      </c>
      <c r="D10" s="18">
        <f t="shared" si="2"/>
        <v>3</v>
      </c>
      <c r="E10" s="13">
        <v>2.6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2" t="s">
        <v>34</v>
      </c>
      <c r="C11" s="2"/>
      <c r="D11" s="18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7" t="s">
        <v>5</v>
      </c>
      <c r="C14" s="7" t="s">
        <v>58</v>
      </c>
      <c r="D14" s="12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7" t="s">
        <v>61</v>
      </c>
      <c r="C15" s="18">
        <v>3.0</v>
      </c>
      <c r="D15" s="8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7" t="s">
        <v>70</v>
      </c>
      <c r="C16" s="18">
        <v>3.0</v>
      </c>
      <c r="D16" s="8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7" t="s">
        <v>62</v>
      </c>
      <c r="C17" s="18">
        <v>3.0</v>
      </c>
      <c r="D17" s="8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7" t="s">
        <v>63</v>
      </c>
      <c r="C18" s="18">
        <v>4.0</v>
      </c>
      <c r="D18" s="8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7" t="s">
        <v>74</v>
      </c>
      <c r="C19" s="18">
        <v>5.0</v>
      </c>
      <c r="D19" s="8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7" t="s">
        <v>64</v>
      </c>
      <c r="C20" s="18">
        <v>6.0</v>
      </c>
      <c r="D20" s="8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7" t="s">
        <v>65</v>
      </c>
      <c r="C21" s="18">
        <v>6.0</v>
      </c>
      <c r="D21" s="8" t="s">
        <v>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7" t="s">
        <v>66</v>
      </c>
      <c r="C22" s="18">
        <v>4.0</v>
      </c>
      <c r="D22" s="8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7" t="s">
        <v>79</v>
      </c>
      <c r="C23" s="18">
        <v>4.0</v>
      </c>
      <c r="D23" s="8" t="s">
        <v>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7" t="s">
        <v>67</v>
      </c>
      <c r="C24" s="18">
        <v>3.0</v>
      </c>
      <c r="D24" s="8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7" t="s">
        <v>82</v>
      </c>
      <c r="C25" s="18">
        <v>6.0</v>
      </c>
      <c r="D25" s="8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2" t="s">
        <v>68</v>
      </c>
      <c r="C26" s="13">
        <v>3.0</v>
      </c>
      <c r="D26" s="8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7" t="s">
        <v>59</v>
      </c>
      <c r="C29" s="18">
        <v>0.0</v>
      </c>
      <c r="D29" s="18">
        <v>0.33</v>
      </c>
      <c r="E29" s="18">
        <v>0.67</v>
      </c>
      <c r="F29" s="18">
        <v>1.67</v>
      </c>
      <c r="G29" s="18">
        <v>2.67</v>
      </c>
      <c r="H29" s="13">
        <v>3.67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2" t="s">
        <v>60</v>
      </c>
      <c r="C30" s="27" t="s">
        <v>85</v>
      </c>
      <c r="D30" s="27" t="s">
        <v>86</v>
      </c>
      <c r="E30" s="27" t="s">
        <v>87</v>
      </c>
      <c r="F30" s="27" t="s">
        <v>88</v>
      </c>
      <c r="G30" s="27" t="s">
        <v>89</v>
      </c>
      <c r="H30" s="27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7" t="s">
        <v>57</v>
      </c>
      <c r="C2" s="7" t="s">
        <v>5</v>
      </c>
      <c r="D2" s="7" t="s">
        <v>58</v>
      </c>
      <c r="E2" s="7" t="s">
        <v>59</v>
      </c>
      <c r="F2" s="12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7" t="str">
        <f t="shared" ref="B3:B10" si="1"> VLOOKUP(C3, $B$15:$D$26,3, FALSE)</f>
        <v>Algebra</v>
      </c>
      <c r="C3" s="22" t="s">
        <v>61</v>
      </c>
      <c r="D3" s="18">
        <f t="shared" ref="D3:D10" si="2"> VLOOKUP(C3, $B$15:$D$26, 2, FALSE)</f>
        <v>3</v>
      </c>
      <c r="E3" s="18">
        <v>3.6</v>
      </c>
      <c r="F3" s="13" t="str">
        <f t="shared" ref="F3:F10" si="3"> HLOOKUP(E3, $C$29:$H$30, 2, TRUE)</f>
        <v>B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7" t="str">
        <f t="shared" si="1"/>
        <v>Calculus</v>
      </c>
      <c r="C4" s="22" t="s">
        <v>62</v>
      </c>
      <c r="D4" s="18">
        <f t="shared" si="2"/>
        <v>3</v>
      </c>
      <c r="E4" s="18">
        <v>3.1</v>
      </c>
      <c r="F4" s="13" t="str">
        <f t="shared" si="3"/>
        <v>B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7" t="str">
        <f t="shared" si="1"/>
        <v>Linear Algebra</v>
      </c>
      <c r="C5" s="22" t="s">
        <v>63</v>
      </c>
      <c r="D5" s="18">
        <f t="shared" si="2"/>
        <v>4</v>
      </c>
      <c r="E5" s="18">
        <v>3.2</v>
      </c>
      <c r="F5" s="13" t="str">
        <f t="shared" si="3"/>
        <v>B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7" t="str">
        <f t="shared" si="1"/>
        <v>Introduction to Programming</v>
      </c>
      <c r="C6" s="22" t="s">
        <v>64</v>
      </c>
      <c r="D6" s="18">
        <f t="shared" si="2"/>
        <v>6</v>
      </c>
      <c r="E6" s="18">
        <v>2.8</v>
      </c>
      <c r="F6" s="13" t="str">
        <f t="shared" si="3"/>
        <v>B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7" t="str">
        <f t="shared" si="1"/>
        <v>Operating Systems</v>
      </c>
      <c r="C7" s="22" t="s">
        <v>65</v>
      </c>
      <c r="D7" s="18">
        <f t="shared" si="2"/>
        <v>6</v>
      </c>
      <c r="E7" s="18">
        <v>3.7</v>
      </c>
      <c r="F7" s="13" t="str">
        <f t="shared" si="3"/>
        <v>A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7" t="str">
        <f t="shared" si="1"/>
        <v>Computer Architecture</v>
      </c>
      <c r="C8" s="22" t="s">
        <v>66</v>
      </c>
      <c r="D8" s="18">
        <f t="shared" si="2"/>
        <v>4</v>
      </c>
      <c r="E8" s="18">
        <v>3.0</v>
      </c>
      <c r="F8" s="13" t="str">
        <f t="shared" si="3"/>
        <v>B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7" t="str">
        <f t="shared" si="1"/>
        <v>Logic</v>
      </c>
      <c r="C9" s="22" t="s">
        <v>67</v>
      </c>
      <c r="D9" s="18">
        <f t="shared" si="2"/>
        <v>3</v>
      </c>
      <c r="E9" s="18">
        <v>2.4</v>
      </c>
      <c r="F9" s="13" t="str">
        <f t="shared" si="3"/>
        <v>C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7" t="str">
        <f t="shared" si="1"/>
        <v>Statistics</v>
      </c>
      <c r="C10" s="8" t="s">
        <v>68</v>
      </c>
      <c r="D10" s="18">
        <f t="shared" si="2"/>
        <v>3</v>
      </c>
      <c r="E10" s="13">
        <v>2.6</v>
      </c>
      <c r="F10" s="13" t="str">
        <f t="shared" si="3"/>
        <v>C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2" t="s">
        <v>34</v>
      </c>
      <c r="C11" s="2"/>
      <c r="D11" s="18"/>
      <c r="E11" s="2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7" t="s">
        <v>5</v>
      </c>
      <c r="C14" s="7" t="s">
        <v>58</v>
      </c>
      <c r="D14" s="12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7" t="s">
        <v>61</v>
      </c>
      <c r="C15" s="18">
        <v>3.0</v>
      </c>
      <c r="D15" s="8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7" t="s">
        <v>70</v>
      </c>
      <c r="C16" s="18">
        <v>3.0</v>
      </c>
      <c r="D16" s="8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7" t="s">
        <v>62</v>
      </c>
      <c r="C17" s="18">
        <v>3.0</v>
      </c>
      <c r="D17" s="8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7" t="s">
        <v>63</v>
      </c>
      <c r="C18" s="18">
        <v>4.0</v>
      </c>
      <c r="D18" s="8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7" t="s">
        <v>74</v>
      </c>
      <c r="C19" s="18">
        <v>5.0</v>
      </c>
      <c r="D19" s="8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7" t="s">
        <v>64</v>
      </c>
      <c r="C20" s="18">
        <v>6.0</v>
      </c>
      <c r="D20" s="8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7" t="s">
        <v>65</v>
      </c>
      <c r="C21" s="18">
        <v>6.0</v>
      </c>
      <c r="D21" s="8" t="s">
        <v>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7" t="s">
        <v>66</v>
      </c>
      <c r="C22" s="18">
        <v>4.0</v>
      </c>
      <c r="D22" s="8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7" t="s">
        <v>79</v>
      </c>
      <c r="C23" s="18">
        <v>4.0</v>
      </c>
      <c r="D23" s="8" t="s">
        <v>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7" t="s">
        <v>67</v>
      </c>
      <c r="C24" s="18">
        <v>3.0</v>
      </c>
      <c r="D24" s="8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7" t="s">
        <v>82</v>
      </c>
      <c r="C25" s="18">
        <v>6.0</v>
      </c>
      <c r="D25" s="8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2" t="s">
        <v>68</v>
      </c>
      <c r="C26" s="13">
        <v>3.0</v>
      </c>
      <c r="D26" s="8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7" t="s">
        <v>59</v>
      </c>
      <c r="C29" s="18">
        <v>0.0</v>
      </c>
      <c r="D29" s="18">
        <v>0.33</v>
      </c>
      <c r="E29" s="18">
        <v>0.67</v>
      </c>
      <c r="F29" s="18">
        <v>1.67</v>
      </c>
      <c r="G29" s="18">
        <v>2.67</v>
      </c>
      <c r="H29" s="13">
        <v>3.67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2" t="s">
        <v>60</v>
      </c>
      <c r="C30" s="27" t="s">
        <v>85</v>
      </c>
      <c r="D30" s="27" t="s">
        <v>86</v>
      </c>
      <c r="E30" s="27" t="s">
        <v>87</v>
      </c>
      <c r="F30" s="27" t="s">
        <v>88</v>
      </c>
      <c r="G30" s="27" t="s">
        <v>89</v>
      </c>
      <c r="H30" s="27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7" t="s">
        <v>57</v>
      </c>
      <c r="C2" s="7" t="s">
        <v>5</v>
      </c>
      <c r="D2" s="7" t="s">
        <v>58</v>
      </c>
      <c r="E2" s="7" t="s">
        <v>59</v>
      </c>
      <c r="F2" s="12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7" t="str">
        <f t="shared" ref="B3:B10" si="1"> VLOOKUP(C3, $B$15:$D$26,3, FALSE)</f>
        <v>Algebra</v>
      </c>
      <c r="C3" s="22" t="s">
        <v>61</v>
      </c>
      <c r="D3" s="18">
        <f t="shared" ref="D3:D10" si="2"> VLOOKUP(C3, $B$15:$D$26, 2, FALSE)</f>
        <v>3</v>
      </c>
      <c r="E3" s="18">
        <v>3.6</v>
      </c>
      <c r="F3" s="13" t="str">
        <f t="shared" ref="F3:F11" si="3"> HLOOKUP(E3, $C$29:$H$30, 2, TRUE)</f>
        <v>B</v>
      </c>
      <c r="G3" s="18">
        <f t="shared" ref="G3:G10" si="4"> D3 * E3</f>
        <v>10.8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7" t="str">
        <f t="shared" si="1"/>
        <v>Calculus</v>
      </c>
      <c r="C4" s="22" t="s">
        <v>62</v>
      </c>
      <c r="D4" s="18">
        <f t="shared" si="2"/>
        <v>3</v>
      </c>
      <c r="E4" s="18">
        <v>3.1</v>
      </c>
      <c r="F4" s="13" t="str">
        <f t="shared" si="3"/>
        <v>B</v>
      </c>
      <c r="G4" s="18">
        <f t="shared" si="4"/>
        <v>9.3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7" t="str">
        <f t="shared" si="1"/>
        <v>Linear Algebra</v>
      </c>
      <c r="C5" s="22" t="s">
        <v>63</v>
      </c>
      <c r="D5" s="18">
        <f t="shared" si="2"/>
        <v>4</v>
      </c>
      <c r="E5" s="18">
        <v>3.2</v>
      </c>
      <c r="F5" s="13" t="str">
        <f t="shared" si="3"/>
        <v>B</v>
      </c>
      <c r="G5" s="18">
        <f t="shared" si="4"/>
        <v>12.8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7" t="str">
        <f t="shared" si="1"/>
        <v>Introduction to Programming</v>
      </c>
      <c r="C6" s="22" t="s">
        <v>64</v>
      </c>
      <c r="D6" s="18">
        <f t="shared" si="2"/>
        <v>6</v>
      </c>
      <c r="E6" s="18">
        <v>2.8</v>
      </c>
      <c r="F6" s="13" t="str">
        <f t="shared" si="3"/>
        <v>B</v>
      </c>
      <c r="G6" s="18">
        <f t="shared" si="4"/>
        <v>16.8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7" t="str">
        <f t="shared" si="1"/>
        <v>Operating Systems</v>
      </c>
      <c r="C7" s="22" t="s">
        <v>65</v>
      </c>
      <c r="D7" s="18">
        <f t="shared" si="2"/>
        <v>6</v>
      </c>
      <c r="E7" s="18">
        <v>3.7</v>
      </c>
      <c r="F7" s="13" t="str">
        <f t="shared" si="3"/>
        <v>A</v>
      </c>
      <c r="G7" s="18">
        <f t="shared" si="4"/>
        <v>22.2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7" t="str">
        <f t="shared" si="1"/>
        <v>Computer Architecture</v>
      </c>
      <c r="C8" s="22" t="s">
        <v>66</v>
      </c>
      <c r="D8" s="18">
        <f t="shared" si="2"/>
        <v>4</v>
      </c>
      <c r="E8" s="18">
        <v>3.0</v>
      </c>
      <c r="F8" s="13" t="str">
        <f t="shared" si="3"/>
        <v>B</v>
      </c>
      <c r="G8" s="18">
        <f t="shared" si="4"/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7" t="str">
        <f t="shared" si="1"/>
        <v>Logic</v>
      </c>
      <c r="C9" s="22" t="s">
        <v>67</v>
      </c>
      <c r="D9" s="18">
        <f t="shared" si="2"/>
        <v>3</v>
      </c>
      <c r="E9" s="18">
        <v>2.4</v>
      </c>
      <c r="F9" s="13" t="str">
        <f t="shared" si="3"/>
        <v>C</v>
      </c>
      <c r="G9" s="18">
        <f t="shared" si="4"/>
        <v>7.2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7" t="str">
        <f t="shared" si="1"/>
        <v>Statistics</v>
      </c>
      <c r="C10" s="8" t="s">
        <v>68</v>
      </c>
      <c r="D10" s="18">
        <f t="shared" si="2"/>
        <v>3</v>
      </c>
      <c r="E10" s="13">
        <v>2.6</v>
      </c>
      <c r="F10" s="13" t="str">
        <f t="shared" si="3"/>
        <v>C</v>
      </c>
      <c r="G10" s="18">
        <f t="shared" si="4"/>
        <v>7.8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2" t="s">
        <v>34</v>
      </c>
      <c r="C11" s="2"/>
      <c r="D11" s="18">
        <f> SUM(D3:D10)</f>
        <v>32</v>
      </c>
      <c r="E11" s="13">
        <f> SUMPRODUCT(D3:D10, E3:E10) / D11</f>
        <v>3.090625</v>
      </c>
      <c r="F11" s="13" t="str">
        <f t="shared" si="3"/>
        <v>B</v>
      </c>
      <c r="G11" s="18">
        <f> SUM(G3:G10) / D11</f>
        <v>3.090625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7" t="s">
        <v>5</v>
      </c>
      <c r="C14" s="7" t="s">
        <v>58</v>
      </c>
      <c r="D14" s="12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7" t="s">
        <v>61</v>
      </c>
      <c r="C15" s="18">
        <v>3.0</v>
      </c>
      <c r="D15" s="8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7" t="s">
        <v>70</v>
      </c>
      <c r="C16" s="18">
        <v>3.0</v>
      </c>
      <c r="D16" s="8" t="s">
        <v>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7" t="s">
        <v>62</v>
      </c>
      <c r="C17" s="18">
        <v>3.0</v>
      </c>
      <c r="D17" s="8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7" t="s">
        <v>63</v>
      </c>
      <c r="C18" s="18">
        <v>4.0</v>
      </c>
      <c r="D18" s="8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7" t="s">
        <v>74</v>
      </c>
      <c r="C19" s="18">
        <v>5.0</v>
      </c>
      <c r="D19" s="8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7" t="s">
        <v>64</v>
      </c>
      <c r="C20" s="18">
        <v>6.0</v>
      </c>
      <c r="D20" s="8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7" t="s">
        <v>65</v>
      </c>
      <c r="C21" s="18">
        <v>6.0</v>
      </c>
      <c r="D21" s="8" t="s">
        <v>77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7" t="s">
        <v>66</v>
      </c>
      <c r="C22" s="18">
        <v>4.0</v>
      </c>
      <c r="D22" s="8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7" t="s">
        <v>79</v>
      </c>
      <c r="C23" s="18">
        <v>4.0</v>
      </c>
      <c r="D23" s="8" t="s">
        <v>80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/>
      <c r="B24" s="7" t="s">
        <v>67</v>
      </c>
      <c r="C24" s="18">
        <v>3.0</v>
      </c>
      <c r="D24" s="8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7" t="s">
        <v>82</v>
      </c>
      <c r="C25" s="18">
        <v>6.0</v>
      </c>
      <c r="D25" s="8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/>
      <c r="B26" s="12" t="s">
        <v>68</v>
      </c>
      <c r="C26" s="13">
        <v>3.0</v>
      </c>
      <c r="D26" s="8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/>
      <c r="B29" s="7" t="s">
        <v>59</v>
      </c>
      <c r="C29" s="18">
        <v>0.0</v>
      </c>
      <c r="D29" s="18">
        <v>0.33</v>
      </c>
      <c r="E29" s="18">
        <v>0.67</v>
      </c>
      <c r="F29" s="18">
        <v>1.67</v>
      </c>
      <c r="G29" s="18">
        <v>2.67</v>
      </c>
      <c r="H29" s="13">
        <v>3.67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/>
      <c r="B30" s="12" t="s">
        <v>60</v>
      </c>
      <c r="C30" s="27" t="s">
        <v>85</v>
      </c>
      <c r="D30" s="27" t="s">
        <v>86</v>
      </c>
      <c r="E30" s="27" t="s">
        <v>87</v>
      </c>
      <c r="F30" s="27" t="s">
        <v>88</v>
      </c>
      <c r="G30" s="27" t="s">
        <v>89</v>
      </c>
      <c r="H30" s="27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