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 6" sheetId="1" r:id="rId4"/>
    <sheet state="visible" name="Cap 7" sheetId="2" r:id="rId5"/>
  </sheets>
  <definedNames/>
  <calcPr/>
</workbook>
</file>

<file path=xl/sharedStrings.xml><?xml version="1.0" encoding="utf-8"?>
<sst xmlns="http://schemas.openxmlformats.org/spreadsheetml/2006/main" count="333" uniqueCount="247">
  <si>
    <t>Estimação de duração de esforço</t>
  </si>
  <si>
    <t>Tempo Linear Ideal</t>
  </si>
  <si>
    <t>T = 2.5 * ((E)^(1/3))</t>
  </si>
  <si>
    <t>Esforço (E) =</t>
  </si>
  <si>
    <t>Tempo =</t>
  </si>
  <si>
    <r>
      <rPr>
        <rFont val="Arial"/>
        <color theme="1"/>
      </rPr>
      <t xml:space="preserve">* o esforço estimado (E) é em </t>
    </r>
    <r>
      <rPr>
        <rFont val="Arial"/>
        <i/>
        <color theme="1"/>
      </rPr>
      <t xml:space="preserve">desenvolvedores-mes
</t>
    </r>
    <r>
      <rPr>
        <rFont val="Arial"/>
        <color theme="1"/>
      </rPr>
      <t>* o tempo é estimado em meses</t>
    </r>
  </si>
  <si>
    <t>Duração das fases (meses) (semanas)</t>
  </si>
  <si>
    <t>Concepção (10%)</t>
  </si>
  <si>
    <t>Elaboração (30%)</t>
  </si>
  <si>
    <t>Construção (50%)</t>
  </si>
  <si>
    <t>Transição (10%)</t>
  </si>
  <si>
    <t>Esforço das fases (desenvolvedores-mes) (desenvolvedores)</t>
  </si>
  <si>
    <t>Concepção (5%)</t>
  </si>
  <si>
    <t>Elaboração (20%)</t>
  </si>
  <si>
    <t>Construção (65%)</t>
  </si>
  <si>
    <t>APF</t>
  </si>
  <si>
    <t>Analise de ponto de função</t>
  </si>
  <si>
    <t>Complexidade funcional de entradas externas (EE)</t>
  </si>
  <si>
    <t>AL</t>
  </si>
  <si>
    <t>Arquivos Logicos</t>
  </si>
  <si>
    <t>#TDE</t>
  </si>
  <si>
    <t>TDE</t>
  </si>
  <si>
    <t>Tipo de dado elementar</t>
  </si>
  <si>
    <t>#AL</t>
  </si>
  <si>
    <t>1 a 4</t>
  </si>
  <si>
    <t>5 a 15</t>
  </si>
  <si>
    <t>16 ou mais</t>
  </si>
  <si>
    <t>ALI</t>
  </si>
  <si>
    <t>Arquivos Logicos Internos</t>
  </si>
  <si>
    <t>0 a 1</t>
  </si>
  <si>
    <t>baixa</t>
  </si>
  <si>
    <t>media</t>
  </si>
  <si>
    <t>AIE</t>
  </si>
  <si>
    <t>Arquivos de Interface Externa</t>
  </si>
  <si>
    <t>alta</t>
  </si>
  <si>
    <t>EE</t>
  </si>
  <si>
    <t>Entradas externas</t>
  </si>
  <si>
    <t>3 ou mais</t>
  </si>
  <si>
    <t>CE</t>
  </si>
  <si>
    <t>Consulta Externa</t>
  </si>
  <si>
    <t>SE</t>
  </si>
  <si>
    <t>Saida Externa</t>
  </si>
  <si>
    <t>Complexidade funcional de saidas e consultas externas (SE e CE)</t>
  </si>
  <si>
    <t>1 a 5</t>
  </si>
  <si>
    <t>6 a 19</t>
  </si>
  <si>
    <t>20 ou mais</t>
  </si>
  <si>
    <t>Número total de pontos de função não ajustados</t>
  </si>
  <si>
    <t># ALI</t>
  </si>
  <si>
    <t>2 a 3</t>
  </si>
  <si>
    <t># AIE</t>
  </si>
  <si>
    <t>4 ou mais</t>
  </si>
  <si>
    <t xml:space="preserve">UPF = </t>
  </si>
  <si>
    <t>Complexidade funcional de arquivos logicos internos (ALI) e arquivos de interface externa (AIE)</t>
  </si>
  <si>
    <t>Considerando #EE, #SE e #CE como número de entradas, saidas e consultas externas</t>
  </si>
  <si>
    <t>1 a 19</t>
  </si>
  <si>
    <t>20 a 50</t>
  </si>
  <si>
    <t>51 ou mais</t>
  </si>
  <si>
    <t>2 a 5</t>
  </si>
  <si>
    <t>#EE</t>
  </si>
  <si>
    <t>6 ou mais</t>
  </si>
  <si>
    <t>#SE</t>
  </si>
  <si>
    <t>KSLOC</t>
  </si>
  <si>
    <t>#CE</t>
  </si>
  <si>
    <t>Pontos de função não ajustados por tipo e complexidade de função</t>
  </si>
  <si>
    <t>KSLOC medio</t>
  </si>
  <si>
    <t>Complexidade Funcional</t>
  </si>
  <si>
    <t>KSLOC otimista</t>
  </si>
  <si>
    <t>Tipo de Função</t>
  </si>
  <si>
    <t>Baixa</t>
  </si>
  <si>
    <t>Media</t>
  </si>
  <si>
    <t>Alta</t>
  </si>
  <si>
    <t>KSLOC pessimista</t>
  </si>
  <si>
    <t>General System Characteristics</t>
  </si>
  <si>
    <t>resultado</t>
  </si>
  <si>
    <t>Comunicação de dados</t>
  </si>
  <si>
    <t>processamento distribuido</t>
  </si>
  <si>
    <t>COCOMO 81</t>
  </si>
  <si>
    <t>performance</t>
  </si>
  <si>
    <t>configuração do equipamento</t>
  </si>
  <si>
    <t>Valores em funçao do tipo de projeto</t>
  </si>
  <si>
    <t>volume de transações</t>
  </si>
  <si>
    <t>Modelos</t>
  </si>
  <si>
    <t>ab</t>
  </si>
  <si>
    <t>bb</t>
  </si>
  <si>
    <t>cb</t>
  </si>
  <si>
    <t>db</t>
  </si>
  <si>
    <t>entrada de dados online</t>
  </si>
  <si>
    <t>Quando nao é feito o ajuste de fatores tecnicos, o (E)sforço é calculado diretamente sobre o UFP</t>
  </si>
  <si>
    <t>Modo orgânico</t>
  </si>
  <si>
    <t>modo semidestacado</t>
  </si>
  <si>
    <t>modo embutido</t>
  </si>
  <si>
    <t>organico</t>
  </si>
  <si>
    <t>interface com o usuario</t>
  </si>
  <si>
    <t xml:space="preserve"># devs = </t>
  </si>
  <si>
    <t>IP =</t>
  </si>
  <si>
    <t>semidestacado</t>
  </si>
  <si>
    <t>atualização online</t>
  </si>
  <si>
    <t xml:space="preserve">tempo/dev = </t>
  </si>
  <si>
    <t xml:space="preserve">E = </t>
  </si>
  <si>
    <t>embutido</t>
  </si>
  <si>
    <t>processamento complexo</t>
  </si>
  <si>
    <t>Esforço em desenvolvedor Mes (E)</t>
  </si>
  <si>
    <t>Tempo linear de desenv. sugerido - em meses (D)</t>
  </si>
  <si>
    <t>Numero médio de pessoas (P)</t>
  </si>
  <si>
    <t>reusabilidade</t>
  </si>
  <si>
    <t>Custo do projeto</t>
  </si>
  <si>
    <t>Calculo do esforço (E = ab * KSLOC^bb)</t>
  </si>
  <si>
    <t>Tempo linear ideal (T = cb * E^db)</t>
  </si>
  <si>
    <t>facilidade de implantação</t>
  </si>
  <si>
    <t xml:space="preserve">Custo / hora = </t>
  </si>
  <si>
    <t>Custo total =</t>
  </si>
  <si>
    <t>facilidade operacional</t>
  </si>
  <si>
    <t>multiplos locais</t>
  </si>
  <si>
    <t>Esforço em dev / hora -&gt; Esforço em dev / mes</t>
  </si>
  <si>
    <t>Tempo linear ideal (esforço em dev/mes)</t>
  </si>
  <si>
    <t xml:space="preserve">T = </t>
  </si>
  <si>
    <t>facilidade de mudanças</t>
  </si>
  <si>
    <t xml:space="preserve">TDI = </t>
  </si>
  <si>
    <t xml:space="preserve">E(dev / hora) = </t>
  </si>
  <si>
    <t xml:space="preserve">E(dev / mes) = </t>
  </si>
  <si>
    <t>Pontos de função ajustados</t>
  </si>
  <si>
    <t>COCOMO II</t>
  </si>
  <si>
    <t xml:space="preserve">AFP = </t>
  </si>
  <si>
    <t>Tamanho medio da equipe</t>
  </si>
  <si>
    <t>Tempo mínimo do projeto</t>
  </si>
  <si>
    <t>Esforço total nominal</t>
  </si>
  <si>
    <t>Tempo ideal</t>
  </si>
  <si>
    <t xml:space="preserve">P = </t>
  </si>
  <si>
    <t xml:space="preserve">Tmin = </t>
  </si>
  <si>
    <t>A * KSLOC^s * (multiplicaçao i=1 a n de Mi)</t>
  </si>
  <si>
    <t>C * (E^(D+0,2*(S-B)))</t>
  </si>
  <si>
    <t>E</t>
  </si>
  <si>
    <t>B</t>
  </si>
  <si>
    <t>A</t>
  </si>
  <si>
    <t>C</t>
  </si>
  <si>
    <t>D</t>
  </si>
  <si>
    <t>S</t>
  </si>
  <si>
    <t>Aplicando CII para as fases do UP</t>
  </si>
  <si>
    <t>Mi</t>
  </si>
  <si>
    <t>Tamanho médio da equipe (P = E/T)</t>
  </si>
  <si>
    <t>E / T</t>
  </si>
  <si>
    <r>
      <rPr>
        <rFont val="Arial"/>
        <color theme="1"/>
      </rPr>
      <t xml:space="preserve">Multiplicadores de esforço (Mi) - </t>
    </r>
    <r>
      <rPr>
        <rFont val="Arial"/>
        <i/>
        <color theme="1"/>
      </rPr>
      <t>Post Architecture Model</t>
    </r>
  </si>
  <si>
    <t>FASE</t>
  </si>
  <si>
    <t>ESFORÇO NOMINAL</t>
  </si>
  <si>
    <r>
      <rPr>
        <rFont val="Arial"/>
        <color theme="1"/>
      </rPr>
      <t xml:space="preserve">INTERVALO </t>
    </r>
    <r>
      <rPr>
        <rFont val="Arial"/>
        <i/>
        <color theme="1"/>
      </rPr>
      <t>E</t>
    </r>
  </si>
  <si>
    <t>TMEPO LINEAR NOMINAL</t>
  </si>
  <si>
    <t>INTERVALO T</t>
  </si>
  <si>
    <t>RELY</t>
  </si>
  <si>
    <t>DATA</t>
  </si>
  <si>
    <t>CPLX</t>
  </si>
  <si>
    <t>RUSE</t>
  </si>
  <si>
    <t>DOCU</t>
  </si>
  <si>
    <t>Concepção</t>
  </si>
  <si>
    <t>0,06E</t>
  </si>
  <si>
    <t>0,02 a 0,15</t>
  </si>
  <si>
    <t>0,125T</t>
  </si>
  <si>
    <t>0,02 a 0,3</t>
  </si>
  <si>
    <t>Elaboração</t>
  </si>
  <si>
    <t>0,24E</t>
  </si>
  <si>
    <t>0,2 a 0,28</t>
  </si>
  <si>
    <t>0,375T</t>
  </si>
  <si>
    <t>0,33 a 0,42</t>
  </si>
  <si>
    <t>Valores obtidos pela USC</t>
  </si>
  <si>
    <t>S = B + 0,001 * (somatorio j=1 a 5 e Fj)</t>
  </si>
  <si>
    <t>CPLX (operaçoes de ...)</t>
  </si>
  <si>
    <t>Construção</t>
  </si>
  <si>
    <t>0,76E</t>
  </si>
  <si>
    <t>0,72 a 0,8</t>
  </si>
  <si>
    <t>0,625T</t>
  </si>
  <si>
    <t>0,58 a 0,67</t>
  </si>
  <si>
    <t xml:space="preserve">S = </t>
  </si>
  <si>
    <t>Controle</t>
  </si>
  <si>
    <t>computacionais</t>
  </si>
  <si>
    <t>dispositivo</t>
  </si>
  <si>
    <t>geren. de dados</t>
  </si>
  <si>
    <t>UI</t>
  </si>
  <si>
    <t>Transição</t>
  </si>
  <si>
    <t>0,12E</t>
  </si>
  <si>
    <t>0,00 a 0,2</t>
  </si>
  <si>
    <t>Totais</t>
  </si>
  <si>
    <t>1,18E</t>
  </si>
  <si>
    <t>1,25T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</si>
  <si>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</si>
  <si>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</si>
  <si>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</si>
  <si>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</si>
  <si>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</si>
  <si>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</si>
  <si>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</si>
  <si>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</si>
  <si>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</si>
  <si>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</si>
  <si>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</si>
  <si>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</si>
  <si>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Cálculo para exposição de risco</t>
  </si>
  <si>
    <t>Probabilidade</t>
  </si>
  <si>
    <r>
      <rPr>
        <rFont val="Arial"/>
        <color theme="1"/>
      </rPr>
      <t xml:space="preserve">Multiplicadores de esforço (Mi) - </t>
    </r>
    <r>
      <rPr>
        <rFont val="Arial"/>
        <i/>
        <color theme="1"/>
      </rPr>
      <t>Early Design Model</t>
    </r>
  </si>
  <si>
    <t>Impacto</t>
  </si>
  <si>
    <t>PERS</t>
  </si>
  <si>
    <t>RCPX</t>
  </si>
  <si>
    <t>PDIF</t>
  </si>
  <si>
    <t>PREX</t>
  </si>
  <si>
    <t>alto</t>
  </si>
  <si>
    <t>medio</t>
  </si>
  <si>
    <t>FCIL</t>
  </si>
  <si>
    <t>baixo</t>
  </si>
  <si>
    <t>Fatores PERS</t>
  </si>
  <si>
    <t>FATOR =</t>
  </si>
  <si>
    <t>Fatores de escala (Fj) e seus pesos</t>
  </si>
  <si>
    <t>Media percentis ACAP e PCAP</t>
  </si>
  <si>
    <t>Percentual anual de troca pessoal</t>
  </si>
  <si>
    <t>PREC</t>
  </si>
  <si>
    <t>FLEX</t>
  </si>
  <si>
    <t>RESL</t>
  </si>
  <si>
    <t>TEAM</t>
  </si>
  <si>
    <t>PMAT</t>
  </si>
  <si>
    <t>Fatores RCPX</t>
  </si>
  <si>
    <t>SOMA</t>
  </si>
  <si>
    <t>Fatores PDIF</t>
  </si>
  <si>
    <t>EPML</t>
  </si>
  <si>
    <t>=</t>
  </si>
  <si>
    <t>Area</t>
  </si>
  <si>
    <t>Reposta</t>
  </si>
  <si>
    <t>Restrição de tempo e memória combinado de Time e STOR</t>
  </si>
  <si>
    <t>Gerenci. de risco</t>
  </si>
  <si>
    <t>Volatilidade da plataforma</t>
  </si>
  <si>
    <t>Plan. Proj. de software</t>
  </si>
  <si>
    <t>Fatores PREX</t>
  </si>
  <si>
    <t>reastreamento e supervi</t>
  </si>
  <si>
    <t>gerenciam. de subcontratos</t>
  </si>
  <si>
    <t>garantia de qualidade de soft</t>
  </si>
  <si>
    <t>Fatores FCIL</t>
  </si>
  <si>
    <t>gerenciamento de config.</t>
  </si>
  <si>
    <t>suporte ferram.</t>
  </si>
  <si>
    <t>multisite</t>
  </si>
  <si>
    <t>foco do processo organi.</t>
  </si>
  <si>
    <t>definção de proces. organi.</t>
  </si>
  <si>
    <t>programa de treinamento</t>
  </si>
  <si>
    <t>gerenciamento integra. de soft.</t>
  </si>
  <si>
    <t>engenharia de prod.</t>
  </si>
  <si>
    <t>coordena. intregrup.</t>
  </si>
  <si>
    <t>revisoes</t>
  </si>
  <si>
    <t>gerenciamento quantita. de proc.</t>
  </si>
  <si>
    <t>gerenciam. de qual. de soft.</t>
  </si>
  <si>
    <t>prevenção de defeitos</t>
  </si>
  <si>
    <t>gerenciam. de mudanc. tecnolo.</t>
  </si>
  <si>
    <t>gerenciam. de mudan. de proc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</si>
</sst>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/>
    <font>
      <sz val="18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3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C343D"/>
      </left>
      <top style="medium">
        <color rgb="FF0C343D"/>
      </top>
    </border>
    <border>
      <top style="medium">
        <color rgb="FF0C343D"/>
      </top>
    </border>
    <border>
      <right style="medium">
        <color rgb="FF0C343D"/>
      </right>
      <top style="medium">
        <color rgb="FF0C343D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right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5" fontId="3" numFmtId="2" xfId="0" applyAlignment="1" applyFill="1" applyFont="1" applyNumberFormat="1">
      <alignment horizontal="center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7" fontId="1" numFmtId="0" xfId="0" applyAlignment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/>
    </xf>
    <xf borderId="0" fillId="9" fontId="1" numFmtId="0" xfId="0" applyAlignment="1" applyFont="1">
      <alignment horizontal="center"/>
    </xf>
    <xf borderId="0" fillId="11" fontId="2" numFmtId="0" xfId="0" applyAlignment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wrapText="1"/>
    </xf>
    <xf borderId="0" fillId="12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12" fontId="1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23" fillId="11" fontId="2" numFmtId="0" xfId="0" applyAlignment="1" applyBorder="1" applyFont="1">
      <alignment horizontal="center" readingOrder="0" shrinkToFit="0" vertical="center" wrapText="1"/>
    </xf>
    <xf borderId="24" fillId="0" fontId="6" numFmtId="0" xfId="0" applyBorder="1" applyFont="1"/>
    <xf borderId="25" fillId="0" fontId="6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0" fillId="12" fontId="1" numFmtId="0" xfId="0" applyAlignment="1" applyFont="1">
      <alignment horizontal="center" readingOrder="0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4" fillId="11" fontId="2" numFmtId="0" xfId="0" applyAlignment="1" applyBorder="1" applyFont="1">
      <alignment horizontal="center" readingOrder="0" shrinkToFit="0" vertical="center" wrapText="1"/>
    </xf>
    <xf borderId="0" fillId="11" fontId="3" numFmtId="0" xfId="0" applyAlignment="1" applyFont="1">
      <alignment horizontal="center" readingOrder="0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vertical="center" wrapText="1"/>
    </xf>
    <xf borderId="0" fillId="7" fontId="1" numFmtId="0" xfId="0" applyAlignment="1" applyFont="1">
      <alignment horizontal="center"/>
    </xf>
    <xf borderId="0" fillId="0" fontId="7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5" fillId="13" fontId="1" numFmtId="0" xfId="0" applyAlignment="1" applyBorder="1" applyFill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29" fillId="13" fontId="1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0" fillId="0" fontId="6" numFmtId="0" xfId="0" applyBorder="1" applyFont="1"/>
    <xf borderId="31" fillId="0" fontId="6" numFmtId="0" xfId="0" applyBorder="1" applyFont="1"/>
    <xf borderId="29" fillId="9" fontId="1" numFmtId="0" xfId="0" applyBorder="1" applyFont="1"/>
    <xf borderId="32" fillId="0" fontId="1" numFmtId="0" xfId="0" applyAlignment="1" applyBorder="1" applyFont="1">
      <alignment horizontal="center" readingOrder="0"/>
    </xf>
    <xf borderId="33" fillId="0" fontId="6" numFmtId="0" xfId="0" applyBorder="1" applyFont="1"/>
    <xf borderId="34" fillId="9" fontId="1" numFmtId="0" xfId="0" applyBorder="1" applyFont="1"/>
    <xf borderId="35" fillId="0" fontId="6" numFmtId="0" xfId="0" applyBorder="1" applyFont="1"/>
    <xf borderId="34" fillId="13" fontId="1" numFmtId="0" xfId="0" applyBorder="1" applyFont="1"/>
    <xf borderId="26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quotePrefix="1" borderId="2" fillId="0" fontId="1" numFmtId="0" xfId="0" applyAlignment="1" applyBorder="1" applyFont="1">
      <alignment horizontal="center" readingOrder="0" shrinkToFit="0" vertical="center" wrapText="1"/>
    </xf>
    <xf borderId="3" fillId="9" fontId="1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readingOrder="0" shrinkToFit="0" vertical="center" wrapText="1"/>
    </xf>
    <xf borderId="22" fillId="0" fontId="6" numFmtId="0" xfId="0" applyBorder="1" applyFont="1"/>
    <xf borderId="22" fillId="0" fontId="5" numFmtId="0" xfId="0" applyAlignment="1" applyBorder="1" applyFont="1">
      <alignment horizontal="center" readingOrder="0" shrinkToFit="0" vertical="center" wrapText="1"/>
    </xf>
    <xf borderId="4" fillId="9" fontId="1" numFmtId="0" xfId="0" applyBorder="1" applyFont="1"/>
    <xf borderId="37" fillId="0" fontId="1" numFmtId="0" xfId="0" applyAlignment="1" applyBorder="1" applyFont="1">
      <alignment horizontal="center" readingOrder="0" shrinkToFit="0" vertical="center" wrapText="1"/>
    </xf>
    <xf borderId="27" fillId="0" fontId="6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4" width="16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3</v>
      </c>
      <c r="C5" s="5">
        <v>40.0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4</v>
      </c>
      <c r="C6" s="6">
        <f>2.5*(C5^(1/3))</f>
        <v>8.549879733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 t="s">
        <v>7</v>
      </c>
      <c r="C10" s="6">
        <f>$C$6*0.1</f>
        <v>0.8549879733</v>
      </c>
      <c r="D10" s="6">
        <f t="shared" ref="D10:D13" si="1">C10*4</f>
        <v>3.419951893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8</v>
      </c>
      <c r="C11" s="6">
        <f>$C$6*0.3</f>
        <v>2.56496392</v>
      </c>
      <c r="D11" s="6">
        <f t="shared" si="1"/>
        <v>10.25985568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9</v>
      </c>
      <c r="C12" s="6">
        <f>$C$6*0.5</f>
        <v>4.274939867</v>
      </c>
      <c r="D12" s="6">
        <f t="shared" si="1"/>
        <v>17.09975947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10</v>
      </c>
      <c r="C13" s="6">
        <f>$C$6*0.1</f>
        <v>0.8549879733</v>
      </c>
      <c r="D13" s="6">
        <f t="shared" si="1"/>
        <v>3.419951893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12</v>
      </c>
      <c r="C15" s="6">
        <f>$C$5*0.05</f>
        <v>2</v>
      </c>
      <c r="D15" s="6">
        <f t="shared" ref="D15:D18" si="2">C15/C10</f>
        <v>2.339214191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 t="s">
        <v>13</v>
      </c>
      <c r="C16" s="6">
        <f>$C$5*0.2</f>
        <v>8</v>
      </c>
      <c r="D16" s="6">
        <f t="shared" si="2"/>
        <v>3.118952254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14</v>
      </c>
      <c r="C17" s="6">
        <f>$C$5*0.65</f>
        <v>26</v>
      </c>
      <c r="D17" s="6">
        <f t="shared" si="2"/>
        <v>6.081956895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10</v>
      </c>
      <c r="C18" s="6">
        <f>$C$5*0.1</f>
        <v>4</v>
      </c>
      <c r="D18" s="6">
        <f t="shared" si="2"/>
        <v>4.678428381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C3"/>
    <mergeCell ref="B7:C7"/>
    <mergeCell ref="B9:D9"/>
    <mergeCell ref="B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6.25"/>
    <col customWidth="1" min="12" max="12" width="2.0"/>
    <col customWidth="1" min="17" max="17" width="7.25"/>
  </cols>
  <sheetData>
    <row r="1">
      <c r="A1" s="1"/>
      <c r="B1" s="8"/>
      <c r="C1" s="8"/>
      <c r="D1" s="8"/>
      <c r="E1" s="1"/>
      <c r="F1" s="1"/>
      <c r="G1" s="1"/>
      <c r="H1" s="1"/>
      <c r="I1" s="1"/>
      <c r="J1" s="1"/>
      <c r="K1" s="1"/>
      <c r="L1" s="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0" t="s">
        <v>15</v>
      </c>
      <c r="C2" s="10" t="s">
        <v>16</v>
      </c>
      <c r="E2" s="1"/>
      <c r="F2" s="11" t="s">
        <v>17</v>
      </c>
      <c r="G2" s="12"/>
      <c r="H2" s="12"/>
      <c r="I2" s="13"/>
      <c r="J2" s="1"/>
      <c r="K2" s="1"/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" t="s">
        <v>18</v>
      </c>
      <c r="C3" s="10" t="s">
        <v>19</v>
      </c>
      <c r="E3" s="14"/>
      <c r="F3" s="15"/>
      <c r="G3" s="16" t="s">
        <v>20</v>
      </c>
      <c r="H3" s="12"/>
      <c r="I3" s="13"/>
      <c r="J3" s="1"/>
      <c r="K3" s="1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21</v>
      </c>
      <c r="C4" s="10" t="s">
        <v>22</v>
      </c>
      <c r="E4" s="8"/>
      <c r="F4" s="17" t="s">
        <v>23</v>
      </c>
      <c r="G4" s="18" t="s">
        <v>24</v>
      </c>
      <c r="H4" s="19" t="s">
        <v>25</v>
      </c>
      <c r="I4" s="20" t="s">
        <v>26</v>
      </c>
      <c r="J4" s="1"/>
      <c r="K4" s="1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1" t="s">
        <v>27</v>
      </c>
      <c r="C5" s="10" t="s">
        <v>28</v>
      </c>
      <c r="E5" s="8"/>
      <c r="F5" s="22" t="s">
        <v>29</v>
      </c>
      <c r="G5" s="23" t="s">
        <v>30</v>
      </c>
      <c r="H5" s="24" t="s">
        <v>30</v>
      </c>
      <c r="I5" s="25" t="s">
        <v>31</v>
      </c>
      <c r="J5" s="1"/>
      <c r="K5" s="1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1" t="s">
        <v>32</v>
      </c>
      <c r="C6" s="10" t="s">
        <v>33</v>
      </c>
      <c r="E6" s="8"/>
      <c r="F6" s="26">
        <v>2.0</v>
      </c>
      <c r="G6" s="27" t="s">
        <v>30</v>
      </c>
      <c r="H6" s="28" t="s">
        <v>31</v>
      </c>
      <c r="I6" s="29" t="s">
        <v>34</v>
      </c>
      <c r="J6" s="1"/>
      <c r="K6" s="1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1" t="s">
        <v>35</v>
      </c>
      <c r="C7" s="10" t="s">
        <v>36</v>
      </c>
      <c r="E7" s="8"/>
      <c r="F7" s="30" t="s">
        <v>37</v>
      </c>
      <c r="G7" s="31" t="s">
        <v>31</v>
      </c>
      <c r="H7" s="32" t="s">
        <v>34</v>
      </c>
      <c r="I7" s="33" t="s">
        <v>34</v>
      </c>
      <c r="J7" s="1"/>
      <c r="K7" s="1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1" t="s">
        <v>38</v>
      </c>
      <c r="C8" s="10" t="s">
        <v>39</v>
      </c>
      <c r="E8" s="8"/>
      <c r="F8" s="1"/>
      <c r="G8" s="1"/>
      <c r="H8" s="1"/>
      <c r="I8" s="1"/>
      <c r="J8" s="1"/>
      <c r="K8" s="1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40</v>
      </c>
      <c r="C9" s="10" t="s">
        <v>41</v>
      </c>
      <c r="E9" s="8"/>
      <c r="F9" s="11" t="s">
        <v>42</v>
      </c>
      <c r="G9" s="12"/>
      <c r="H9" s="12"/>
      <c r="I9" s="13"/>
      <c r="J9" s="1"/>
      <c r="K9" s="1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/>
      <c r="C10" s="8"/>
      <c r="D10" s="8"/>
      <c r="E10" s="1"/>
      <c r="F10" s="15"/>
      <c r="G10" s="16" t="s">
        <v>20</v>
      </c>
      <c r="H10" s="12"/>
      <c r="I10" s="13"/>
      <c r="J10" s="1"/>
      <c r="K10" s="1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8"/>
      <c r="D11" s="8"/>
      <c r="E11" s="1"/>
      <c r="F11" s="17" t="s">
        <v>23</v>
      </c>
      <c r="G11" s="18" t="s">
        <v>43</v>
      </c>
      <c r="H11" s="19" t="s">
        <v>44</v>
      </c>
      <c r="I11" s="20" t="s">
        <v>45</v>
      </c>
      <c r="J11" s="1"/>
      <c r="K11" s="1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4" t="s">
        <v>46</v>
      </c>
      <c r="E12" s="1"/>
      <c r="F12" s="22" t="s">
        <v>29</v>
      </c>
      <c r="G12" s="23" t="s">
        <v>30</v>
      </c>
      <c r="H12" s="24" t="s">
        <v>30</v>
      </c>
      <c r="I12" s="25" t="s">
        <v>31</v>
      </c>
      <c r="J12" s="1"/>
      <c r="K12" s="1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5" t="s">
        <v>47</v>
      </c>
      <c r="C13" s="36"/>
      <c r="D13" s="8"/>
      <c r="E13" s="1"/>
      <c r="F13" s="26" t="s">
        <v>48</v>
      </c>
      <c r="G13" s="27" t="s">
        <v>30</v>
      </c>
      <c r="H13" s="28" t="s">
        <v>31</v>
      </c>
      <c r="I13" s="29" t="s">
        <v>34</v>
      </c>
      <c r="J13" s="1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5" t="s">
        <v>49</v>
      </c>
      <c r="C14" s="36"/>
      <c r="D14" s="8"/>
      <c r="E14" s="1"/>
      <c r="F14" s="30" t="s">
        <v>50</v>
      </c>
      <c r="G14" s="31" t="s">
        <v>31</v>
      </c>
      <c r="H14" s="32" t="s">
        <v>34</v>
      </c>
      <c r="I14" s="33" t="s">
        <v>34</v>
      </c>
      <c r="J14" s="1"/>
      <c r="K14" s="1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5" t="s">
        <v>51</v>
      </c>
      <c r="C15" s="37">
        <f>35*C13+15*C14</f>
        <v>0</v>
      </c>
      <c r="D15" s="8"/>
      <c r="E15" s="1"/>
      <c r="F15" s="1"/>
      <c r="G15" s="1"/>
      <c r="H15" s="1"/>
      <c r="I15" s="1"/>
      <c r="J15" s="1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8"/>
      <c r="D16" s="8"/>
      <c r="E16" s="1"/>
      <c r="F16" s="11" t="s">
        <v>52</v>
      </c>
      <c r="G16" s="12"/>
      <c r="H16" s="12"/>
      <c r="I16" s="13"/>
      <c r="J16" s="1"/>
      <c r="K16" s="1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4" t="s">
        <v>53</v>
      </c>
      <c r="E17" s="1"/>
      <c r="F17" s="15"/>
      <c r="G17" s="16" t="s">
        <v>20</v>
      </c>
      <c r="H17" s="12"/>
      <c r="I17" s="13"/>
      <c r="J17" s="1"/>
      <c r="K17" s="1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E18" s="1"/>
      <c r="F18" s="17" t="s">
        <v>23</v>
      </c>
      <c r="G18" s="18" t="s">
        <v>54</v>
      </c>
      <c r="H18" s="19" t="s">
        <v>55</v>
      </c>
      <c r="I18" s="20" t="s">
        <v>56</v>
      </c>
      <c r="J18" s="1"/>
      <c r="K18" s="1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 t="s">
        <v>47</v>
      </c>
      <c r="C19" s="36"/>
      <c r="D19" s="8"/>
      <c r="E19" s="1"/>
      <c r="F19" s="22">
        <v>1.0</v>
      </c>
      <c r="G19" s="23" t="s">
        <v>30</v>
      </c>
      <c r="H19" s="24" t="s">
        <v>30</v>
      </c>
      <c r="I19" s="25" t="s">
        <v>31</v>
      </c>
      <c r="J19" s="1"/>
      <c r="K19" s="1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5" t="s">
        <v>49</v>
      </c>
      <c r="C20" s="36"/>
      <c r="D20" s="8"/>
      <c r="E20" s="1"/>
      <c r="F20" s="26" t="s">
        <v>57</v>
      </c>
      <c r="G20" s="27" t="s">
        <v>30</v>
      </c>
      <c r="H20" s="28" t="s">
        <v>31</v>
      </c>
      <c r="I20" s="29" t="s">
        <v>34</v>
      </c>
      <c r="J20" s="1"/>
      <c r="K20" s="1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5" t="s">
        <v>58</v>
      </c>
      <c r="C21" s="36"/>
      <c r="D21" s="8"/>
      <c r="E21" s="1"/>
      <c r="F21" s="30" t="s">
        <v>59</v>
      </c>
      <c r="G21" s="31" t="s">
        <v>31</v>
      </c>
      <c r="H21" s="32" t="s">
        <v>34</v>
      </c>
      <c r="I21" s="33" t="s">
        <v>34</v>
      </c>
      <c r="J21" s="1"/>
      <c r="K21" s="1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5" t="s">
        <v>60</v>
      </c>
      <c r="C22" s="36"/>
      <c r="D22" s="8"/>
      <c r="E22" s="1"/>
      <c r="F22" s="8"/>
      <c r="G22" s="8"/>
      <c r="H22" s="8"/>
      <c r="I22" s="8"/>
      <c r="J22" s="1"/>
      <c r="K22" s="1"/>
      <c r="L22" s="9"/>
      <c r="M22" s="1"/>
      <c r="N22" s="38" t="s">
        <v>61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5" t="s">
        <v>62</v>
      </c>
      <c r="C23" s="36"/>
      <c r="D23" s="8"/>
      <c r="E23" s="1"/>
      <c r="F23" s="39" t="s">
        <v>63</v>
      </c>
      <c r="G23" s="12"/>
      <c r="H23" s="12"/>
      <c r="I23" s="13"/>
      <c r="J23" s="1"/>
      <c r="K23" s="1"/>
      <c r="L23" s="9"/>
      <c r="M23" s="1"/>
      <c r="N23" s="40" t="s">
        <v>64</v>
      </c>
      <c r="O23" s="4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5" t="s">
        <v>51</v>
      </c>
      <c r="C24" s="37">
        <f>4*C21+5*C22+4*C23+7*C19+5*C20</f>
        <v>0</v>
      </c>
      <c r="D24" s="8"/>
      <c r="E24" s="1"/>
      <c r="F24" s="42"/>
      <c r="G24" s="43" t="s">
        <v>65</v>
      </c>
      <c r="H24" s="12"/>
      <c r="I24" s="13"/>
      <c r="J24" s="1"/>
      <c r="K24" s="1"/>
      <c r="L24" s="9"/>
      <c r="M24" s="1"/>
      <c r="N24" s="40" t="s">
        <v>66</v>
      </c>
      <c r="O24" s="4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8"/>
      <c r="D25" s="8"/>
      <c r="E25" s="1"/>
      <c r="F25" s="44" t="s">
        <v>67</v>
      </c>
      <c r="G25" s="45" t="s">
        <v>68</v>
      </c>
      <c r="H25" s="45" t="s">
        <v>69</v>
      </c>
      <c r="I25" s="46" t="s">
        <v>70</v>
      </c>
      <c r="J25" s="1"/>
      <c r="K25" s="1"/>
      <c r="L25" s="9"/>
      <c r="M25" s="1"/>
      <c r="N25" s="40" t="s">
        <v>71</v>
      </c>
      <c r="O25" s="4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8" t="s">
        <v>72</v>
      </c>
      <c r="E26" s="1"/>
      <c r="F26" s="47" t="s">
        <v>35</v>
      </c>
      <c r="G26" s="48">
        <v>3.0</v>
      </c>
      <c r="H26" s="49">
        <v>4.0</v>
      </c>
      <c r="I26" s="50">
        <v>6.0</v>
      </c>
      <c r="J26" s="1"/>
      <c r="K26" s="1"/>
      <c r="L26" s="9"/>
      <c r="M26" s="1"/>
      <c r="N26" s="40" t="s">
        <v>73</v>
      </c>
      <c r="O26" s="51">
        <f>(4*O23+O24+O25)/6</f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0" t="s">
        <v>74</v>
      </c>
      <c r="D27" s="52"/>
      <c r="E27" s="1"/>
      <c r="F27" s="53" t="s">
        <v>40</v>
      </c>
      <c r="G27" s="54">
        <v>4.0</v>
      </c>
      <c r="H27" s="55">
        <v>5.0</v>
      </c>
      <c r="I27" s="56">
        <v>7.0</v>
      </c>
      <c r="J27" s="1"/>
      <c r="K27" s="1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0" t="s">
        <v>75</v>
      </c>
      <c r="D28" s="52"/>
      <c r="E28" s="1"/>
      <c r="F28" s="26" t="s">
        <v>38</v>
      </c>
      <c r="G28" s="27">
        <v>3.0</v>
      </c>
      <c r="H28" s="28">
        <v>4.0</v>
      </c>
      <c r="I28" s="29">
        <v>6.0</v>
      </c>
      <c r="J28" s="1"/>
      <c r="K28" s="1"/>
      <c r="L28" s="9"/>
      <c r="M28" s="1"/>
      <c r="N28" s="38" t="s">
        <v>76</v>
      </c>
      <c r="W28" s="1"/>
      <c r="X28" s="1"/>
      <c r="Y28" s="1"/>
      <c r="Z28" s="1"/>
    </row>
    <row r="29">
      <c r="A29" s="1"/>
      <c r="B29" s="40" t="s">
        <v>77</v>
      </c>
      <c r="D29" s="52"/>
      <c r="E29" s="1"/>
      <c r="F29" s="26" t="s">
        <v>27</v>
      </c>
      <c r="G29" s="27">
        <v>7.0</v>
      </c>
      <c r="H29" s="28">
        <v>10.0</v>
      </c>
      <c r="I29" s="29">
        <v>15.0</v>
      </c>
      <c r="J29" s="1"/>
      <c r="K29" s="1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0" t="s">
        <v>78</v>
      </c>
      <c r="D30" s="52"/>
      <c r="E30" s="1"/>
      <c r="F30" s="30" t="s">
        <v>32</v>
      </c>
      <c r="G30" s="31">
        <v>5.0</v>
      </c>
      <c r="H30" s="32">
        <v>7.0</v>
      </c>
      <c r="I30" s="33">
        <v>10.0</v>
      </c>
      <c r="J30" s="1"/>
      <c r="K30" s="1"/>
      <c r="L30" s="9"/>
      <c r="M30" s="1"/>
      <c r="N30" s="8"/>
      <c r="O30" s="8"/>
      <c r="P30" s="8"/>
      <c r="Q30" s="1"/>
      <c r="R30" s="57" t="s">
        <v>79</v>
      </c>
      <c r="S30" s="58"/>
      <c r="T30" s="58"/>
      <c r="U30" s="58"/>
      <c r="V30" s="59"/>
      <c r="W30" s="1"/>
      <c r="X30" s="1"/>
      <c r="Y30" s="1"/>
      <c r="Z30" s="1"/>
    </row>
    <row r="31">
      <c r="A31" s="1"/>
      <c r="B31" s="40" t="s">
        <v>80</v>
      </c>
      <c r="D31" s="52"/>
      <c r="E31" s="1"/>
      <c r="F31" s="8"/>
      <c r="G31" s="8"/>
      <c r="H31" s="8"/>
      <c r="I31" s="8"/>
      <c r="J31" s="1"/>
      <c r="K31" s="1"/>
      <c r="L31" s="9"/>
      <c r="M31" s="1"/>
      <c r="N31" s="35" t="s">
        <v>81</v>
      </c>
      <c r="Q31" s="1"/>
      <c r="R31" s="15"/>
      <c r="S31" s="16" t="s">
        <v>82</v>
      </c>
      <c r="T31" s="16" t="s">
        <v>83</v>
      </c>
      <c r="U31" s="16" t="s">
        <v>84</v>
      </c>
      <c r="V31" s="60" t="s">
        <v>85</v>
      </c>
      <c r="W31" s="1"/>
      <c r="X31" s="1"/>
      <c r="Y31" s="1"/>
      <c r="Z31" s="1"/>
    </row>
    <row r="32">
      <c r="A32" s="1"/>
      <c r="B32" s="40" t="s">
        <v>86</v>
      </c>
      <c r="D32" s="52"/>
      <c r="E32" s="1"/>
      <c r="F32" s="38" t="s">
        <v>87</v>
      </c>
      <c r="J32" s="1"/>
      <c r="K32" s="1"/>
      <c r="L32" s="9"/>
      <c r="M32" s="1"/>
      <c r="N32" s="35" t="s">
        <v>88</v>
      </c>
      <c r="O32" s="35" t="s">
        <v>89</v>
      </c>
      <c r="P32" s="35" t="s">
        <v>90</v>
      </c>
      <c r="Q32" s="1"/>
      <c r="R32" s="61" t="s">
        <v>91</v>
      </c>
      <c r="S32" s="34">
        <v>2.4</v>
      </c>
      <c r="T32" s="34">
        <v>1.05</v>
      </c>
      <c r="U32" s="34">
        <v>2.5</v>
      </c>
      <c r="V32" s="62">
        <v>0.38</v>
      </c>
      <c r="W32" s="1"/>
      <c r="X32" s="1"/>
      <c r="Y32" s="1"/>
      <c r="Z32" s="1"/>
    </row>
    <row r="33">
      <c r="A33" s="1"/>
      <c r="B33" s="40" t="s">
        <v>92</v>
      </c>
      <c r="D33" s="52"/>
      <c r="E33" s="1"/>
      <c r="F33" s="63" t="s">
        <v>93</v>
      </c>
      <c r="G33" s="36"/>
      <c r="H33" s="40" t="s">
        <v>94</v>
      </c>
      <c r="I33" s="51">
        <f>G33*G34</f>
        <v>0</v>
      </c>
      <c r="J33" s="1"/>
      <c r="K33" s="1"/>
      <c r="L33" s="9"/>
      <c r="M33" s="1"/>
      <c r="N33" s="1"/>
      <c r="O33" s="1"/>
      <c r="P33" s="1"/>
      <c r="Q33" s="1"/>
      <c r="R33" s="61" t="s">
        <v>95</v>
      </c>
      <c r="S33" s="34">
        <v>3.0</v>
      </c>
      <c r="T33" s="34">
        <v>1.12</v>
      </c>
      <c r="U33" s="34">
        <v>2.5</v>
      </c>
      <c r="V33" s="62">
        <v>0.35</v>
      </c>
      <c r="W33" s="1"/>
      <c r="X33" s="1"/>
      <c r="Y33" s="1"/>
      <c r="Z33" s="1"/>
    </row>
    <row r="34">
      <c r="A34" s="1"/>
      <c r="B34" s="40" t="s">
        <v>96</v>
      </c>
      <c r="D34" s="52"/>
      <c r="E34" s="1"/>
      <c r="F34" s="63" t="s">
        <v>97</v>
      </c>
      <c r="G34" s="36"/>
      <c r="H34" s="40" t="s">
        <v>98</v>
      </c>
      <c r="I34" s="51">
        <f>D44*I33</f>
        <v>0</v>
      </c>
      <c r="J34" s="1"/>
      <c r="K34" s="1"/>
      <c r="L34" s="9"/>
      <c r="M34" s="1"/>
      <c r="N34" s="1"/>
      <c r="O34" s="1"/>
      <c r="P34" s="1"/>
      <c r="Q34" s="1"/>
      <c r="R34" s="17" t="s">
        <v>99</v>
      </c>
      <c r="S34" s="64">
        <v>3.6</v>
      </c>
      <c r="T34" s="64">
        <v>1.2</v>
      </c>
      <c r="U34" s="64">
        <v>2.5</v>
      </c>
      <c r="V34" s="65">
        <v>0.32</v>
      </c>
      <c r="W34" s="1"/>
      <c r="X34" s="1"/>
      <c r="Y34" s="1"/>
      <c r="Z34" s="1"/>
    </row>
    <row r="35">
      <c r="A35" s="1"/>
      <c r="B35" s="40" t="s">
        <v>100</v>
      </c>
      <c r="D35" s="52"/>
      <c r="E35" s="1"/>
      <c r="F35" s="1"/>
      <c r="G35" s="1"/>
      <c r="H35" s="1"/>
      <c r="I35" s="1"/>
      <c r="J35" s="1"/>
      <c r="K35" s="1"/>
      <c r="L35" s="9"/>
      <c r="M35" s="1"/>
      <c r="N35" s="40" t="s">
        <v>101</v>
      </c>
      <c r="O35" s="40" t="s">
        <v>102</v>
      </c>
      <c r="P35" s="40" t="s">
        <v>103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0" t="s">
        <v>104</v>
      </c>
      <c r="D36" s="52"/>
      <c r="E36" s="1"/>
      <c r="F36" s="38" t="s">
        <v>105</v>
      </c>
      <c r="J36" s="1"/>
      <c r="K36" s="1"/>
      <c r="L36" s="9"/>
      <c r="M36" s="1"/>
      <c r="N36" s="41"/>
      <c r="O36" s="41"/>
      <c r="P36" s="51" t="str">
        <f>IFERROR(N36/O36)</f>
        <v/>
      </c>
      <c r="Q36" s="1"/>
      <c r="R36" s="57" t="s">
        <v>106</v>
      </c>
      <c r="S36" s="58"/>
      <c r="T36" s="1"/>
      <c r="U36" s="66" t="s">
        <v>107</v>
      </c>
      <c r="V36" s="59"/>
      <c r="W36" s="1"/>
      <c r="X36" s="1"/>
      <c r="Y36" s="1"/>
      <c r="Z36" s="1"/>
    </row>
    <row r="37">
      <c r="A37" s="1"/>
      <c r="B37" s="40" t="s">
        <v>108</v>
      </c>
      <c r="D37" s="52"/>
      <c r="E37" s="1"/>
      <c r="F37" s="40" t="s">
        <v>109</v>
      </c>
      <c r="G37" s="41"/>
      <c r="H37" s="40" t="s">
        <v>110</v>
      </c>
      <c r="I37" s="51">
        <f>I34*G37</f>
        <v>0</v>
      </c>
      <c r="J37" s="1"/>
      <c r="K37" s="1"/>
      <c r="L37" s="9"/>
      <c r="M37" s="1"/>
      <c r="N37" s="1"/>
      <c r="O37" s="1"/>
      <c r="P37" s="1"/>
      <c r="Q37" s="1"/>
      <c r="R37" s="35" t="s">
        <v>82</v>
      </c>
      <c r="S37" s="41"/>
      <c r="T37" s="1"/>
      <c r="U37" s="35" t="s">
        <v>84</v>
      </c>
      <c r="V37" s="41"/>
      <c r="W37" s="1"/>
      <c r="X37" s="1"/>
      <c r="Y37" s="1"/>
      <c r="Z37" s="1"/>
    </row>
    <row r="38">
      <c r="A38" s="1"/>
      <c r="B38" s="40" t="s">
        <v>111</v>
      </c>
      <c r="D38" s="52"/>
      <c r="E38" s="1"/>
      <c r="F38" s="1"/>
      <c r="G38" s="1"/>
      <c r="H38" s="1"/>
      <c r="I38" s="1"/>
      <c r="J38" s="1"/>
      <c r="K38" s="1"/>
      <c r="L38" s="9"/>
      <c r="M38" s="1"/>
      <c r="N38" s="1"/>
      <c r="O38" s="1"/>
      <c r="P38" s="1"/>
      <c r="Q38" s="1"/>
      <c r="R38" s="35" t="s">
        <v>83</v>
      </c>
      <c r="S38" s="41"/>
      <c r="T38" s="1"/>
      <c r="U38" s="35" t="s">
        <v>85</v>
      </c>
      <c r="V38" s="41"/>
      <c r="W38" s="1"/>
      <c r="X38" s="1"/>
      <c r="Y38" s="1"/>
      <c r="Z38" s="1"/>
    </row>
    <row r="39">
      <c r="A39" s="1"/>
      <c r="B39" s="40" t="s">
        <v>112</v>
      </c>
      <c r="D39" s="52"/>
      <c r="E39" s="1"/>
      <c r="F39" s="67" t="s">
        <v>113</v>
      </c>
      <c r="H39" s="1"/>
      <c r="I39" s="67" t="s">
        <v>114</v>
      </c>
      <c r="K39" s="1"/>
      <c r="L39" s="9"/>
      <c r="M39" s="1"/>
      <c r="N39" s="1"/>
      <c r="O39" s="1"/>
      <c r="P39" s="1"/>
      <c r="Q39" s="1"/>
      <c r="R39" s="35" t="s">
        <v>98</v>
      </c>
      <c r="S39" s="68">
        <f>S37*(O26^S38)</f>
        <v>0</v>
      </c>
      <c r="T39" s="1"/>
      <c r="U39" s="35" t="s">
        <v>115</v>
      </c>
      <c r="V39" s="68">
        <f>V37*(O26^V38)</f>
        <v>0</v>
      </c>
      <c r="W39" s="1"/>
      <c r="X39" s="1"/>
      <c r="Y39" s="1"/>
      <c r="Z39" s="1"/>
    </row>
    <row r="40">
      <c r="A40" s="1"/>
      <c r="B40" s="40" t="s">
        <v>116</v>
      </c>
      <c r="D40" s="52"/>
      <c r="E40" s="1"/>
      <c r="H40" s="1"/>
      <c r="K40" s="1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0" t="s">
        <v>117</v>
      </c>
      <c r="D41" s="41">
        <f>0.65 + (0.01*SUM(D27:D40))</f>
        <v>0.65</v>
      </c>
      <c r="E41" s="1"/>
      <c r="F41" s="40" t="s">
        <v>118</v>
      </c>
      <c r="G41" s="52"/>
      <c r="H41" s="1"/>
      <c r="I41" s="40" t="s">
        <v>115</v>
      </c>
      <c r="J41" s="51">
        <f>2.5*((G42)^(1/3))</f>
        <v>0</v>
      </c>
      <c r="K41" s="1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8"/>
      <c r="C42" s="8"/>
      <c r="D42" s="8"/>
      <c r="E42" s="1"/>
      <c r="F42" s="40" t="s">
        <v>119</v>
      </c>
      <c r="G42" s="51">
        <f>G41/160</f>
        <v>0</v>
      </c>
      <c r="H42" s="1"/>
      <c r="I42" s="1"/>
      <c r="J42" s="1"/>
      <c r="K42" s="1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8" t="s">
        <v>120</v>
      </c>
      <c r="E43" s="1"/>
      <c r="F43" s="1"/>
      <c r="G43" s="1"/>
      <c r="H43" s="1"/>
      <c r="I43" s="1"/>
      <c r="J43" s="1"/>
      <c r="K43" s="1"/>
      <c r="L43" s="9"/>
      <c r="M43" s="1"/>
      <c r="N43" s="38" t="s">
        <v>121</v>
      </c>
      <c r="W43" s="1"/>
      <c r="X43" s="1"/>
      <c r="Y43" s="1"/>
      <c r="Z43" s="1"/>
    </row>
    <row r="44">
      <c r="A44" s="1"/>
      <c r="B44" s="40" t="s">
        <v>122</v>
      </c>
      <c r="D44" s="52">
        <f>C24*D41</f>
        <v>0</v>
      </c>
      <c r="E44" s="1"/>
      <c r="F44" s="67" t="s">
        <v>123</v>
      </c>
      <c r="H44" s="1"/>
      <c r="I44" s="67" t="s">
        <v>124</v>
      </c>
      <c r="K44" s="1"/>
      <c r="L44" s="9"/>
      <c r="M44" s="1"/>
      <c r="N44" s="34" t="s">
        <v>125</v>
      </c>
      <c r="R44" s="69"/>
      <c r="S44" s="1"/>
      <c r="T44" s="1"/>
      <c r="U44" s="34" t="s">
        <v>126</v>
      </c>
      <c r="W44" s="1"/>
      <c r="X44" s="1"/>
      <c r="Y44" s="1"/>
      <c r="Z44" s="1"/>
    </row>
    <row r="45">
      <c r="A45" s="1"/>
      <c r="B45" s="8"/>
      <c r="C45" s="8"/>
      <c r="D45" s="8"/>
      <c r="E45" s="1"/>
      <c r="F45" s="40" t="s">
        <v>127</v>
      </c>
      <c r="G45" s="51">
        <f>IFERROR(G42/J41,0)</f>
        <v>0</v>
      </c>
      <c r="H45" s="1"/>
      <c r="I45" s="40" t="s">
        <v>128</v>
      </c>
      <c r="J45" s="51">
        <f>0.75*J41</f>
        <v>0</v>
      </c>
      <c r="K45" s="1"/>
      <c r="L45" s="9"/>
      <c r="M45" s="1"/>
      <c r="N45" s="70" t="s">
        <v>98</v>
      </c>
      <c r="O45" s="34" t="s">
        <v>129</v>
      </c>
      <c r="P45" s="1"/>
      <c r="S45" s="1"/>
      <c r="T45" s="1"/>
      <c r="U45" s="70" t="s">
        <v>115</v>
      </c>
      <c r="V45" s="34" t="s">
        <v>130</v>
      </c>
      <c r="W45" s="1"/>
      <c r="X45" s="1"/>
      <c r="Y45" s="1"/>
      <c r="Z45" s="1"/>
    </row>
    <row r="46">
      <c r="A46" s="1"/>
      <c r="B46" s="8"/>
      <c r="C46" s="8"/>
      <c r="D46" s="8"/>
      <c r="E46" s="1"/>
      <c r="F46" s="8"/>
      <c r="G46" s="8"/>
      <c r="H46" s="1"/>
      <c r="I46" s="1"/>
      <c r="J46" s="1"/>
      <c r="K46" s="1"/>
      <c r="L46" s="9"/>
      <c r="M46" s="1"/>
      <c r="N46" s="34" t="s">
        <v>131</v>
      </c>
      <c r="O46" s="1">
        <f>O48*(R45^O49)*O50</f>
        <v>0</v>
      </c>
      <c r="P46" s="1"/>
      <c r="S46" s="1"/>
      <c r="T46" s="1"/>
      <c r="U46" s="34" t="s">
        <v>132</v>
      </c>
      <c r="V46" s="1"/>
      <c r="W46" s="1"/>
      <c r="X46" s="1"/>
      <c r="Y46" s="1"/>
      <c r="Z46" s="1"/>
    </row>
    <row r="47">
      <c r="A47" s="1"/>
      <c r="B47" s="8"/>
      <c r="C47" s="8"/>
      <c r="D47" s="8"/>
      <c r="E47" s="1"/>
      <c r="F47" s="1"/>
      <c r="G47" s="1"/>
      <c r="H47" s="1"/>
      <c r="I47" s="1"/>
      <c r="J47" s="1"/>
      <c r="K47" s="1"/>
      <c r="L47" s="9"/>
      <c r="M47" s="1"/>
      <c r="N47" s="34" t="s">
        <v>133</v>
      </c>
      <c r="O47" s="34">
        <v>2.94</v>
      </c>
      <c r="P47" s="1"/>
      <c r="S47" s="1"/>
      <c r="T47" s="1"/>
      <c r="U47" s="34" t="s">
        <v>134</v>
      </c>
      <c r="V47" s="1"/>
      <c r="W47" s="1"/>
      <c r="X47" s="1"/>
      <c r="Y47" s="1"/>
      <c r="Z47" s="1"/>
    </row>
    <row r="48">
      <c r="A48" s="9"/>
      <c r="B48" s="71"/>
      <c r="C48" s="71"/>
      <c r="D48" s="71"/>
      <c r="E48" s="9"/>
      <c r="F48" s="9"/>
      <c r="G48" s="9"/>
      <c r="H48" s="9"/>
      <c r="I48" s="9"/>
      <c r="J48" s="9"/>
      <c r="K48" s="9"/>
      <c r="L48" s="9"/>
      <c r="M48" s="1"/>
      <c r="N48" s="34" t="s">
        <v>61</v>
      </c>
      <c r="O48" s="1"/>
      <c r="P48" s="1"/>
      <c r="S48" s="1"/>
      <c r="T48" s="1"/>
      <c r="U48" s="34" t="s">
        <v>135</v>
      </c>
      <c r="V48" s="1"/>
      <c r="W48" s="1"/>
      <c r="X48" s="1"/>
      <c r="Y48" s="1"/>
      <c r="Z48" s="1"/>
    </row>
    <row r="49">
      <c r="A49" s="1"/>
      <c r="B49" s="8"/>
      <c r="C49" s="8"/>
      <c r="D49" s="8"/>
      <c r="E49" s="1"/>
      <c r="F49" s="1"/>
      <c r="G49" s="1"/>
      <c r="H49" s="1"/>
      <c r="I49" s="1"/>
      <c r="J49" s="1"/>
      <c r="K49" s="1"/>
      <c r="L49" s="9"/>
      <c r="M49" s="1"/>
      <c r="N49" s="34" t="s">
        <v>136</v>
      </c>
      <c r="O49" s="1"/>
      <c r="P49" s="1"/>
      <c r="Q49" s="1"/>
      <c r="R49" s="1"/>
      <c r="S49" s="1"/>
      <c r="T49" s="1"/>
      <c r="U49" s="34" t="s">
        <v>131</v>
      </c>
      <c r="V49" s="1" t="str">
        <f>O45</f>
        <v>A * KSLOC^s * (multiplicaçao i=1 a n de Mi)</v>
      </c>
      <c r="W49" s="1"/>
      <c r="X49" s="1"/>
      <c r="Y49" s="1"/>
      <c r="Z49" s="1"/>
    </row>
    <row r="50">
      <c r="A50" s="1"/>
      <c r="B50" s="72" t="s">
        <v>137</v>
      </c>
      <c r="J50" s="1"/>
      <c r="K50" s="1"/>
      <c r="L50" s="9"/>
      <c r="M50" s="1"/>
      <c r="N50" s="34" t="s">
        <v>138</v>
      </c>
      <c r="O50" s="1">
        <f>PRODUCT(U53:Y53)</f>
        <v>0</v>
      </c>
      <c r="P50" s="1"/>
      <c r="Q50" s="1"/>
      <c r="R50" s="34" t="s">
        <v>139</v>
      </c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9"/>
      <c r="M51" s="1"/>
      <c r="N51" s="1"/>
      <c r="O51" s="1"/>
      <c r="P51" s="1"/>
      <c r="Q51" s="1"/>
      <c r="R51" s="70" t="s">
        <v>127</v>
      </c>
      <c r="S51" s="34" t="s">
        <v>140</v>
      </c>
      <c r="T51" s="1"/>
      <c r="U51" s="73" t="s">
        <v>141</v>
      </c>
      <c r="V51" s="12"/>
      <c r="W51" s="12"/>
      <c r="X51" s="12"/>
      <c r="Y51" s="13"/>
      <c r="Z51" s="1"/>
    </row>
    <row r="52">
      <c r="A52" s="1"/>
      <c r="D52" s="74" t="s">
        <v>142</v>
      </c>
      <c r="E52" s="16" t="s">
        <v>143</v>
      </c>
      <c r="F52" s="16" t="s">
        <v>144</v>
      </c>
      <c r="G52" s="16" t="s">
        <v>145</v>
      </c>
      <c r="H52" s="60" t="s">
        <v>146</v>
      </c>
      <c r="I52" s="1"/>
      <c r="J52" s="1"/>
      <c r="K52" s="1"/>
      <c r="L52" s="9"/>
      <c r="M52" s="1"/>
      <c r="N52" s="1"/>
      <c r="O52" s="1"/>
      <c r="P52" s="1"/>
      <c r="Q52" s="1"/>
      <c r="R52" s="1"/>
      <c r="S52" s="1"/>
      <c r="T52" s="1"/>
      <c r="U52" s="75" t="s">
        <v>147</v>
      </c>
      <c r="V52" s="75" t="s">
        <v>148</v>
      </c>
      <c r="W52" s="75" t="s">
        <v>149</v>
      </c>
      <c r="X52" s="75" t="s">
        <v>150</v>
      </c>
      <c r="Y52" s="75" t="s">
        <v>151</v>
      </c>
      <c r="Z52" s="1"/>
    </row>
    <row r="53">
      <c r="A53" s="1"/>
      <c r="B53" s="1"/>
      <c r="C53" s="1"/>
      <c r="D53" s="61" t="s">
        <v>152</v>
      </c>
      <c r="E53" s="34" t="s">
        <v>153</v>
      </c>
      <c r="F53" s="34" t="s">
        <v>154</v>
      </c>
      <c r="G53" s="34" t="s">
        <v>155</v>
      </c>
      <c r="H53" s="62" t="s">
        <v>156</v>
      </c>
      <c r="I53" s="1"/>
      <c r="J53" s="1"/>
      <c r="K53" s="1"/>
      <c r="L53" s="9"/>
      <c r="M53" s="1"/>
      <c r="N53" s="1"/>
      <c r="O53" s="1"/>
      <c r="P53" s="1"/>
      <c r="Q53" s="1"/>
      <c r="R53" s="1"/>
      <c r="S53" s="1"/>
      <c r="T53" s="1"/>
      <c r="U53" s="76"/>
      <c r="V53" s="76"/>
      <c r="W53" s="77" t="str">
        <f>IFERROR(__xludf.DUMMYFUNCTION("IFERROR(AVERAGE.WEIGHTED(N74:R74,N75:R75))"),"")</f>
        <v/>
      </c>
      <c r="X53" s="76"/>
      <c r="Y53" s="76"/>
      <c r="Z53" s="1"/>
    </row>
    <row r="54">
      <c r="A54" s="1"/>
      <c r="B54" s="1"/>
      <c r="C54" s="1"/>
      <c r="D54" s="61" t="s">
        <v>157</v>
      </c>
      <c r="E54" s="34" t="s">
        <v>158</v>
      </c>
      <c r="F54" s="34" t="s">
        <v>159</v>
      </c>
      <c r="G54" s="34" t="s">
        <v>160</v>
      </c>
      <c r="H54" s="62" t="s">
        <v>161</v>
      </c>
      <c r="I54" s="1"/>
      <c r="J54" s="1"/>
      <c r="K54" s="1"/>
      <c r="L54" s="9"/>
      <c r="M54" s="1"/>
      <c r="N54" s="34" t="s">
        <v>162</v>
      </c>
      <c r="P54" s="34"/>
      <c r="Q54" s="34" t="s">
        <v>163</v>
      </c>
      <c r="S54" s="1"/>
      <c r="T54" s="1"/>
      <c r="U54" s="78" t="s">
        <v>164</v>
      </c>
      <c r="V54" s="12"/>
      <c r="W54" s="12"/>
      <c r="X54" s="12"/>
      <c r="Y54" s="13"/>
      <c r="Z54" s="1"/>
    </row>
    <row r="55">
      <c r="A55" s="1"/>
      <c r="B55" s="1"/>
      <c r="C55" s="1"/>
      <c r="D55" s="61" t="s">
        <v>165</v>
      </c>
      <c r="E55" s="34" t="s">
        <v>166</v>
      </c>
      <c r="F55" s="34" t="s">
        <v>167</v>
      </c>
      <c r="G55" s="34" t="s">
        <v>168</v>
      </c>
      <c r="H55" s="62" t="s">
        <v>169</v>
      </c>
      <c r="I55" s="1"/>
      <c r="J55" s="1"/>
      <c r="K55" s="1"/>
      <c r="L55" s="9"/>
      <c r="M55" s="1"/>
      <c r="N55" s="34" t="s">
        <v>133</v>
      </c>
      <c r="O55" s="34">
        <v>2.94</v>
      </c>
      <c r="P55" s="1"/>
      <c r="Q55" s="70" t="s">
        <v>170</v>
      </c>
      <c r="R55" s="34">
        <f>O56+0.001*SUM(N74:R74)</f>
        <v>0.91</v>
      </c>
      <c r="S55" s="1"/>
      <c r="T55" s="1"/>
      <c r="U55" s="79" t="s">
        <v>171</v>
      </c>
      <c r="V55" s="79" t="s">
        <v>172</v>
      </c>
      <c r="W55" s="79" t="s">
        <v>173</v>
      </c>
      <c r="X55" s="79" t="s">
        <v>174</v>
      </c>
      <c r="Y55" s="79" t="s">
        <v>175</v>
      </c>
      <c r="Z55" s="1"/>
    </row>
    <row r="56">
      <c r="A56" s="1"/>
      <c r="B56" s="1"/>
      <c r="C56" s="1"/>
      <c r="D56" s="61" t="s">
        <v>176</v>
      </c>
      <c r="E56" s="34" t="s">
        <v>177</v>
      </c>
      <c r="F56" s="34" t="s">
        <v>178</v>
      </c>
      <c r="G56" s="34" t="s">
        <v>155</v>
      </c>
      <c r="H56" s="62" t="s">
        <v>178</v>
      </c>
      <c r="I56" s="1"/>
      <c r="J56" s="1"/>
      <c r="K56" s="1"/>
      <c r="L56" s="9"/>
      <c r="M56" s="1"/>
      <c r="N56" s="34" t="s">
        <v>132</v>
      </c>
      <c r="O56" s="34">
        <v>0.91</v>
      </c>
      <c r="P56" s="1"/>
      <c r="Q56" s="1"/>
      <c r="R56" s="1"/>
      <c r="S56" s="1"/>
      <c r="T56" s="1"/>
      <c r="U56" s="80"/>
      <c r="V56" s="80"/>
      <c r="W56" s="80"/>
      <c r="X56" s="80"/>
      <c r="Y56" s="80"/>
      <c r="Z56" s="1"/>
    </row>
    <row r="57">
      <c r="A57" s="1"/>
      <c r="B57" s="1"/>
      <c r="C57" s="1"/>
      <c r="D57" s="81" t="s">
        <v>179</v>
      </c>
      <c r="E57" s="82" t="s">
        <v>180</v>
      </c>
      <c r="F57" s="83"/>
      <c r="G57" s="82" t="s">
        <v>181</v>
      </c>
      <c r="H57" s="84"/>
      <c r="I57" s="1"/>
      <c r="J57" s="1"/>
      <c r="K57" s="1"/>
      <c r="L57" s="9"/>
      <c r="M57" s="1"/>
      <c r="N57" s="34" t="s">
        <v>134</v>
      </c>
      <c r="O57" s="34">
        <v>3.67</v>
      </c>
      <c r="P57" s="1"/>
      <c r="Q57" s="1"/>
      <c r="R57" s="1"/>
      <c r="S57" s="1"/>
      <c r="T57" s="1"/>
      <c r="U57" s="79" t="s">
        <v>182</v>
      </c>
      <c r="V57" s="79" t="s">
        <v>183</v>
      </c>
      <c r="W57" s="79" t="s">
        <v>184</v>
      </c>
      <c r="X57" s="79" t="s">
        <v>185</v>
      </c>
      <c r="Y57" s="79" t="s">
        <v>186</v>
      </c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9"/>
      <c r="M58" s="1"/>
      <c r="N58" s="34" t="s">
        <v>135</v>
      </c>
      <c r="O58" s="34">
        <v>0.28</v>
      </c>
      <c r="P58" s="1"/>
      <c r="Q58" s="1"/>
      <c r="R58" s="1"/>
      <c r="S58" s="1"/>
      <c r="T58" s="1"/>
      <c r="U58" s="80"/>
      <c r="V58" s="80"/>
      <c r="W58" s="80"/>
      <c r="X58" s="80"/>
      <c r="Y58" s="80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9"/>
      <c r="M59" s="1"/>
      <c r="N59" s="1"/>
      <c r="O59" s="1"/>
      <c r="P59" s="1"/>
      <c r="Q59" s="1"/>
      <c r="R59" s="1"/>
      <c r="S59" s="1"/>
      <c r="T59" s="1"/>
      <c r="U59" s="79" t="s">
        <v>187</v>
      </c>
      <c r="V59" s="79" t="s">
        <v>188</v>
      </c>
      <c r="W59" s="79" t="s">
        <v>189</v>
      </c>
      <c r="X59" s="79" t="s">
        <v>190</v>
      </c>
      <c r="Y59" s="79" t="s">
        <v>191</v>
      </c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9"/>
      <c r="M60" s="1"/>
      <c r="N60" s="1"/>
      <c r="O60" s="1"/>
      <c r="P60" s="1"/>
      <c r="Q60" s="1"/>
      <c r="R60" s="1"/>
      <c r="S60" s="1"/>
      <c r="T60" s="1"/>
      <c r="U60" s="80"/>
      <c r="V60" s="80"/>
      <c r="W60" s="80"/>
      <c r="X60" s="80"/>
      <c r="Y60" s="80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9"/>
      <c r="M61" s="1"/>
      <c r="N61" s="1"/>
      <c r="O61" s="1"/>
      <c r="P61" s="1"/>
      <c r="Q61" s="1"/>
      <c r="R61" s="1"/>
      <c r="S61" s="1"/>
      <c r="T61" s="1"/>
      <c r="U61" s="79" t="s">
        <v>192</v>
      </c>
      <c r="V61" s="79" t="s">
        <v>193</v>
      </c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9"/>
      <c r="M62" s="1"/>
      <c r="N62" s="1"/>
      <c r="O62" s="1"/>
      <c r="P62" s="1"/>
      <c r="Q62" s="1"/>
      <c r="R62" s="1"/>
      <c r="S62" s="1"/>
      <c r="T62" s="1"/>
      <c r="U62" s="80"/>
      <c r="V62" s="80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9"/>
      <c r="M63" s="1"/>
      <c r="N63" s="11" t="s">
        <v>194</v>
      </c>
      <c r="O63" s="12"/>
      <c r="P63" s="12"/>
      <c r="Q63" s="13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9"/>
      <c r="M64" s="1"/>
      <c r="N64" s="15"/>
      <c r="O64" s="85" t="s">
        <v>195</v>
      </c>
      <c r="P64" s="86"/>
      <c r="Q64" s="87"/>
      <c r="R64" s="1"/>
      <c r="S64" s="1"/>
      <c r="T64" s="1"/>
      <c r="U64" s="73" t="s">
        <v>196</v>
      </c>
      <c r="V64" s="12"/>
      <c r="W64" s="12"/>
      <c r="X64" s="12"/>
      <c r="Y64" s="13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9"/>
      <c r="M65" s="1"/>
      <c r="N65" s="22" t="s">
        <v>197</v>
      </c>
      <c r="O65" s="31" t="s">
        <v>34</v>
      </c>
      <c r="P65" s="32" t="s">
        <v>31</v>
      </c>
      <c r="Q65" s="33" t="s">
        <v>30</v>
      </c>
      <c r="R65" s="1"/>
      <c r="S65" s="1"/>
      <c r="T65" s="1"/>
      <c r="U65" s="79" t="s">
        <v>198</v>
      </c>
      <c r="V65" s="79" t="s">
        <v>199</v>
      </c>
      <c r="W65" s="79" t="s">
        <v>150</v>
      </c>
      <c r="X65" s="79" t="s">
        <v>200</v>
      </c>
      <c r="Y65" s="79" t="s">
        <v>201</v>
      </c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9"/>
      <c r="M66" s="1"/>
      <c r="N66" s="26" t="s">
        <v>202</v>
      </c>
      <c r="O66" s="23" t="s">
        <v>34</v>
      </c>
      <c r="P66" s="24" t="s">
        <v>34</v>
      </c>
      <c r="Q66" s="25" t="s">
        <v>31</v>
      </c>
      <c r="R66" s="1"/>
      <c r="S66" s="1"/>
      <c r="T66" s="1"/>
      <c r="U66" s="88"/>
      <c r="V66" s="88"/>
      <c r="W66" s="80"/>
      <c r="X66" s="88"/>
      <c r="Y66" s="88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9"/>
      <c r="M67" s="1"/>
      <c r="N67" s="26" t="s">
        <v>203</v>
      </c>
      <c r="O67" s="27" t="s">
        <v>34</v>
      </c>
      <c r="P67" s="28" t="s">
        <v>31</v>
      </c>
      <c r="Q67" s="29" t="s">
        <v>30</v>
      </c>
      <c r="R67" s="1"/>
      <c r="S67" s="1"/>
      <c r="T67" s="1"/>
      <c r="U67" s="79" t="s">
        <v>204</v>
      </c>
      <c r="V67" s="79" t="s">
        <v>193</v>
      </c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9"/>
      <c r="M68" s="1"/>
      <c r="N68" s="30" t="s">
        <v>205</v>
      </c>
      <c r="O68" s="31" t="s">
        <v>31</v>
      </c>
      <c r="P68" s="32" t="s">
        <v>30</v>
      </c>
      <c r="Q68" s="33" t="s">
        <v>30</v>
      </c>
      <c r="R68" s="1"/>
      <c r="S68" s="1"/>
      <c r="T68" s="1"/>
      <c r="U68" s="88"/>
      <c r="V68" s="80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9"/>
      <c r="M69" s="1"/>
      <c r="N69" s="1"/>
      <c r="O69" s="1"/>
      <c r="P69" s="1"/>
      <c r="Q69" s="1"/>
      <c r="R69" s="1"/>
      <c r="S69" s="1"/>
      <c r="T69" s="1"/>
      <c r="U69" s="73" t="s">
        <v>206</v>
      </c>
      <c r="V69" s="12"/>
      <c r="W69" s="12"/>
      <c r="X69" s="13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9"/>
      <c r="M70" s="1"/>
      <c r="N70" s="1"/>
      <c r="O70" s="1"/>
      <c r="P70" s="1"/>
      <c r="Q70" s="1"/>
      <c r="R70" s="1"/>
      <c r="S70" s="1"/>
      <c r="T70" s="1"/>
      <c r="U70" s="79" t="s">
        <v>185</v>
      </c>
      <c r="V70" s="79" t="s">
        <v>186</v>
      </c>
      <c r="W70" s="79" t="s">
        <v>187</v>
      </c>
      <c r="X70" s="79" t="s">
        <v>207</v>
      </c>
      <c r="Y70" s="34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9"/>
      <c r="M71" s="1"/>
      <c r="N71" s="1"/>
      <c r="O71" s="1"/>
      <c r="P71" s="1"/>
      <c r="Q71" s="1"/>
      <c r="R71" s="1"/>
      <c r="S71" s="1"/>
      <c r="T71" s="1"/>
      <c r="U71" s="80"/>
      <c r="V71" s="80"/>
      <c r="W71" s="80"/>
      <c r="X71" s="80">
        <f>SUM(U71:W71)</f>
        <v>0</v>
      </c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9"/>
      <c r="M72" s="1"/>
      <c r="N72" s="73" t="s">
        <v>208</v>
      </c>
      <c r="O72" s="12"/>
      <c r="P72" s="12"/>
      <c r="Q72" s="12"/>
      <c r="R72" s="13"/>
      <c r="S72" s="1"/>
      <c r="T72" s="1"/>
      <c r="U72" s="89" t="s">
        <v>209</v>
      </c>
      <c r="V72" s="90"/>
      <c r="W72" s="89" t="s">
        <v>210</v>
      </c>
      <c r="X72" s="90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9"/>
      <c r="M73" s="1"/>
      <c r="N73" s="75" t="s">
        <v>211</v>
      </c>
      <c r="O73" s="75" t="s">
        <v>212</v>
      </c>
      <c r="P73" s="75" t="s">
        <v>213</v>
      </c>
      <c r="Q73" s="75" t="s">
        <v>214</v>
      </c>
      <c r="R73" s="75" t="s">
        <v>215</v>
      </c>
      <c r="S73" s="1"/>
      <c r="T73" s="1"/>
      <c r="U73" s="91"/>
      <c r="V73" s="92"/>
      <c r="W73" s="93"/>
      <c r="X73" s="92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9"/>
      <c r="M74" s="1"/>
      <c r="N74" s="94"/>
      <c r="O74" s="94"/>
      <c r="P74" s="94"/>
      <c r="Q74" s="94"/>
      <c r="R74" s="94"/>
      <c r="S74" s="1"/>
      <c r="T74" s="1"/>
      <c r="U74" s="73" t="s">
        <v>216</v>
      </c>
      <c r="V74" s="12"/>
      <c r="W74" s="12"/>
      <c r="X74" s="12"/>
      <c r="Y74" s="13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9"/>
      <c r="M75" s="1"/>
      <c r="N75" s="95"/>
      <c r="O75" s="95"/>
      <c r="P75" s="95"/>
      <c r="Q75" s="95"/>
      <c r="R75" s="95"/>
      <c r="S75" s="1"/>
      <c r="T75" s="1"/>
      <c r="U75" s="79" t="s">
        <v>147</v>
      </c>
      <c r="V75" s="79" t="s">
        <v>148</v>
      </c>
      <c r="W75" s="79" t="s">
        <v>149</v>
      </c>
      <c r="X75" s="79" t="s">
        <v>151</v>
      </c>
      <c r="Y75" s="79" t="s">
        <v>217</v>
      </c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9"/>
      <c r="M76" s="1"/>
      <c r="N76" s="1"/>
      <c r="O76" s="1"/>
      <c r="P76" s="1"/>
      <c r="Q76" s="1"/>
      <c r="R76" s="1"/>
      <c r="S76" s="1"/>
      <c r="T76" s="1"/>
      <c r="U76" s="80"/>
      <c r="V76" s="80"/>
      <c r="W76" s="80"/>
      <c r="X76" s="80"/>
      <c r="Y76" s="88">
        <f>SUM(U76:X76)</f>
        <v>0</v>
      </c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9"/>
      <c r="M77" s="1"/>
      <c r="N77" s="1"/>
      <c r="O77" s="1"/>
      <c r="P77" s="1"/>
      <c r="Q77" s="1"/>
      <c r="R77" s="1"/>
      <c r="S77" s="1"/>
      <c r="T77" s="1"/>
      <c r="U77" s="73" t="s">
        <v>218</v>
      </c>
      <c r="V77" s="12"/>
      <c r="W77" s="12"/>
      <c r="X77" s="12"/>
      <c r="Y77" s="13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9"/>
      <c r="M78" s="1"/>
      <c r="N78" s="1"/>
      <c r="O78" s="1"/>
      <c r="P78" s="1"/>
      <c r="Q78" s="1"/>
      <c r="R78" s="1"/>
      <c r="S78" s="1"/>
      <c r="T78" s="1"/>
      <c r="U78" s="79" t="s">
        <v>182</v>
      </c>
      <c r="V78" s="79" t="s">
        <v>183</v>
      </c>
      <c r="W78" s="79" t="s">
        <v>184</v>
      </c>
      <c r="X78" s="79" t="s">
        <v>217</v>
      </c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9"/>
      <c r="M79" s="1"/>
      <c r="N79" s="11" t="s">
        <v>219</v>
      </c>
      <c r="O79" s="12"/>
      <c r="P79" s="12"/>
      <c r="Q79" s="96" t="s">
        <v>220</v>
      </c>
      <c r="R79" s="97" t="str">
        <f>IFERROR(5*(SUM(P81:P98)/COUNT(P81:P98)))</f>
        <v/>
      </c>
      <c r="S79" s="1"/>
      <c r="T79" s="1"/>
      <c r="U79" s="80"/>
      <c r="V79" s="80"/>
      <c r="W79" s="80"/>
      <c r="X79" s="88">
        <f>SUM(U79:W79)</f>
        <v>0</v>
      </c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9"/>
      <c r="M80" s="1"/>
      <c r="N80" s="98" t="s">
        <v>221</v>
      </c>
      <c r="O80" s="99"/>
      <c r="P80" s="100" t="s">
        <v>222</v>
      </c>
      <c r="Q80" s="70"/>
      <c r="R80" s="1"/>
      <c r="S80" s="1"/>
      <c r="T80" s="1"/>
      <c r="U80" s="78" t="s">
        <v>223</v>
      </c>
      <c r="V80" s="12"/>
      <c r="W80" s="12"/>
      <c r="X80" s="13"/>
      <c r="Y80" s="10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9"/>
      <c r="M81" s="1"/>
      <c r="N81" s="102" t="s">
        <v>224</v>
      </c>
      <c r="O81" s="103"/>
      <c r="P81" s="104"/>
      <c r="Q81" s="1"/>
      <c r="R81" s="1"/>
      <c r="S81" s="1"/>
      <c r="T81" s="1"/>
      <c r="U81" s="78" t="s">
        <v>225</v>
      </c>
      <c r="V81" s="12"/>
      <c r="W81" s="12"/>
      <c r="X81" s="13"/>
      <c r="Y81" s="10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9"/>
      <c r="M82" s="1"/>
      <c r="N82" s="102" t="s">
        <v>226</v>
      </c>
      <c r="O82" s="103"/>
      <c r="P82" s="104"/>
      <c r="Q82" s="1"/>
      <c r="R82" s="1"/>
      <c r="S82" s="1"/>
      <c r="T82" s="1"/>
      <c r="U82" s="73" t="s">
        <v>227</v>
      </c>
      <c r="V82" s="12"/>
      <c r="W82" s="12"/>
      <c r="X82" s="12"/>
      <c r="Y82" s="13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9"/>
      <c r="M83" s="1"/>
      <c r="N83" s="102" t="s">
        <v>228</v>
      </c>
      <c r="O83" s="103"/>
      <c r="P83" s="104"/>
      <c r="Q83" s="1"/>
      <c r="R83" s="1"/>
      <c r="S83" s="1"/>
      <c r="T83" s="1"/>
      <c r="U83" s="79" t="s">
        <v>188</v>
      </c>
      <c r="V83" s="79" t="s">
        <v>189</v>
      </c>
      <c r="W83" s="79" t="s">
        <v>190</v>
      </c>
      <c r="X83" s="79" t="s">
        <v>217</v>
      </c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9"/>
      <c r="M84" s="1"/>
      <c r="N84" s="102" t="s">
        <v>229</v>
      </c>
      <c r="O84" s="103"/>
      <c r="P84" s="62"/>
      <c r="Q84" s="1"/>
      <c r="R84" s="1"/>
      <c r="S84" s="1"/>
      <c r="T84" s="1"/>
      <c r="U84" s="80"/>
      <c r="V84" s="80"/>
      <c r="W84" s="80"/>
      <c r="X84" s="88">
        <f>SUM(U84:W84)</f>
        <v>0</v>
      </c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9"/>
      <c r="M85" s="1"/>
      <c r="N85" s="102" t="s">
        <v>230</v>
      </c>
      <c r="O85" s="103"/>
      <c r="P85" s="104"/>
      <c r="Q85" s="1"/>
      <c r="R85" s="1"/>
      <c r="S85" s="1"/>
      <c r="T85" s="1"/>
      <c r="U85" s="73" t="s">
        <v>231</v>
      </c>
      <c r="V85" s="12"/>
      <c r="W85" s="12"/>
      <c r="X85" s="12"/>
      <c r="Y85" s="13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9"/>
      <c r="M86" s="1"/>
      <c r="N86" s="102" t="s">
        <v>232</v>
      </c>
      <c r="O86" s="103"/>
      <c r="P86" s="104"/>
      <c r="Q86" s="1"/>
      <c r="R86" s="1"/>
      <c r="S86" s="1"/>
      <c r="T86" s="1"/>
      <c r="U86" s="79" t="s">
        <v>191</v>
      </c>
      <c r="V86" s="79" t="s">
        <v>192</v>
      </c>
      <c r="W86" s="79" t="s">
        <v>233</v>
      </c>
      <c r="X86" s="79" t="s">
        <v>234</v>
      </c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9"/>
      <c r="M87" s="1"/>
      <c r="N87" s="102" t="s">
        <v>235</v>
      </c>
      <c r="O87" s="103"/>
      <c r="P87" s="104"/>
      <c r="Q87" s="1"/>
      <c r="R87" s="1"/>
      <c r="S87" s="1"/>
      <c r="T87" s="1"/>
      <c r="U87" s="80"/>
      <c r="V87" s="80"/>
      <c r="W87" s="80"/>
      <c r="X87" s="80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9"/>
      <c r="M88" s="1"/>
      <c r="N88" s="102" t="s">
        <v>236</v>
      </c>
      <c r="O88" s="103"/>
      <c r="P88" s="62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9"/>
      <c r="M89" s="1"/>
      <c r="N89" s="102" t="s">
        <v>237</v>
      </c>
      <c r="O89" s="103"/>
      <c r="P89" s="10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9"/>
      <c r="M90" s="1"/>
      <c r="N90" s="102" t="s">
        <v>238</v>
      </c>
      <c r="O90" s="103"/>
      <c r="P90" s="10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9"/>
      <c r="M91" s="1"/>
      <c r="N91" s="102" t="s">
        <v>239</v>
      </c>
      <c r="O91" s="103"/>
      <c r="P91" s="10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9"/>
      <c r="M92" s="1"/>
      <c r="N92" s="102" t="s">
        <v>240</v>
      </c>
      <c r="O92" s="103"/>
      <c r="P92" s="6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9"/>
      <c r="M93" s="1"/>
      <c r="N93" s="102" t="s">
        <v>241</v>
      </c>
      <c r="O93" s="103"/>
      <c r="P93" s="6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9"/>
      <c r="M94" s="1"/>
      <c r="N94" s="102" t="s">
        <v>242</v>
      </c>
      <c r="O94" s="103"/>
      <c r="P94" s="10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9"/>
      <c r="M95" s="1"/>
      <c r="N95" s="102" t="s">
        <v>243</v>
      </c>
      <c r="O95" s="103"/>
      <c r="P95" s="10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9"/>
      <c r="M96" s="1"/>
      <c r="N96" s="102" t="s">
        <v>244</v>
      </c>
      <c r="O96" s="103"/>
      <c r="P96" s="10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9"/>
      <c r="M97" s="1"/>
      <c r="N97" s="102" t="s">
        <v>245</v>
      </c>
      <c r="O97" s="103"/>
      <c r="P97" s="10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9"/>
      <c r="M98" s="1"/>
      <c r="N98" s="105" t="s">
        <v>246</v>
      </c>
      <c r="O98" s="99"/>
      <c r="P98" s="106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9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9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9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9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9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9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9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9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9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9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9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9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9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9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9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9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9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9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9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9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9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9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9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9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9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9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9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9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9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9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9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9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9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9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9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9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9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9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9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9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9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9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9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9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9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9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9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9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9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9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9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9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9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9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9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9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9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9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9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9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9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9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9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9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9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9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9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9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9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9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9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9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9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9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9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9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9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9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9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9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9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9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9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9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9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9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9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9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9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9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9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9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9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9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9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9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9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9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9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9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9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9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9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9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9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9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9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9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9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9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9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9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9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9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9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9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9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9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9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9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9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9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9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9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9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9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9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9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9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9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9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9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9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9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9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9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9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9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9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9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9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9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9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9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9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9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9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9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9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9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9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9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9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9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9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9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9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9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9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9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9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9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9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9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9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9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9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9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9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9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9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9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9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9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9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9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9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9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9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9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9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9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9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9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9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9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9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9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9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9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9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9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9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9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9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9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9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9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9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9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9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9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9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9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9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9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9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9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9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9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9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9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9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9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9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9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9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9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9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9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9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9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9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9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9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9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9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9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9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9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9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9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9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9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9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9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9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9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9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9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9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9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9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9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9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9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9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9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9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9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9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9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9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9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9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9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9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9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9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9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9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9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9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9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9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9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9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9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9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9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9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9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9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9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9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9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9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9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9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9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9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9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9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9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9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9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9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9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9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9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9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9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9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9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9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9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9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9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9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9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9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9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9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9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9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9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9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9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9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9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9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9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9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9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9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9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9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9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9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9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9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9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9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9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9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9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9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9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9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9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9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9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9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9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9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9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9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9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9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9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9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9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9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9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9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9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9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9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9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9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9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9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9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9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9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9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9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9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9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9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9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9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9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9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9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9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9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9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9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9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9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9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9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9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9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9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9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9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9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9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9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9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9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9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9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9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9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9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9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9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9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9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9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9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9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9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9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9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9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9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9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9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9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9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9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9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9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9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9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9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9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9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9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9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9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9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9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9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9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9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9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9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9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9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9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9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9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9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9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9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9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9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9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9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9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9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9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9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9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9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9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9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9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9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9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9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9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9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9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9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9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9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9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9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9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9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9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9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9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9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9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9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9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9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9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9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9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9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9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9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9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9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9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9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9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9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9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9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9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9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9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9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9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9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9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9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9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9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9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9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9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9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9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9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9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9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9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9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9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9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9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9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9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9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9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9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9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9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9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9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9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9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9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9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9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9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9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9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9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9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9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9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9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9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9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9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9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9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9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9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9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9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9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9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9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9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9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9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9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9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9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9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9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9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9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9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9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9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9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9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9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9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9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9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9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9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9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9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9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9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9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9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9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9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9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9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9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9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9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9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9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9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9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9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9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9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9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9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9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9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9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9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9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9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9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9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9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9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9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9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9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9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9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9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9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9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9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9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9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9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9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9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9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9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9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9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9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9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9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9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9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92">
    <mergeCell ref="B36:C36"/>
    <mergeCell ref="F36:I36"/>
    <mergeCell ref="R36:S36"/>
    <mergeCell ref="U36:V36"/>
    <mergeCell ref="B37:C37"/>
    <mergeCell ref="B38:C38"/>
    <mergeCell ref="B39:C39"/>
    <mergeCell ref="F39:G40"/>
    <mergeCell ref="I39:J40"/>
    <mergeCell ref="B40:C40"/>
    <mergeCell ref="B41:C41"/>
    <mergeCell ref="B43:D43"/>
    <mergeCell ref="N43:V43"/>
    <mergeCell ref="B44:C44"/>
    <mergeCell ref="N63:Q63"/>
    <mergeCell ref="O64:Q64"/>
    <mergeCell ref="U64:Y64"/>
    <mergeCell ref="U69:X69"/>
    <mergeCell ref="N72:R72"/>
    <mergeCell ref="U72:V72"/>
    <mergeCell ref="W72:X72"/>
    <mergeCell ref="U80:X80"/>
    <mergeCell ref="U81:X81"/>
    <mergeCell ref="U73:V73"/>
    <mergeCell ref="W73:X73"/>
    <mergeCell ref="U74:Y74"/>
    <mergeCell ref="U77:Y77"/>
    <mergeCell ref="N79:P79"/>
    <mergeCell ref="N80:O80"/>
    <mergeCell ref="N81:O81"/>
    <mergeCell ref="N82:O82"/>
    <mergeCell ref="U82:Y82"/>
    <mergeCell ref="N83:O83"/>
    <mergeCell ref="N84:O84"/>
    <mergeCell ref="N85:O85"/>
    <mergeCell ref="U85:Y85"/>
    <mergeCell ref="N86:O86"/>
    <mergeCell ref="N94:O94"/>
    <mergeCell ref="N95:O95"/>
    <mergeCell ref="N96:O96"/>
    <mergeCell ref="N97:O97"/>
    <mergeCell ref="N98:O98"/>
    <mergeCell ref="N87:O87"/>
    <mergeCell ref="N88:O88"/>
    <mergeCell ref="N89:O89"/>
    <mergeCell ref="N90:O90"/>
    <mergeCell ref="N91:O91"/>
    <mergeCell ref="N92:O92"/>
    <mergeCell ref="N93:O93"/>
    <mergeCell ref="C2:D2"/>
    <mergeCell ref="F2:I2"/>
    <mergeCell ref="C3:D3"/>
    <mergeCell ref="G3:I3"/>
    <mergeCell ref="C4:D4"/>
    <mergeCell ref="C5:D5"/>
    <mergeCell ref="C6:D6"/>
    <mergeCell ref="F16:I16"/>
    <mergeCell ref="G17:I17"/>
    <mergeCell ref="N22:O22"/>
    <mergeCell ref="F23:I23"/>
    <mergeCell ref="G24:I24"/>
    <mergeCell ref="C7:D7"/>
    <mergeCell ref="C8:D8"/>
    <mergeCell ref="C9:D9"/>
    <mergeCell ref="F9:I9"/>
    <mergeCell ref="G10:I10"/>
    <mergeCell ref="B12:D12"/>
    <mergeCell ref="B17:D18"/>
    <mergeCell ref="B26:D26"/>
    <mergeCell ref="B27:C27"/>
    <mergeCell ref="B28:C28"/>
    <mergeCell ref="N28:V28"/>
    <mergeCell ref="B29:C29"/>
    <mergeCell ref="B30:C30"/>
    <mergeCell ref="R30:V30"/>
    <mergeCell ref="B31:C31"/>
    <mergeCell ref="N31:P31"/>
    <mergeCell ref="B32:C32"/>
    <mergeCell ref="F32:I32"/>
    <mergeCell ref="B33:C33"/>
    <mergeCell ref="B34:C34"/>
    <mergeCell ref="B35:C35"/>
    <mergeCell ref="F44:G44"/>
    <mergeCell ref="I44:J44"/>
    <mergeCell ref="B50:I50"/>
    <mergeCell ref="N44:P44"/>
    <mergeCell ref="U44:V44"/>
    <mergeCell ref="R50:S50"/>
    <mergeCell ref="U51:Y51"/>
    <mergeCell ref="N54:O54"/>
    <mergeCell ref="Q54:R54"/>
    <mergeCell ref="U54:Y54"/>
  </mergeCells>
  <drawing r:id="rId1"/>
</worksheet>
</file>