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31"/>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611" documentId="8_{A9B08717-0A78-4896-A8AA-F48CA0C7A758}" xr6:coauthVersionLast="47" xr6:coauthVersionMax="47" xr10:uidLastSave="{88F76A75-A0C9-4095-A009-D0BD1349191A}"/>
  <bookViews>
    <workbookView xWindow="-120" yWindow="-120" windowWidth="29040" windowHeight="15840" tabRatio="500" firstSheet="2" activeTab="2" xr2:uid="{00000000-000D-0000-FFFF-FFFF00000000}"/>
  </bookViews>
  <sheets>
    <sheet name="Sommaire" sheetId="9" r:id="rId1"/>
    <sheet name="Fonctionnalités" sheetId="8" r:id="rId2"/>
    <sheet name="Assurance Qualité" sheetId="6" r:id="rId3"/>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59" i="6" l="1"/>
  <c r="F60" i="6"/>
  <c r="B29" i="8"/>
  <c r="F48" i="6"/>
  <c r="F46" i="6"/>
  <c r="F55" i="6"/>
  <c r="B32" i="8"/>
  <c r="B26" i="8"/>
  <c r="B24" i="8"/>
  <c r="C55" i="6"/>
  <c r="B10" i="8"/>
  <c r="C48" i="6"/>
  <c r="C45" i="6"/>
  <c r="C34" i="6"/>
  <c r="B9" i="8"/>
  <c r="B17" i="8"/>
  <c r="B11" i="8"/>
  <c r="B13" i="8"/>
  <c r="B14" i="8"/>
  <c r="E54" i="8"/>
  <c r="E53" i="8"/>
  <c r="E52" i="8"/>
  <c r="E38" i="8"/>
  <c r="E37" i="8"/>
  <c r="E36" i="8"/>
  <c r="E21" i="8"/>
  <c r="E20" i="8"/>
  <c r="J11" i="6"/>
  <c r="I11" i="6"/>
  <c r="G11" i="6"/>
  <c r="F11" i="6"/>
  <c r="D11" i="6"/>
  <c r="C11" i="6"/>
  <c r="E29" i="8"/>
  <c r="E30" i="8"/>
  <c r="E31" i="8"/>
  <c r="E32" i="8"/>
  <c r="E33" i="8"/>
  <c r="C18" i="6"/>
  <c r="D18" i="6"/>
  <c r="F18" i="6"/>
  <c r="G18" i="6"/>
  <c r="I18" i="6"/>
  <c r="J18" i="6"/>
  <c r="C23" i="6"/>
  <c r="D23" i="6"/>
  <c r="F23" i="6"/>
  <c r="G23" i="6"/>
  <c r="I23" i="6"/>
  <c r="J23" i="6"/>
  <c r="C28" i="6"/>
  <c r="D28" i="6"/>
  <c r="F28" i="6"/>
  <c r="G28" i="6"/>
  <c r="I28" i="6"/>
  <c r="J28" i="6"/>
  <c r="D34" i="6"/>
  <c r="F34" i="6"/>
  <c r="G34" i="6"/>
  <c r="I34" i="6"/>
  <c r="J34" i="6"/>
  <c r="C40" i="6"/>
  <c r="D40" i="6"/>
  <c r="F40" i="6"/>
  <c r="G40" i="6"/>
  <c r="I40" i="6"/>
  <c r="J40" i="6"/>
  <c r="C50" i="6"/>
  <c r="D50" i="6"/>
  <c r="F50" i="6"/>
  <c r="G50" i="6"/>
  <c r="I50" i="6"/>
  <c r="J50" i="6"/>
  <c r="C57" i="6"/>
  <c r="D57" i="6"/>
  <c r="F57" i="6"/>
  <c r="G57" i="6"/>
  <c r="I57" i="6"/>
  <c r="J57" i="6"/>
  <c r="I59" i="6"/>
  <c r="E13" i="8"/>
  <c r="E46" i="8"/>
  <c r="E47" i="8"/>
  <c r="E48" i="8"/>
  <c r="E49" i="8"/>
  <c r="E25" i="8"/>
  <c r="E26" i="8"/>
  <c r="E27" i="8"/>
  <c r="E28" i="8"/>
  <c r="E10" i="8"/>
  <c r="E11" i="8"/>
  <c r="E12" i="8"/>
  <c r="E14" i="8"/>
  <c r="E15" i="8"/>
  <c r="E16" i="8"/>
  <c r="E17" i="8"/>
  <c r="E9" i="8"/>
  <c r="D59" i="6" l="1"/>
  <c r="G59" i="6"/>
  <c r="C5" i="9" s="1"/>
  <c r="J59" i="6"/>
  <c r="I60" i="6" s="1"/>
  <c r="C6" i="9" s="1"/>
  <c r="C59" i="6"/>
  <c r="C60" i="6" s="1"/>
  <c r="C4" i="9" s="1"/>
  <c r="G7" i="9"/>
  <c r="D50" i="8" l="1"/>
  <c r="D34" i="8"/>
  <c r="E8" i="8" l="1"/>
  <c r="E18" i="8" s="1"/>
  <c r="D18" i="8"/>
  <c r="E24" i="8"/>
  <c r="E34" i="8" s="1"/>
  <c r="E41" i="8"/>
  <c r="E42" i="8"/>
  <c r="E43" i="8"/>
  <c r="E44" i="8"/>
  <c r="E45" i="8"/>
  <c r="E50" i="8" l="1"/>
  <c r="B4" i="9"/>
  <c r="D4" i="9" s="1"/>
  <c r="B6" i="9"/>
  <c r="B5" i="9"/>
  <c r="D6" i="9" l="1"/>
  <c r="G6" i="9" s="1"/>
  <c r="D5" i="9"/>
  <c r="G5" i="9" s="1"/>
  <c r="G4" i="9"/>
</calcChain>
</file>

<file path=xl/sharedStrings.xml><?xml version="1.0" encoding="utf-8"?>
<sst xmlns="http://schemas.openxmlformats.org/spreadsheetml/2006/main" count="317" uniqueCount="204">
  <si>
    <t>Fonct.</t>
  </si>
  <si>
    <t>A.Q</t>
  </si>
  <si>
    <t>Total</t>
  </si>
  <si>
    <t>Heures de retard
(-10%)/heure</t>
  </si>
  <si>
    <t>Poids</t>
  </si>
  <si>
    <t>Note pondérée</t>
  </si>
  <si>
    <t>Sprint 1</t>
  </si>
  <si>
    <t>Sprint 2</t>
  </si>
  <si>
    <t>Sprint 3</t>
  </si>
  <si>
    <t>UX</t>
  </si>
  <si>
    <t>Grille de correction LOG2990</t>
  </si>
  <si>
    <t>Fonctionnalités</t>
  </si>
  <si>
    <t>Fonctionnalité</t>
  </si>
  <si>
    <t>Note</t>
  </si>
  <si>
    <t>Testé</t>
  </si>
  <si>
    <t>Note finale</t>
  </si>
  <si>
    <t>Correcteur</t>
  </si>
  <si>
    <t>Commentaires</t>
  </si>
  <si>
    <t>1.1 Point d'entrée de l'application</t>
  </si>
  <si>
    <t>Yanis</t>
  </si>
  <si>
    <t>1.2 Initialisation d'une nouvelle partie - Multijoueur</t>
  </si>
  <si>
    <t>Aucune indication lorsque le 2e joueur se fait rejeter par l'hôte.
Beau travail!</t>
  </si>
  <si>
    <t>1.3 Mode de jeu classique - Multijoueur</t>
  </si>
  <si>
    <t xml:space="preserve">Le bouton "Quitter" renvoit les 2 joueurs dans la page d'accueil.
Client
InfosBoxComponent aucun test
WaitingRoomPageComponent aucun test
</t>
  </si>
  <si>
    <t>1.4 Validation des mots</t>
  </si>
  <si>
    <t>Thomas</t>
  </si>
  <si>
    <t>Le système doit considérer une validation comme échouée si le server ne répond pas</t>
  </si>
  <si>
    <t>1.5 Vue de jeu</t>
  </si>
  <si>
    <t>1.6 Boite de communication et clavardage</t>
  </si>
  <si>
    <t>Le système ne replace pas automatiquement la barre de défilement lorsqu'on reçoit un nouveau message
(Erreur dans la console, ExpressionChangedAfterItHasBeenCheckedError)</t>
  </si>
  <si>
    <t>1.7 Placer des lettres (commande seulement)</t>
  </si>
  <si>
    <t>Mektoub</t>
  </si>
  <si>
    <t>L'orientation n'est pas optionnelle lorsqu'il y a une seule lettre d'ajoutée</t>
  </si>
  <si>
    <t>1.8 Échanger des lettres (commande seulement)</t>
  </si>
  <si>
    <t>1.9 Passer son tour</t>
  </si>
  <si>
    <t>1.10 Abandonner une partie</t>
  </si>
  <si>
    <t>La fermeture de la page n'est pas correctement considéré comme un abandon</t>
  </si>
  <si>
    <t>Note finale pour le sprint</t>
  </si>
  <si>
    <t>Pénalités</t>
  </si>
  <si>
    <t>Crash</t>
  </si>
  <si>
    <t>Erreurs de HTML dans les tests du client + "big bad error" communication-service.spec.ts
La fonction alert() cause un crash des tests + arrêt prémature</t>
  </si>
  <si>
    <t>Erreur de build</t>
  </si>
  <si>
    <t>2.1 Mode solo et Joueur Virtuel débutant</t>
  </si>
  <si>
    <t>Hakim</t>
  </si>
  <si>
    <t xml:space="preserve">- Le joueur fait des placements sans lettres qui lui rapportent 3 
points. (placer h7h ) 
- Le joueur virtuel n'attend pas 20 secondes avant de passer.
- Le joueur virtuel n'attend pas nécessairement 3 secondes avant de jouer
- Le joueur virtuel échange parfois un nombre de lettres excédant 7
</t>
  </si>
  <si>
    <t>2.2 Placement aléatoire dans une partie</t>
  </si>
  <si>
    <t>Très bien!</t>
  </si>
  <si>
    <t>2.3 Meilleurs scores</t>
  </si>
  <si>
    <t>- Match nul les deux scores ne sont pas ajoutés 
- Abandon, le score de l'autre joueur n'est pas ajouté s'il est perdant 
- Lorsqu'on a le même score qu'une entrée du tableau, mal géré
- Pas de retour à l'usager lorsque la BD ou le serveur est indisponible</t>
  </si>
  <si>
    <t>2.4 Paramètres de partie - minuterie</t>
  </si>
  <si>
    <t>2.5 Initialisation d'une nouvelle partie - mode solo</t>
  </si>
  <si>
    <t>Suggestion: Ajouter une limite de charactères dans le nom 
Très bien!</t>
  </si>
  <si>
    <t>2.6 Placer des lettres</t>
  </si>
  <si>
    <t>Après un Esc ou encore un changement de focus, il est possible de placer des lettres à l'endroit où la flèche était. 
Bon travail!</t>
  </si>
  <si>
    <t>2.7 Échanger des lettres</t>
  </si>
  <si>
    <t>2.8 Commande réserve</t>
  </si>
  <si>
    <t>2.9 Manipuler les lettres du chevalet</t>
  </si>
  <si>
    <t xml:space="preserve">Sélection de position avec roulette et souris: Problème avec les côtés (effet de rotation circulaire, on en parlé lors des démos), il faut rajouter un edge-case pour la première et dernière lettre...
</t>
  </si>
  <si>
    <t>2.10 Commande indice</t>
  </si>
  <si>
    <t xml:space="preserve"> - Parfois on a pas de placements possibles lors du premier tour 
 - La commande indice va parfois mélanger le chevalet des deux joueurs, donnant ainsi des placements invalides 
 - Certains indices sont vides (pas de lettres) ou bien on a parfois des indices en double dans la même suggestion</t>
  </si>
  <si>
    <t>Erreur de build  / déploiement erroné</t>
  </si>
  <si>
    <t>Anciennes fonctionnalités brisées</t>
  </si>
  <si>
    <t xml:space="preserve">Le système doit considérer une validation comme échouée si le server ne répond pas (toujours pas implémenté)
</t>
  </si>
  <si>
    <t>3.1 Historique des parties</t>
  </si>
  <si>
    <t>3.2 Mode admin</t>
  </si>
  <si>
    <t>3.3. Joueur Virtuel expert</t>
  </si>
  <si>
    <t>3.4 Mode LOG2990 - Objectifs publics</t>
  </si>
  <si>
    <t>3.5 Mode LOG2990 - Objectifs privés</t>
  </si>
  <si>
    <t>3. Téléverser un nouveau dictionnaire</t>
  </si>
  <si>
    <t>3.7 Paramètres de partie - dictionnaire</t>
  </si>
  <si>
    <t>3.8 Abandonner une partie multijoueur - remplacer par JV</t>
  </si>
  <si>
    <t>3.9 Commande aide</t>
  </si>
  <si>
    <t>Erreur de build / déploiement erroné</t>
  </si>
  <si>
    <t>Assurance Qualité</t>
  </si>
  <si>
    <t>Critère</t>
  </si>
  <si>
    <t>Description</t>
  </si>
  <si>
    <t>1. Projet</t>
  </si>
  <si>
    <t>1.1 Utilisation des Cadriciels</t>
  </si>
  <si>
    <t>Le projet respecte les meilleures pratiques des cadriciels utilisés. (Exemple: séparation des responsabilités dans les Components et Services d'Angular, respect de la sémantique HTTP avec Express, etc.)</t>
  </si>
  <si>
    <t xml:space="preserve">Utilisation non nécessaire de document (mouse.service)
PlayAreaComponent implémente trop de logique
</t>
  </si>
  <si>
    <t>1.2 Arborescence</t>
  </si>
  <si>
    <t>Le projet respecte une arborescence de fichier claire,uniforme et structurée.
Les noms de fichiers et dossiers respectent le format kebab-case.</t>
  </si>
  <si>
    <t>Certains fichiers n'étant pas des components sont dans le dossier components</t>
  </si>
  <si>
    <t>Corrigé</t>
  </si>
  <si>
    <t>Sous-total</t>
  </si>
  <si>
    <t>2. Classe</t>
  </si>
  <si>
    <t>2.1 Responsabilité</t>
  </si>
  <si>
    <t>La classe n'a qu'une responsabilitée.
La classe n'est pas triviale.</t>
  </si>
  <si>
    <t>Les classes CommunicationService et GameContextService ont beaucoup trop de responsabilités, il faut les séparer en sous services. (Ex. un service pour les messages, un pour le début d'une partie...)</t>
  </si>
  <si>
    <t xml:space="preserve">VirtualPlayer a trop de responsabilités (validation des mots, placement des mots, actions) Game a trop de responsabilités. </t>
  </si>
  <si>
    <t>2.2 Nom</t>
  </si>
  <si>
    <t>La classe a un nom clair et précis.
La classe a un nom qui respecte le format PascalCase.</t>
  </si>
  <si>
    <t>Bien</t>
  </si>
  <si>
    <t>2.3 Attributs</t>
  </si>
  <si>
    <t>La classe comporte uniquement des attributs utilisés.
La classe comporte uniquement des attributs qui sont des états de la classe.
La classe ne comporte pas d'attribut utilisé seulement dans les tests.</t>
  </si>
  <si>
    <t>2.4 Accessibilité</t>
  </si>
  <si>
    <t>La classe minisme l'accessibilité des membres. (Bonne utilisation de public/private/protected pour les attributs et les fonctions)
Les méthodes get/set font une validation quelconque sur les attributs privés.</t>
  </si>
  <si>
    <t>2.5 Valeur par défaut</t>
  </si>
  <si>
    <t>La classe initialise tous ses attributs de la même façon. Soit à la définition, soit dans le constructeur.</t>
  </si>
  <si>
    <t>Les classes CommunicationService et Game ont des attributs initialisés à la définition, et d'autre dans le constructeur</t>
  </si>
  <si>
    <t xml:space="preserve">CommunicationService, GameContext, ChatBoxComponent, PlayAreaComponent, SoloDialogComponent, Game, Room initialisent tous des attributs dans le constructeur et à la définition. </t>
  </si>
  <si>
    <t>3. Fonctions</t>
  </si>
  <si>
    <t>3.1 Nom</t>
  </si>
  <si>
    <t>La fonction a un nom précis.
La fonction a un nom qui respecte le format camelCase.</t>
  </si>
  <si>
    <t xml:space="preserve">createCommande (retourne seulement la commande placer. ) message() n'est pas assez précis. précisez sendMessage, addMessage, deleteMessage... verify()... </t>
  </si>
  <si>
    <t>3.2 Utilité</t>
  </si>
  <si>
    <t>La fonction est utilie et non-triviale.
La fonction ne peut pas être fragmenté en plusieurs fonctions.</t>
  </si>
  <si>
    <t>3.3 Paramètres</t>
  </si>
  <si>
    <t>La fonction possède le moins de paramètres possibles en entrée.
La fonction possède uniquement des paramètres d'entrée qui sont utilisés.</t>
  </si>
  <si>
    <t>Certaines fonctions ont trop de paramètres. (ex. getLettersOtherWord)</t>
  </si>
  <si>
    <t>4. Exceptions</t>
  </si>
  <si>
    <t>4.1 Console</t>
  </si>
  <si>
    <t>La console ne génère pas de message d'avertissement (warning) ou d'erreur (error) qui aurait pu être gérés par le programme.</t>
  </si>
  <si>
    <t>Dans votre code vous faites beaucoup de throw new Error(...), utilisez plutôt une variable qui contient le message d'erreur. On ne veut pas throw pour éviter des erreurs dans la console...</t>
  </si>
  <si>
    <t>4.2 Code asynchrone</t>
  </si>
  <si>
    <t>Le code asynchrone (Promise, Observable, Event) est géré adéquatement.</t>
  </si>
  <si>
    <t>4.3 Message d'erreur</t>
  </si>
  <si>
    <t>Le message d'erreur est précis et compréhensible par l'utilisateur moyen.</t>
  </si>
  <si>
    <t>Les erreurs sont assez précises mais certaines sont en français et d'autres en anglais, il faut avoir une convention dans votre équipe</t>
  </si>
  <si>
    <t>5. Variables et constantes</t>
  </si>
  <si>
    <t>Correcteur: Yanis</t>
  </si>
  <si>
    <t>5.1 Groupement</t>
  </si>
  <si>
    <t>Les constantes sont regroupées ensemble en groupes logiques.</t>
  </si>
  <si>
    <t>devrait être dans un fichier de constante: grid.service.ts lignes 6,7,108,109,110,111,112, game.ts ligne 15 et 16, waiting-room.service.ts ligne 7, game-context.service.ts ligne 6 + infos-box.component.ts ligne 6</t>
  </si>
  <si>
    <t>5.2 Environnement</t>
  </si>
  <si>
    <t>Des variables d'environnements sont utilisées lorsque possible.</t>
  </si>
  <si>
    <t>5.3 Nom</t>
  </si>
  <si>
    <t>La variable locale respecte le format camelCase.
La constante respecte respecte le format SCREAMING_SNAKE_CASE.
La variable n'a pas un nom troncé excessivement. (Exemple: utiliser background au lieu de seulement bg)
La variable a un nom clair et précis.</t>
  </si>
  <si>
    <t>format SCREAMING_SNAKE_CASE: grid.service.ts lignes 8 à 22, alphabet-template.ts ligne 2, syntax-validator.ts ligne 1, reserve.ts ligne 66
nom de variable grid.service.ts ligne 189,192</t>
  </si>
  <si>
    <t xml:space="preserve">nom de variable: letter-rack.component.ts ligne 96,  play-area.component.ts (elem), contants.ts (AWOL), dictionnary.service.ts ligne 12, communication.service.ts ligne 139, high-scores.service.ts ligne 10
troncé:  letter-rack.component.ts (e), 
constants.ts ligne 46, play-area.component.ts (cst) + dans dautres fichiers
ligne 34, constants.ts (VP), reserve.ts ligne 38, main-lobby.service.ts ligne 19,51
format SCREAMING_SNAKE_CASE: letter-rack.component.ts ligne 51, alphabet-letters.ts ligne 2, command-parsing.ts ligne 1, parameters.ts ligne 14, grid.service.ts ligne 172 à 175, 223,238,239,248,249, reserve.ts ligne 73, </t>
  </si>
  <si>
    <t>5.4 Constante</t>
  </si>
  <si>
    <t>La constante est utilisé dans un contexte lié à la logique d'affaire. (Exemple d'erreur: const DEUX = 2,  bonne utilisation: WAIT_TIME = 5000 )</t>
  </si>
  <si>
    <t>socket.controller.ts ligne 67,116,141
Devrait être/utiliser une constante: game-context.service.ts ligne 98 + chat-box.component.ts ligne 147, grid.service.ts ligne 87, word-getter.ts ligne 15, 20-21</t>
  </si>
  <si>
    <t>constants.ts ligne 31
devrait être/utiliser une constante: game.ts ligne 57, command-parsing.ts ligne 66, game-context.service.ts ligne 140, solo-dialog.component.ts ligne 15</t>
  </si>
  <si>
    <t>Attention à l'emplacements et à la nomenclature de vos constantes!</t>
  </si>
  <si>
    <t>Bien, attention aux noms/formats de vos variables/constantes!</t>
  </si>
  <si>
    <t>6. Expressions booléennes</t>
  </si>
  <si>
    <t>6.1 Expression</t>
  </si>
  <si>
    <t>L'expression booléenne n'es pas comparée à true ou false. (Exemple d'erreur: x === true)</t>
  </si>
  <si>
    <t xml:space="preserve">undefined redondant: chat-box.component.ts ligne 60, app.component.ts ligne 15 et 18, communication.service.ts ligne 65,77,86,139,154, grid.service.ts ligne 73, game-tile.ts ligne 30, parameters.ts ligne 104, reserve.ts ligne 60,
room.ts ligne 37, main-lobby.service.ts lignes 24 et 29, rooms.service.ts ligne 29, syntax-validator.ts ligne 42 et 62, word-getter.ts ligne 37  </t>
  </si>
  <si>
    <t>undefined/null redondant: 
Warning: game-tile.ts ligne 15 utiliser l'opérateur ??, game.ts ligne 57 utiliser undefined au lie de null
command-parsing.ts ligne 29,66, infos-box.component.ts ligne 32, communication.service.ts ligne 64,76,101,116, game-tile.ts ligne 34, game.ts ligne 46,67, letter-node.ts ligne 8, room.ts ligne 36, virtual-player.ts ligne 66, dictionnary-trie.service.ts ligne 34,52,
grid.service.ts ligne 73,100,150, mouse.service.ts ligne 32, high-scores.service.ts ligne 37,62
Venez me voir si vous avez des questions sur l'utilisation de undefined/null</t>
  </si>
  <si>
    <t>6.2 Logique négative</t>
  </si>
  <si>
    <t>L'expression booléenne évite la logique négative. (Exemple d'erreur:  if( !notFound(…) )</t>
  </si>
  <si>
    <t>rooms.service.ts ligne 22, socket.controller.ts ligne 116</t>
  </si>
  <si>
    <t>6.3 Ternaire</t>
  </si>
  <si>
    <t>L'expression booléenne utilise un ternaire dans le bon scénario.</t>
  </si>
  <si>
    <t>letter-rack.component.ts ligne 76, play-area.component.ts ligne 136, mouse.service.ts ligne 33, game.ts ligne 24, word-getter.ts ligne 22,28</t>
  </si>
  <si>
    <t>6.4 Prédicats</t>
  </si>
  <si>
    <t>L'expression booléenne est simple.
L'expression booléenne utilise un ou des prédicats pour simplifier une condition complexe.</t>
  </si>
  <si>
    <t xml:space="preserve">devrait utiliser des prédicats board.ts lignes 110,119,141,147,155,158,164,167,180,182, , game.ts ligne 71, reserve.ts ligne 39 et 40, syntax-validator.ts ligne 42, word-getter.ts ligne 32, 34, 50 et 78, chat-box.component.ts ligne 95 et 96 </t>
  </si>
  <si>
    <t xml:space="preserve">peut être fait avec 1 return: dictionnary.service.ts ligne 21
Utiliser des prédicats: 
Warning: command-parsing.ts ligne 54
board.ts ligne 123, 190, letter-rack.component.ts ligne 25, play-area.component.ts ligne 151, reserve.ts ligne 39, </t>
  </si>
  <si>
    <t>Attention avec l'utilisation de undefined et avec la lisibilité de vos expressions booléennes!</t>
  </si>
  <si>
    <t>Attention avec l'utilisation de undefined!</t>
  </si>
  <si>
    <t>7. Qualité générale</t>
  </si>
  <si>
    <t>7.1 Langue</t>
  </si>
  <si>
    <t>La langue utilisée pour les variables, classes et fonctions est uniforme pour tout le code source.
La langue utilisée pour les commentaires doit être uniforme, mais peut être différente que la langue du code source.</t>
  </si>
  <si>
    <t>Certains commentaires sont en français, d'autres en anglais, veuillez vous mettre d'accord sur 1 langue à utiliser.</t>
  </si>
  <si>
    <t>Belle amélioration</t>
  </si>
  <si>
    <t>7.2 Commentaire</t>
  </si>
  <si>
    <t>Le commentaire est pertinent. (Le code commenté n'est pas pertinent)</t>
  </si>
  <si>
    <t>Quelques lignes de tests commentées + variables commentées</t>
  </si>
  <si>
    <t>Attention aux tests commentés. Si ils ne sont pas utilisés il faut les enlever</t>
  </si>
  <si>
    <t>7.3 Enum</t>
  </si>
  <si>
    <t>Le code utilise des enum lorsque c'est pertinent.</t>
  </si>
  <si>
    <t>7.4 Classe et interface</t>
  </si>
  <si>
    <t>Le code n'utilise pas d'objets anonymes JS et priorise les classes et les interfaces.</t>
  </si>
  <si>
    <t>logins.service.ts users[]: Créer un type pour les users (objet anonyme)
main-page.component.ts: boutonMainPage[] objets anonymes
mode-page.component.ts: boutons[] objets anonymes
socket-wrapper.ts: params objet anonyme (créez une interface)
rooms.service.ts: markedForDeletion objet anonyme (créez une interface)</t>
  </si>
  <si>
    <t>Très belle amélioration, bravo</t>
  </si>
  <si>
    <t>7.5 Duplication</t>
  </si>
  <si>
    <t>Il n'y a pas de duplication de code.</t>
  </si>
  <si>
    <t>game-page.component.ts lignes 61-66 et 55-60: (Utilisez un paramètre)</t>
  </si>
  <si>
    <t>board.ts, word-getter.ts: findStart() duplication de code
play-area.component.ts: 109-113 et 88-92: à mettre dans une fonction</t>
  </si>
  <si>
    <t>7.6 ESLint</t>
  </si>
  <si>
    <t>Il n'y a pas de "eslint:disable" non justifiés dans le code.
L'utilisation limitée de eslint:disable est tolérée dans les fichiers de test (.spec.ts). (Exemple : nombres magiques)</t>
  </si>
  <si>
    <t>play-area.component.ts no-invalid-this (initialisation dans le constructeur)</t>
  </si>
  <si>
    <t>Bravo</t>
  </si>
  <si>
    <t>7.7 Imbrication</t>
  </si>
  <si>
    <t>La structure conditionnelle réduit l'imbrication lorsque possible.</t>
  </si>
  <si>
    <t>chat-box.component.ts place() complexité cognitive de 16 (max 15)
board.ts isWordInBound() complexité cognitive de 20 (max 15)
board.ts getContacts() complexité cognitive de 17 (max 15)
board.ts isWordTouchingHorizontal() , firstWordValidation() et isWordTouchingVertical() mauvaise utilisation du else if (même retour de true)
socket.controller.ts on(connect) complexité cognitive de 17 (max 15)
Séparez votre logique en plusieurs fonctions!!!!</t>
  </si>
  <si>
    <t>grid.service.ts: tempUpdateBoard (imbrication).
virtual-player.ts: validateCrosswords (imbrication).
word-getter.ts: getStringPositionVirtualPlayer (imbrication).
dictionnary-trie.service.ts: generatePossibleWords (imbrication) - on ne veut pas avoir besoin de label. Refactor votre code en conséquence.</t>
  </si>
  <si>
    <t>7.8 Performance</t>
  </si>
  <si>
    <t>Le logiciel a une performance acceptable.</t>
  </si>
  <si>
    <t>Attention aux objets anonymes dans votre code, il faut utiliser des interfaces à la place...</t>
  </si>
  <si>
    <t>Bonne amélioration félicitation</t>
  </si>
  <si>
    <t>8. Gestion de versions</t>
  </si>
  <si>
    <t>8.1 TAG</t>
  </si>
  <si>
    <t>La branche de développement possède le bon tag. (sprint1, sprint2, sprint3)</t>
  </si>
  <si>
    <t>8.2 Commit</t>
  </si>
  <si>
    <t>Le commit a un message pertinent et descriptif.</t>
  </si>
  <si>
    <t xml:space="preserve"> 'ready to merge' 30d38c26 fbd001ae, 'thruly ready to be merged in dev' 2288751c, 'feature terminé' 56809a02, 'css' 7c1c2ab8, 'update' eaa1dcfb, 48f356ab, e3755c08. 
Attention, il y a plusieurs commits de 1-2 mot qui manque de description.</t>
  </si>
  <si>
    <t>vp' 5d277103, 'fix condition' 83ddea33, 'merge' 5f0981ce 56cd47ff da94ae64 6f98474f, 'refactor a few functions' 734ed2ca bfce4287, 'getScores' f129cbee et d'autres
Beaucoup de commits manquent de description.</t>
  </si>
  <si>
    <t>8.3 Branches mortes</t>
  </si>
  <si>
    <t xml:space="preserve">Le projet ne contient pas de branches mortes (stale branch). Une branche est considérée comme morte si elle n'a pas de commit pendant plus de 3 semaines. </t>
  </si>
  <si>
    <t>8.4 Gitlab</t>
  </si>
  <si>
    <t>Des Merge Requests sont utilisées pour fusionner vers la branche de production.
Les Merge Requests sont approuvées par au moins un membre de l'équipe avant la fusion.
Les Issues sont mis à jour tout au long du projet.</t>
  </si>
  <si>
    <t xml:space="preserve"> Merge request 62,68,69 et beaucoup d'autres avant n'ont pas été approuvé par 1 coéquipier.</t>
  </si>
  <si>
    <t xml:space="preserve"> Merge request 84, 87, 89, 103, 107 et 114 n'ont pas été approuvé par 1 coéquipier.</t>
  </si>
  <si>
    <t>8.5 Fichiers</t>
  </si>
  <si>
    <t>Le projet contient uniquement les fichiers nécessaires. (Exemple: pas de dossier node_modules ou coverage).</t>
  </si>
  <si>
    <t>fichier 'tatus'</t>
  </si>
  <si>
    <t>Assurez vous de bien faire approuver vos merge requests par au moins 1 coéquipier avant de merge! Ajoutez les détails importants dans vos message de commit</t>
  </si>
  <si>
    <t>Attention à vos messages de commit et attention à ne pas mettre les 'Approvals' en optionnel pour éviter de merge sans avoir approuvé!</t>
  </si>
  <si>
    <t>Total QA sprint</t>
  </si>
  <si>
    <t>Note QA sprint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</si>
</sst>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s>
  <fills count="25">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s>
  <borders count="54">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81">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10"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9" borderId="33" xfId="0" applyFont="1" applyFill="1" applyBorder="1" applyAlignment="1">
      <alignment horizontal="left" vertical="center"/>
    </xf>
    <xf numFmtId="0" fontId="14" fillId="11" borderId="9" xfId="0" applyFont="1" applyFill="1" applyBorder="1" applyAlignment="1">
      <alignment horizontal="left" vertical="center"/>
    </xf>
    <xf numFmtId="0" fontId="14" fillId="11" borderId="25" xfId="0" applyFont="1" applyFill="1" applyBorder="1" applyAlignment="1">
      <alignment horizontal="left" vertical="center"/>
    </xf>
    <xf numFmtId="0" fontId="14" fillId="11" borderId="30"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9" borderId="24" xfId="0" applyFont="1" applyFill="1" applyBorder="1" applyAlignment="1">
      <alignment horizontal="left"/>
    </xf>
    <xf numFmtId="1" fontId="14" fillId="19" borderId="24" xfId="0" applyNumberFormat="1" applyFont="1" applyFill="1" applyBorder="1" applyAlignment="1">
      <alignment horizontal="left"/>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4" fillId="11" borderId="45" xfId="0"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5" fillId="20" borderId="5" xfId="0" applyFont="1" applyFill="1" applyBorder="1" applyAlignment="1">
      <alignment horizontal="left" vertical="center"/>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12" borderId="33" xfId="0" applyFont="1" applyFill="1" applyBorder="1" applyAlignment="1">
      <alignment horizontal="left" vertical="center"/>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4" fillId="20" borderId="33" xfId="0" applyFont="1" applyFill="1" applyBorder="1" applyAlignment="1">
      <alignment horizontal="left" vertical="center"/>
    </xf>
    <xf numFmtId="0" fontId="14" fillId="20" borderId="9" xfId="0" applyFont="1" applyFill="1" applyBorder="1" applyAlignment="1">
      <alignment horizontal="left" vertical="center" wrapText="1"/>
    </xf>
    <xf numFmtId="0" fontId="14" fillId="20" borderId="25" xfId="0" applyFont="1" applyFill="1" applyBorder="1" applyAlignment="1">
      <alignment horizontal="left" vertical="center" wrapText="1"/>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4" borderId="33"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4" fillId="18" borderId="33" xfId="0" applyFont="1" applyFill="1" applyBorder="1" applyAlignment="1">
      <alignment horizontal="left" vertical="center"/>
    </xf>
    <xf numFmtId="0" fontId="14" fillId="14" borderId="9" xfId="0" applyFont="1" applyFill="1" applyBorder="1" applyAlignment="1">
      <alignment horizontal="left" vertical="center"/>
    </xf>
    <xf numFmtId="0" fontId="14" fillId="14" borderId="25" xfId="0" applyFont="1" applyFill="1" applyBorder="1" applyAlignment="1">
      <alignment horizontal="left" vertical="center"/>
    </xf>
    <xf numFmtId="0" fontId="14" fillId="14" borderId="30"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14" fillId="18" borderId="45" xfId="0" applyFont="1" applyFill="1" applyBorder="1" applyAlignment="1">
      <alignment horizontal="left"/>
    </xf>
    <xf numFmtId="0" fontId="14" fillId="19" borderId="33" xfId="0" applyFont="1" applyFill="1" applyBorder="1" applyAlignment="1">
      <alignment horizontal="left" vertical="center" wrapText="1"/>
    </xf>
    <xf numFmtId="0" fontId="14" fillId="11" borderId="33" xfId="0" applyFont="1" applyFill="1" applyBorder="1" applyAlignment="1">
      <alignment horizontal="left" vertical="center" wrapText="1"/>
    </xf>
    <xf numFmtId="0" fontId="14" fillId="19" borderId="42" xfId="0" applyFont="1" applyFill="1" applyBorder="1" applyAlignment="1">
      <alignment horizontal="left" wrapText="1"/>
    </xf>
    <xf numFmtId="0" fontId="0" fillId="9" borderId="33" xfId="0" quotePrefix="1" applyFill="1" applyBorder="1" applyAlignment="1">
      <alignment horizontal="left" vertical="center" wrapText="1"/>
    </xf>
    <xf numFmtId="0" fontId="14" fillId="20" borderId="45" xfId="0" applyFont="1" applyFill="1" applyBorder="1" applyAlignment="1">
      <alignment horizontal="left" wrapText="1"/>
    </xf>
    <xf numFmtId="0" fontId="14" fillId="12" borderId="33" xfId="0" applyFont="1" applyFill="1" applyBorder="1" applyAlignment="1">
      <alignment horizontal="left" vertical="center" wrapText="1"/>
    </xf>
    <xf numFmtId="0" fontId="14" fillId="20" borderId="33" xfId="0" applyFont="1" applyFill="1" applyBorder="1" applyAlignment="1">
      <alignment horizontal="left" vertical="center" wrapText="1"/>
    </xf>
    <xf numFmtId="0" fontId="14" fillId="20" borderId="30" xfId="0" applyFont="1" applyFill="1" applyBorder="1" applyAlignment="1">
      <alignment horizontal="left" vertical="center" wrapText="1"/>
    </xf>
    <xf numFmtId="0" fontId="0" fillId="12" borderId="33" xfId="0" applyFill="1" applyBorder="1" applyAlignment="1">
      <alignment horizontal="lef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38" xfId="0" applyNumberFormat="1"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12" fillId="16" borderId="17" xfId="0" applyFont="1" applyFill="1" applyBorder="1" applyAlignment="1">
      <alignment horizontal="left" vertical="center"/>
    </xf>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49" fontId="13" fillId="0" borderId="15"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49" fontId="13" fillId="0" borderId="10" xfId="0" applyNumberFormat="1" applyFont="1" applyBorder="1" applyAlignment="1">
      <alignment horizontal="right" vertical="center" wrapText="1"/>
    </xf>
    <xf numFmtId="0" fontId="12" fillId="16" borderId="17" xfId="0" applyFont="1" applyFill="1" applyBorder="1" applyAlignment="1">
      <alignment horizontal="lef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49" fontId="0" fillId="9" borderId="8" xfId="0" applyNumberForma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workbookViewId="0">
      <selection activeCell="F5" sqref="F5"/>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7" ht="30">
      <c r="A3" s="40"/>
      <c r="B3" s="126" t="s">
        <v>0</v>
      </c>
      <c r="C3" s="126" t="s">
        <v>1</v>
      </c>
      <c r="D3" s="126" t="s">
        <v>2</v>
      </c>
      <c r="E3" s="127" t="s">
        <v>3</v>
      </c>
      <c r="F3" s="128" t="s">
        <v>4</v>
      </c>
      <c r="G3" s="129" t="s">
        <v>5</v>
      </c>
    </row>
    <row r="4" spans="1:7">
      <c r="A4" s="107" t="s">
        <v>6</v>
      </c>
      <c r="B4" s="108">
        <f>(Fonctionnalités!E18)</f>
        <v>0.82254545454545447</v>
      </c>
      <c r="C4" s="108">
        <f>'Assurance Qualité'!C60</f>
        <v>0.73466666666666669</v>
      </c>
      <c r="D4" s="108">
        <f>B4*0.6+C4*0.4 - 0.1*E4</f>
        <v>0.78739393939393931</v>
      </c>
      <c r="E4" s="109"/>
      <c r="F4" s="110">
        <v>20</v>
      </c>
      <c r="G4" s="111">
        <f>D4*F4</f>
        <v>15.747878787878786</v>
      </c>
    </row>
    <row r="5" spans="1:7">
      <c r="A5" s="112" t="s">
        <v>7</v>
      </c>
      <c r="B5" s="113">
        <f>(Fonctionnalités!E34)</f>
        <v>0.83102962962962967</v>
      </c>
      <c r="C5" s="113">
        <f>'Assurance Qualité'!F60</f>
        <v>0.68700000000000006</v>
      </c>
      <c r="D5" s="113">
        <f t="shared" ref="D5:D6" si="0">B5*0.6+C5*0.4 - 0.1*E5</f>
        <v>0.77341777777777776</v>
      </c>
      <c r="E5" s="114"/>
      <c r="F5" s="115">
        <v>25</v>
      </c>
      <c r="G5" s="116">
        <f t="shared" ref="G5:G7" si="1">D5*F5</f>
        <v>19.335444444444445</v>
      </c>
    </row>
    <row r="6" spans="1:7">
      <c r="A6" s="117" t="s">
        <v>8</v>
      </c>
      <c r="B6" s="118">
        <f>(Fonctionnalités!E50)</f>
        <v>0</v>
      </c>
      <c r="C6" s="118">
        <f>'Assurance Qualité'!I60</f>
        <v>0</v>
      </c>
      <c r="D6" s="118">
        <f t="shared" si="0"/>
        <v>0</v>
      </c>
      <c r="E6" s="119"/>
      <c r="F6" s="120">
        <v>20</v>
      </c>
      <c r="G6" s="121">
        <f t="shared" si="1"/>
        <v>0</v>
      </c>
    </row>
    <row r="7" spans="1:7">
      <c r="A7" s="122" t="s">
        <v>9</v>
      </c>
      <c r="B7" s="122"/>
      <c r="C7" s="122"/>
      <c r="D7" s="123">
        <v>0</v>
      </c>
      <c r="E7" s="124"/>
      <c r="F7" s="122">
        <v>10</v>
      </c>
      <c r="G7" s="125">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54"/>
  <sheetViews>
    <sheetView topLeftCell="A27" workbookViewId="0">
      <selection activeCell="F30" sqref="F30"/>
    </sheetView>
  </sheetViews>
  <sheetFormatPr defaultColWidth="9.140625" defaultRowHeight="15"/>
  <cols>
    <col min="1" max="1" width="50.5703125" style="37" customWidth="1"/>
    <col min="2" max="2" width="9.28515625" style="37" bestFit="1" customWidth="1"/>
    <col min="3" max="3" width="9.140625" style="37"/>
    <col min="4" max="4" width="9.85546875" style="37" bestFit="1" customWidth="1"/>
    <col min="5" max="5" width="11" style="37" bestFit="1" customWidth="1"/>
    <col min="6" max="6" width="11" style="37" customWidth="1"/>
    <col min="7" max="7" width="54.85546875" style="37" customWidth="1"/>
    <col min="8" max="16384" width="9.140625" style="37"/>
  </cols>
  <sheetData>
    <row r="2" spans="1:7" ht="18.75">
      <c r="A2" s="228" t="s">
        <v>10</v>
      </c>
      <c r="B2" s="228"/>
      <c r="C2" s="228"/>
      <c r="D2" s="228"/>
      <c r="E2" s="228"/>
      <c r="F2" s="228"/>
      <c r="G2" s="228"/>
    </row>
    <row r="3" spans="1:7">
      <c r="A3" s="38"/>
      <c r="B3" s="38"/>
      <c r="C3" s="39"/>
      <c r="D3" s="39"/>
      <c r="E3" s="38"/>
      <c r="F3" s="38"/>
      <c r="G3" s="39"/>
    </row>
    <row r="4" spans="1:7" ht="18.75">
      <c r="A4" s="36" t="s">
        <v>11</v>
      </c>
      <c r="B4" s="36"/>
      <c r="C4" s="36"/>
      <c r="D4" s="36"/>
      <c r="E4" s="36"/>
      <c r="F4" s="36"/>
      <c r="G4" s="36"/>
    </row>
    <row r="5" spans="1:7" ht="15.75" thickBot="1"/>
    <row r="6" spans="1:7" ht="23.25">
      <c r="A6" s="232" t="s">
        <v>6</v>
      </c>
      <c r="B6" s="233"/>
      <c r="C6" s="233"/>
      <c r="D6" s="233"/>
      <c r="E6" s="233"/>
      <c r="F6" s="233"/>
      <c r="G6" s="234"/>
    </row>
    <row r="7" spans="1:7">
      <c r="A7" s="130" t="s">
        <v>12</v>
      </c>
      <c r="B7" s="131" t="s">
        <v>13</v>
      </c>
      <c r="C7" s="131" t="s">
        <v>14</v>
      </c>
      <c r="D7" s="131" t="s">
        <v>4</v>
      </c>
      <c r="E7" s="131" t="s">
        <v>15</v>
      </c>
      <c r="F7" s="131" t="s">
        <v>16</v>
      </c>
      <c r="G7" s="132" t="s">
        <v>17</v>
      </c>
    </row>
    <row r="8" spans="1:7">
      <c r="A8" s="133" t="s">
        <v>18</v>
      </c>
      <c r="B8" s="134">
        <v>1</v>
      </c>
      <c r="C8" s="134">
        <v>1</v>
      </c>
      <c r="D8" s="134">
        <v>4</v>
      </c>
      <c r="E8" s="134">
        <f t="shared" ref="E8:E17" si="0">B8*C8*D8</f>
        <v>4</v>
      </c>
      <c r="F8" s="134" t="s">
        <v>19</v>
      </c>
      <c r="G8" s="135"/>
    </row>
    <row r="9" spans="1:7" ht="60">
      <c r="A9" s="136" t="s">
        <v>20</v>
      </c>
      <c r="B9" s="137">
        <f>10/11</f>
        <v>0.90909090909090906</v>
      </c>
      <c r="C9" s="137">
        <v>0.75</v>
      </c>
      <c r="D9" s="137">
        <v>8</v>
      </c>
      <c r="E9" s="137">
        <f t="shared" si="0"/>
        <v>5.4545454545454541</v>
      </c>
      <c r="F9" s="137" t="s">
        <v>19</v>
      </c>
      <c r="G9" s="219" t="s">
        <v>21</v>
      </c>
    </row>
    <row r="10" spans="1:7" ht="120">
      <c r="A10" s="133" t="s">
        <v>22</v>
      </c>
      <c r="B10" s="134">
        <f>23/25</f>
        <v>0.92</v>
      </c>
      <c r="C10" s="134">
        <v>0.75</v>
      </c>
      <c r="D10" s="134">
        <v>20</v>
      </c>
      <c r="E10" s="134">
        <f t="shared" si="0"/>
        <v>13.8</v>
      </c>
      <c r="F10" s="134" t="s">
        <v>19</v>
      </c>
      <c r="G10" s="220" t="s">
        <v>23</v>
      </c>
    </row>
    <row r="11" spans="1:7" ht="30.75">
      <c r="A11" s="136" t="s">
        <v>24</v>
      </c>
      <c r="B11" s="137">
        <f>(9/10)</f>
        <v>0.9</v>
      </c>
      <c r="C11" s="137">
        <v>1</v>
      </c>
      <c r="D11" s="137">
        <v>10</v>
      </c>
      <c r="E11" s="137">
        <f t="shared" si="0"/>
        <v>9</v>
      </c>
      <c r="F11" s="137" t="s">
        <v>25</v>
      </c>
      <c r="G11" s="219" t="s">
        <v>26</v>
      </c>
    </row>
    <row r="12" spans="1:7">
      <c r="A12" s="133" t="s">
        <v>27</v>
      </c>
      <c r="B12" s="134">
        <v>1</v>
      </c>
      <c r="C12" s="134">
        <v>1</v>
      </c>
      <c r="D12" s="134">
        <v>10</v>
      </c>
      <c r="E12" s="134">
        <f t="shared" si="0"/>
        <v>10</v>
      </c>
      <c r="F12" s="134" t="s">
        <v>25</v>
      </c>
      <c r="G12" s="135"/>
    </row>
    <row r="13" spans="1:7" ht="60.75">
      <c r="A13" s="133" t="s">
        <v>28</v>
      </c>
      <c r="B13" s="134">
        <f>(11/12)</f>
        <v>0.91666666666666663</v>
      </c>
      <c r="C13" s="134">
        <v>1</v>
      </c>
      <c r="D13" s="134">
        <v>12</v>
      </c>
      <c r="E13" s="134">
        <f t="shared" si="0"/>
        <v>11</v>
      </c>
      <c r="F13" s="134" t="s">
        <v>25</v>
      </c>
      <c r="G13" s="220" t="s">
        <v>29</v>
      </c>
    </row>
    <row r="14" spans="1:7">
      <c r="A14" s="136" t="s">
        <v>30</v>
      </c>
      <c r="B14" s="137">
        <f>11/12</f>
        <v>0.91666666666666663</v>
      </c>
      <c r="C14" s="137">
        <v>1</v>
      </c>
      <c r="D14" s="137">
        <v>12</v>
      </c>
      <c r="E14" s="137">
        <f t="shared" si="0"/>
        <v>11</v>
      </c>
      <c r="F14" s="137" t="s">
        <v>31</v>
      </c>
      <c r="G14" s="138" t="s">
        <v>32</v>
      </c>
    </row>
    <row r="15" spans="1:7">
      <c r="A15" s="133" t="s">
        <v>33</v>
      </c>
      <c r="B15" s="134">
        <v>1</v>
      </c>
      <c r="C15" s="134">
        <v>1</v>
      </c>
      <c r="D15" s="134">
        <v>10</v>
      </c>
      <c r="E15" s="134">
        <f t="shared" si="0"/>
        <v>10</v>
      </c>
      <c r="F15" s="134" t="s">
        <v>31</v>
      </c>
      <c r="G15" s="135"/>
    </row>
    <row r="16" spans="1:7">
      <c r="A16" s="136" t="s">
        <v>34</v>
      </c>
      <c r="B16" s="137">
        <v>1</v>
      </c>
      <c r="C16" s="137">
        <v>1</v>
      </c>
      <c r="D16" s="137">
        <v>8</v>
      </c>
      <c r="E16" s="137">
        <f t="shared" si="0"/>
        <v>8</v>
      </c>
      <c r="F16" s="137" t="s">
        <v>31</v>
      </c>
      <c r="G16" s="138"/>
    </row>
    <row r="17" spans="1:7">
      <c r="A17" s="139" t="s">
        <v>35</v>
      </c>
      <c r="B17" s="140">
        <f>5/6</f>
        <v>0.83333333333333337</v>
      </c>
      <c r="C17" s="140">
        <v>1</v>
      </c>
      <c r="D17" s="140">
        <v>6</v>
      </c>
      <c r="E17" s="140">
        <f t="shared" si="0"/>
        <v>5</v>
      </c>
      <c r="F17" s="140" t="s">
        <v>31</v>
      </c>
      <c r="G17" s="141" t="s">
        <v>36</v>
      </c>
    </row>
    <row r="18" spans="1:7">
      <c r="A18" s="142" t="s">
        <v>37</v>
      </c>
      <c r="B18" s="235"/>
      <c r="C18" s="235"/>
      <c r="D18" s="143">
        <f>SUM(D8:D17)</f>
        <v>100</v>
      </c>
      <c r="E18" s="144">
        <f>(SUM(E8:E17)+E20+E21)/D18</f>
        <v>0.82254545454545447</v>
      </c>
      <c r="F18" s="144"/>
      <c r="G18" s="145"/>
    </row>
    <row r="19" spans="1:7">
      <c r="A19" s="146" t="s">
        <v>38</v>
      </c>
      <c r="B19" s="147" t="s">
        <v>13</v>
      </c>
      <c r="C19" s="147"/>
      <c r="D19" s="147" t="s">
        <v>4</v>
      </c>
      <c r="E19" s="148" t="s">
        <v>15</v>
      </c>
      <c r="F19" s="148"/>
      <c r="G19" s="149" t="s">
        <v>17</v>
      </c>
    </row>
    <row r="20" spans="1:7" ht="60">
      <c r="A20" s="150" t="s">
        <v>39</v>
      </c>
      <c r="B20" s="151">
        <v>0.5</v>
      </c>
      <c r="C20" s="151"/>
      <c r="D20" s="152">
        <v>-10</v>
      </c>
      <c r="E20" s="151">
        <f>B20*D20</f>
        <v>-5</v>
      </c>
      <c r="F20" s="151"/>
      <c r="G20" s="221" t="s">
        <v>40</v>
      </c>
    </row>
    <row r="21" spans="1:7">
      <c r="A21" s="153" t="s">
        <v>41</v>
      </c>
      <c r="B21" s="154">
        <v>0</v>
      </c>
      <c r="C21" s="154"/>
      <c r="D21" s="155">
        <v>-15</v>
      </c>
      <c r="E21" s="154">
        <f>B21*D21</f>
        <v>0</v>
      </c>
      <c r="F21" s="154"/>
      <c r="G21" s="156"/>
    </row>
    <row r="22" spans="1:7" ht="23.25">
      <c r="A22" s="236" t="s">
        <v>7</v>
      </c>
      <c r="B22" s="237"/>
      <c r="C22" s="237"/>
      <c r="D22" s="237"/>
      <c r="E22" s="237"/>
      <c r="F22" s="237"/>
      <c r="G22" s="238"/>
    </row>
    <row r="23" spans="1:7">
      <c r="A23" s="157" t="s">
        <v>12</v>
      </c>
      <c r="B23" s="158" t="s">
        <v>13</v>
      </c>
      <c r="C23" s="158" t="s">
        <v>14</v>
      </c>
      <c r="D23" s="158" t="s">
        <v>4</v>
      </c>
      <c r="E23" s="158" t="s">
        <v>15</v>
      </c>
      <c r="F23" s="158" t="s">
        <v>16</v>
      </c>
      <c r="G23" s="159" t="s">
        <v>17</v>
      </c>
    </row>
    <row r="24" spans="1:7" ht="137.25">
      <c r="A24" s="160" t="s">
        <v>42</v>
      </c>
      <c r="B24" s="161">
        <f>16/20</f>
        <v>0.8</v>
      </c>
      <c r="C24" s="161">
        <v>1</v>
      </c>
      <c r="D24" s="161">
        <v>20</v>
      </c>
      <c r="E24" s="161">
        <f>B24*C24*D24</f>
        <v>16</v>
      </c>
      <c r="F24" s="161" t="s">
        <v>43</v>
      </c>
      <c r="G24" s="224" t="s">
        <v>44</v>
      </c>
    </row>
    <row r="25" spans="1:7">
      <c r="A25" s="163" t="s">
        <v>45</v>
      </c>
      <c r="B25" s="164">
        <v>1</v>
      </c>
      <c r="C25" s="164">
        <v>1</v>
      </c>
      <c r="D25" s="164">
        <v>6</v>
      </c>
      <c r="E25" s="164">
        <f t="shared" ref="E25:E33" si="1">B25*C25*D25</f>
        <v>6</v>
      </c>
      <c r="F25" s="164" t="s">
        <v>19</v>
      </c>
      <c r="G25" s="165" t="s">
        <v>46</v>
      </c>
    </row>
    <row r="26" spans="1:7" ht="106.5">
      <c r="A26" s="160" t="s">
        <v>47</v>
      </c>
      <c r="B26" s="161">
        <f>8/12</f>
        <v>0.66666666666666663</v>
      </c>
      <c r="C26" s="161">
        <v>1</v>
      </c>
      <c r="D26" s="161">
        <v>12</v>
      </c>
      <c r="E26" s="161">
        <f t="shared" si="1"/>
        <v>8</v>
      </c>
      <c r="F26" s="161" t="s">
        <v>43</v>
      </c>
      <c r="G26" s="224" t="s">
        <v>48</v>
      </c>
    </row>
    <row r="27" spans="1:7">
      <c r="A27" s="163" t="s">
        <v>49</v>
      </c>
      <c r="B27" s="164">
        <v>1</v>
      </c>
      <c r="C27" s="164">
        <v>1</v>
      </c>
      <c r="D27" s="164">
        <v>8</v>
      </c>
      <c r="E27" s="164">
        <f t="shared" si="1"/>
        <v>8</v>
      </c>
      <c r="F27" s="164" t="s">
        <v>19</v>
      </c>
      <c r="G27" s="165" t="s">
        <v>46</v>
      </c>
    </row>
    <row r="28" spans="1:7" ht="30.75">
      <c r="A28" s="160" t="s">
        <v>50</v>
      </c>
      <c r="B28" s="161">
        <v>1</v>
      </c>
      <c r="C28" s="161">
        <v>1</v>
      </c>
      <c r="D28" s="161">
        <v>6</v>
      </c>
      <c r="E28" s="161">
        <f t="shared" si="1"/>
        <v>6</v>
      </c>
      <c r="F28" s="161" t="s">
        <v>19</v>
      </c>
      <c r="G28" s="227" t="s">
        <v>51</v>
      </c>
    </row>
    <row r="29" spans="1:7" ht="60.75">
      <c r="A29" s="163" t="s">
        <v>52</v>
      </c>
      <c r="B29" s="164">
        <f>25/27</f>
        <v>0.92592592592592593</v>
      </c>
      <c r="C29" s="164">
        <v>1</v>
      </c>
      <c r="D29" s="164">
        <v>14</v>
      </c>
      <c r="E29" s="164">
        <f t="shared" si="1"/>
        <v>12.962962962962964</v>
      </c>
      <c r="F29" s="164" t="s">
        <v>19</v>
      </c>
      <c r="G29" s="225" t="s">
        <v>53</v>
      </c>
    </row>
    <row r="30" spans="1:7">
      <c r="A30" s="160" t="s">
        <v>54</v>
      </c>
      <c r="B30" s="161">
        <v>1</v>
      </c>
      <c r="C30" s="161">
        <v>1</v>
      </c>
      <c r="D30" s="161">
        <v>12</v>
      </c>
      <c r="E30" s="161">
        <f t="shared" si="1"/>
        <v>12</v>
      </c>
      <c r="F30" s="161" t="s">
        <v>25</v>
      </c>
      <c r="G30" s="162"/>
    </row>
    <row r="31" spans="1:7">
      <c r="A31" s="163" t="s">
        <v>55</v>
      </c>
      <c r="B31" s="164">
        <v>1</v>
      </c>
      <c r="C31" s="164">
        <v>1</v>
      </c>
      <c r="D31" s="164">
        <v>4</v>
      </c>
      <c r="E31" s="164">
        <f t="shared" si="1"/>
        <v>4</v>
      </c>
      <c r="F31" s="164" t="s">
        <v>25</v>
      </c>
      <c r="G31" s="225"/>
    </row>
    <row r="32" spans="1:7" ht="76.5">
      <c r="A32" s="160" t="s">
        <v>56</v>
      </c>
      <c r="B32" s="161">
        <f>14/16</f>
        <v>0.875</v>
      </c>
      <c r="C32" s="161">
        <v>1</v>
      </c>
      <c r="D32" s="161">
        <v>10</v>
      </c>
      <c r="E32" s="161">
        <f t="shared" si="1"/>
        <v>8.75</v>
      </c>
      <c r="F32" s="161" t="s">
        <v>25</v>
      </c>
      <c r="G32" s="224" t="s">
        <v>57</v>
      </c>
    </row>
    <row r="33" spans="1:7" ht="91.5">
      <c r="A33" s="166" t="s">
        <v>58</v>
      </c>
      <c r="B33" s="167">
        <v>0.33</v>
      </c>
      <c r="C33" s="167">
        <v>1</v>
      </c>
      <c r="D33" s="167">
        <v>8</v>
      </c>
      <c r="E33" s="167">
        <f t="shared" si="1"/>
        <v>2.64</v>
      </c>
      <c r="F33" s="167" t="s">
        <v>25</v>
      </c>
      <c r="G33" s="226" t="s">
        <v>59</v>
      </c>
    </row>
    <row r="34" spans="1:7">
      <c r="A34" s="168" t="s">
        <v>37</v>
      </c>
      <c r="B34" s="169"/>
      <c r="C34" s="169"/>
      <c r="D34" s="169">
        <f>SUM(D24:D33)</f>
        <v>100</v>
      </c>
      <c r="E34" s="170">
        <f>(SUM(E24:E33) + E36+E37+E38)/D34</f>
        <v>0.83102962962962967</v>
      </c>
      <c r="F34" s="170"/>
      <c r="G34" s="171"/>
    </row>
    <row r="35" spans="1:7">
      <c r="A35" s="172" t="s">
        <v>38</v>
      </c>
      <c r="B35" s="173" t="s">
        <v>13</v>
      </c>
      <c r="C35" s="173"/>
      <c r="D35" s="173" t="s">
        <v>4</v>
      </c>
      <c r="E35" s="174" t="s">
        <v>15</v>
      </c>
      <c r="F35" s="174"/>
      <c r="G35" s="175" t="s">
        <v>17</v>
      </c>
    </row>
    <row r="36" spans="1:7">
      <c r="A36" s="176" t="s">
        <v>39</v>
      </c>
      <c r="B36" s="177">
        <v>0</v>
      </c>
      <c r="C36" s="177"/>
      <c r="D36" s="178">
        <v>-10</v>
      </c>
      <c r="E36" s="177">
        <f>B36*D36</f>
        <v>0</v>
      </c>
      <c r="F36" s="177"/>
      <c r="G36" s="179"/>
    </row>
    <row r="37" spans="1:7">
      <c r="A37" s="180" t="s">
        <v>60</v>
      </c>
      <c r="B37" s="181">
        <v>0</v>
      </c>
      <c r="C37" s="181"/>
      <c r="D37" s="182">
        <v>-15</v>
      </c>
      <c r="E37" s="181">
        <f>B37*D37</f>
        <v>0</v>
      </c>
      <c r="F37" s="181"/>
      <c r="G37" s="183"/>
    </row>
    <row r="38" spans="1:7" ht="45.75">
      <c r="A38" s="184" t="s">
        <v>61</v>
      </c>
      <c r="B38" s="185">
        <v>0.25</v>
      </c>
      <c r="C38" s="185"/>
      <c r="D38" s="186">
        <v>-5</v>
      </c>
      <c r="E38" s="185">
        <f>B38*D38</f>
        <v>-1.25</v>
      </c>
      <c r="F38" s="185"/>
      <c r="G38" s="223" t="s">
        <v>62</v>
      </c>
    </row>
    <row r="39" spans="1:7" ht="23.25">
      <c r="A39" s="229" t="s">
        <v>8</v>
      </c>
      <c r="B39" s="230"/>
      <c r="C39" s="230"/>
      <c r="D39" s="230"/>
      <c r="E39" s="230"/>
      <c r="F39" s="230"/>
      <c r="G39" s="231"/>
    </row>
    <row r="40" spans="1:7">
      <c r="A40" s="187" t="s">
        <v>12</v>
      </c>
      <c r="B40" s="188" t="s">
        <v>13</v>
      </c>
      <c r="C40" s="188" t="s">
        <v>14</v>
      </c>
      <c r="D40" s="188" t="s">
        <v>4</v>
      </c>
      <c r="E40" s="188" t="s">
        <v>15</v>
      </c>
      <c r="F40" s="188" t="s">
        <v>16</v>
      </c>
      <c r="G40" s="189" t="s">
        <v>17</v>
      </c>
    </row>
    <row r="41" spans="1:7">
      <c r="A41" s="190" t="s">
        <v>63</v>
      </c>
      <c r="B41" s="191">
        <v>0</v>
      </c>
      <c r="C41" s="191">
        <v>0</v>
      </c>
      <c r="D41" s="191">
        <v>16</v>
      </c>
      <c r="E41" s="191">
        <f t="shared" ref="E41:E49" si="2">B41*C41*D41</f>
        <v>0</v>
      </c>
      <c r="F41" s="191"/>
      <c r="G41" s="192"/>
    </row>
    <row r="42" spans="1:7">
      <c r="A42" s="193" t="s">
        <v>64</v>
      </c>
      <c r="B42" s="194">
        <v>0</v>
      </c>
      <c r="C42" s="194">
        <v>0</v>
      </c>
      <c r="D42" s="194">
        <v>16</v>
      </c>
      <c r="E42" s="194">
        <f t="shared" si="2"/>
        <v>0</v>
      </c>
      <c r="F42" s="194"/>
      <c r="G42" s="195"/>
    </row>
    <row r="43" spans="1:7">
      <c r="A43" s="190" t="s">
        <v>65</v>
      </c>
      <c r="B43" s="191">
        <v>0</v>
      </c>
      <c r="C43" s="191">
        <v>0</v>
      </c>
      <c r="D43" s="191">
        <v>15</v>
      </c>
      <c r="E43" s="191">
        <f t="shared" si="2"/>
        <v>0</v>
      </c>
      <c r="F43" s="191"/>
      <c r="G43" s="192"/>
    </row>
    <row r="44" spans="1:7">
      <c r="A44" s="193" t="s">
        <v>66</v>
      </c>
      <c r="B44" s="194">
        <v>0</v>
      </c>
      <c r="C44" s="194">
        <v>0</v>
      </c>
      <c r="D44" s="194">
        <v>15</v>
      </c>
      <c r="E44" s="194">
        <f t="shared" si="2"/>
        <v>0</v>
      </c>
      <c r="F44" s="194"/>
      <c r="G44" s="195"/>
    </row>
    <row r="45" spans="1:7">
      <c r="A45" s="190" t="s">
        <v>67</v>
      </c>
      <c r="B45" s="191">
        <v>0</v>
      </c>
      <c r="C45" s="191">
        <v>0</v>
      </c>
      <c r="D45" s="191">
        <v>10</v>
      </c>
      <c r="E45" s="191">
        <f t="shared" si="2"/>
        <v>0</v>
      </c>
      <c r="F45" s="191"/>
      <c r="G45" s="192"/>
    </row>
    <row r="46" spans="1:7">
      <c r="A46" s="193" t="s">
        <v>68</v>
      </c>
      <c r="B46" s="194">
        <v>0</v>
      </c>
      <c r="C46" s="194">
        <v>0</v>
      </c>
      <c r="D46" s="194">
        <v>8</v>
      </c>
      <c r="E46" s="194">
        <f t="shared" si="2"/>
        <v>0</v>
      </c>
      <c r="F46" s="194"/>
      <c r="G46" s="195"/>
    </row>
    <row r="47" spans="1:7">
      <c r="A47" s="190" t="s">
        <v>69</v>
      </c>
      <c r="B47" s="191">
        <v>0</v>
      </c>
      <c r="C47" s="191">
        <v>0</v>
      </c>
      <c r="D47" s="191">
        <v>8</v>
      </c>
      <c r="E47" s="191">
        <f t="shared" si="2"/>
        <v>0</v>
      </c>
      <c r="F47" s="191"/>
      <c r="G47" s="192"/>
    </row>
    <row r="48" spans="1:7">
      <c r="A48" s="193" t="s">
        <v>70</v>
      </c>
      <c r="B48" s="194">
        <v>0</v>
      </c>
      <c r="C48" s="194">
        <v>0</v>
      </c>
      <c r="D48" s="194">
        <v>8</v>
      </c>
      <c r="E48" s="194">
        <f t="shared" si="2"/>
        <v>0</v>
      </c>
      <c r="F48" s="194"/>
      <c r="G48" s="195"/>
    </row>
    <row r="49" spans="1:7">
      <c r="A49" s="196" t="s">
        <v>71</v>
      </c>
      <c r="B49" s="197">
        <v>0</v>
      </c>
      <c r="C49" s="197">
        <v>0</v>
      </c>
      <c r="D49" s="197">
        <v>4</v>
      </c>
      <c r="E49" s="197">
        <f t="shared" si="2"/>
        <v>0</v>
      </c>
      <c r="F49" s="197"/>
      <c r="G49" s="198"/>
    </row>
    <row r="50" spans="1:7">
      <c r="A50" s="199" t="s">
        <v>37</v>
      </c>
      <c r="B50" s="200"/>
      <c r="C50" s="200"/>
      <c r="D50" s="200">
        <f>SUM(D41:D49)</f>
        <v>100</v>
      </c>
      <c r="E50" s="201">
        <f>(SUM(E41:E49) +E52+E53+E54)/D50</f>
        <v>0</v>
      </c>
      <c r="F50" s="201"/>
      <c r="G50" s="202"/>
    </row>
    <row r="51" spans="1:7">
      <c r="A51" s="203" t="s">
        <v>38</v>
      </c>
      <c r="B51" s="204" t="s">
        <v>13</v>
      </c>
      <c r="C51" s="204"/>
      <c r="D51" s="204" t="s">
        <v>4</v>
      </c>
      <c r="E51" s="205" t="s">
        <v>15</v>
      </c>
      <c r="F51" s="205"/>
      <c r="G51" s="206" t="s">
        <v>17</v>
      </c>
    </row>
    <row r="52" spans="1:7">
      <c r="A52" s="207" t="s">
        <v>39</v>
      </c>
      <c r="B52" s="208">
        <v>0</v>
      </c>
      <c r="C52" s="208"/>
      <c r="D52" s="209">
        <v>-10</v>
      </c>
      <c r="E52" s="208">
        <f>B52*D52</f>
        <v>0</v>
      </c>
      <c r="F52" s="208"/>
      <c r="G52" s="210"/>
    </row>
    <row r="53" spans="1:7">
      <c r="A53" s="211" t="s">
        <v>72</v>
      </c>
      <c r="B53" s="212">
        <v>0</v>
      </c>
      <c r="C53" s="212"/>
      <c r="D53" s="213">
        <v>-15</v>
      </c>
      <c r="E53" s="212">
        <f>B53*D53</f>
        <v>0</v>
      </c>
      <c r="F53" s="212"/>
      <c r="G53" s="214"/>
    </row>
    <row r="54" spans="1:7">
      <c r="A54" s="215" t="s">
        <v>61</v>
      </c>
      <c r="B54" s="216">
        <v>0</v>
      </c>
      <c r="C54" s="216"/>
      <c r="D54" s="217">
        <v>-5</v>
      </c>
      <c r="E54" s="216">
        <f>B54*D54</f>
        <v>0</v>
      </c>
      <c r="F54" s="216"/>
      <c r="G54" s="218"/>
    </row>
  </sheetData>
  <mergeCells count="5">
    <mergeCell ref="A2:G2"/>
    <mergeCell ref="A39:G39"/>
    <mergeCell ref="A6:G6"/>
    <mergeCell ref="B18:C18"/>
    <mergeCell ref="A22:G22"/>
  </mergeCells>
  <dataValidations count="3">
    <dataValidation type="decimal" allowBlank="1" showInputMessage="1" showErrorMessage="1" sqref="E21:F21 B36:B38 B20:B21 B18 B8:B17 B24:B33 B41:B49 B52:B54" xr:uid="{CC44C972-8B8F-4678-BAEB-D51FFB0200E2}">
      <formula1>0</formula1>
      <formula2>1</formula2>
    </dataValidation>
    <dataValidation type="list" allowBlank="1" showInputMessage="1" showErrorMessage="1" sqref="C20 C8:C17 C41:C49" xr:uid="{DCFB5783-098F-4837-84E1-A329359B138C}">
      <formula1>"0,0.25,0.50,0.75,1"</formula1>
    </dataValidation>
    <dataValidation type="whole" allowBlank="1" showInputMessage="1" showErrorMessage="1" sqref="E53:F53 E37:F37" xr:uid="{301E7E41-CD71-4A91-B881-91EF87706901}">
      <formula1>0</formula1>
      <formula2>1</formula2>
    </dataValidation>
  </dataValidation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60"/>
  <sheetViews>
    <sheetView tabSelected="1" topLeftCell="A53" zoomScaleNormal="100" workbookViewId="0">
      <selection activeCell="F59" sqref="F59"/>
    </sheetView>
  </sheetViews>
  <sheetFormatPr defaultColWidth="9.140625" defaultRowHeight="15"/>
  <cols>
    <col min="1" max="1" width="22.7109375" style="1" customWidth="1"/>
    <col min="2" max="2" width="77.5703125" style="10" customWidth="1"/>
    <col min="3" max="4" width="10.7109375" style="1" customWidth="1"/>
    <col min="5" max="5" width="39.28515625" style="10" customWidth="1"/>
    <col min="6" max="6" width="14.85546875" customWidth="1"/>
    <col min="7" max="7" width="10.7109375" customWidth="1"/>
    <col min="8" max="8" width="35.7109375" style="10" customWidth="1"/>
    <col min="9" max="10" width="10.7109375" customWidth="1"/>
    <col min="11" max="11" width="20.7109375" style="10" customWidth="1"/>
    <col min="12" max="13" width="12.7109375" customWidth="1"/>
    <col min="14" max="16" width="15.7109375" customWidth="1"/>
    <col min="17" max="1029" width="9.140625" bestFit="1" customWidth="1"/>
  </cols>
  <sheetData>
    <row r="2" spans="1:17" ht="18.399999999999999" customHeight="1">
      <c r="A2" s="239" t="s">
        <v>10</v>
      </c>
      <c r="B2" s="239"/>
      <c r="C2" s="239"/>
      <c r="D2" s="239"/>
      <c r="E2" s="239"/>
      <c r="F2" s="239"/>
      <c r="G2" s="239"/>
      <c r="H2" s="239"/>
      <c r="I2" s="239"/>
      <c r="J2" s="239"/>
      <c r="K2" s="239"/>
      <c r="L2" s="7"/>
      <c r="M2" s="7"/>
    </row>
    <row r="4" spans="1:17" ht="18.399999999999999" customHeight="1">
      <c r="A4" s="240" t="s">
        <v>73</v>
      </c>
      <c r="B4" s="240"/>
      <c r="C4" s="240"/>
      <c r="D4" s="240"/>
      <c r="E4" s="240"/>
      <c r="F4" s="240"/>
      <c r="G4" s="240"/>
      <c r="H4" s="240"/>
      <c r="I4" s="240"/>
      <c r="J4" s="240"/>
      <c r="K4" s="240"/>
      <c r="L4" s="4"/>
      <c r="M4" s="4"/>
    </row>
    <row r="5" spans="1:17" ht="18.75">
      <c r="A5" s="11"/>
      <c r="B5" s="41"/>
      <c r="C5" s="2"/>
      <c r="D5" s="2"/>
      <c r="E5" s="41"/>
      <c r="F5" s="2"/>
      <c r="G5" s="2"/>
      <c r="H5" s="41"/>
      <c r="I5" s="2"/>
      <c r="J5" s="2"/>
      <c r="K5" s="41"/>
      <c r="L5" s="2"/>
      <c r="M5" s="2"/>
    </row>
    <row r="6" spans="1:17" ht="18.399999999999999" customHeight="1">
      <c r="A6" s="257" t="s">
        <v>74</v>
      </c>
      <c r="B6" s="244" t="s">
        <v>75</v>
      </c>
      <c r="C6" s="259" t="s">
        <v>6</v>
      </c>
      <c r="D6" s="260"/>
      <c r="E6" s="260"/>
      <c r="F6" s="261" t="s">
        <v>7</v>
      </c>
      <c r="G6" s="262"/>
      <c r="H6" s="263"/>
      <c r="I6" s="241" t="s">
        <v>8</v>
      </c>
      <c r="J6" s="242"/>
      <c r="K6" s="243"/>
      <c r="L6" s="3"/>
      <c r="M6" s="3"/>
      <c r="N6" s="255"/>
      <c r="O6" s="256"/>
      <c r="P6" s="256"/>
    </row>
    <row r="7" spans="1:17" ht="18.75">
      <c r="A7" s="258"/>
      <c r="B7" s="245"/>
      <c r="C7" s="14" t="s">
        <v>13</v>
      </c>
      <c r="D7" s="15" t="s">
        <v>4</v>
      </c>
      <c r="E7" s="21" t="s">
        <v>17</v>
      </c>
      <c r="F7" s="16" t="s">
        <v>13</v>
      </c>
      <c r="G7" s="17" t="s">
        <v>4</v>
      </c>
      <c r="H7" s="20" t="s">
        <v>17</v>
      </c>
      <c r="I7" s="18" t="s">
        <v>13</v>
      </c>
      <c r="J7" s="19" t="s">
        <v>4</v>
      </c>
      <c r="K7" s="22" t="s">
        <v>17</v>
      </c>
      <c r="L7" s="3"/>
      <c r="M7" s="3"/>
      <c r="N7" s="40"/>
      <c r="O7" s="40"/>
      <c r="P7" s="40"/>
      <c r="Q7" s="40"/>
    </row>
    <row r="8" spans="1:17" ht="18.75">
      <c r="A8" s="254" t="s">
        <v>76</v>
      </c>
      <c r="B8" s="254"/>
      <c r="C8" s="247" t="s">
        <v>16</v>
      </c>
      <c r="D8" s="248"/>
      <c r="E8" s="46" t="s">
        <v>31</v>
      </c>
      <c r="F8" s="247" t="s">
        <v>16</v>
      </c>
      <c r="G8" s="248"/>
      <c r="H8" s="46" t="s">
        <v>43</v>
      </c>
      <c r="I8" s="247" t="s">
        <v>16</v>
      </c>
      <c r="J8" s="248"/>
      <c r="K8" s="46"/>
      <c r="L8" s="3"/>
      <c r="M8" s="3"/>
      <c r="N8" s="40"/>
      <c r="O8" s="40"/>
      <c r="P8" s="40"/>
      <c r="Q8" s="40"/>
    </row>
    <row r="9" spans="1:17" ht="121.5">
      <c r="A9" s="29" t="s">
        <v>77</v>
      </c>
      <c r="B9" s="29" t="s">
        <v>78</v>
      </c>
      <c r="C9" s="100">
        <v>1</v>
      </c>
      <c r="D9" s="98">
        <v>6</v>
      </c>
      <c r="E9" s="101"/>
      <c r="F9" s="102">
        <v>0.7</v>
      </c>
      <c r="G9" s="99">
        <v>6</v>
      </c>
      <c r="H9" s="103" t="s">
        <v>79</v>
      </c>
      <c r="I9" s="104"/>
      <c r="J9" s="105">
        <v>6</v>
      </c>
      <c r="K9" s="106"/>
      <c r="L9" s="3"/>
      <c r="M9" s="3"/>
      <c r="N9" s="40"/>
      <c r="O9" s="40"/>
      <c r="P9" s="40"/>
      <c r="Q9" s="40"/>
    </row>
    <row r="10" spans="1:17" ht="45.75">
      <c r="A10" s="23" t="s">
        <v>80</v>
      </c>
      <c r="B10" s="23" t="s">
        <v>81</v>
      </c>
      <c r="C10" s="100">
        <v>0.75</v>
      </c>
      <c r="D10" s="98">
        <v>2</v>
      </c>
      <c r="E10" s="101" t="s">
        <v>82</v>
      </c>
      <c r="F10" s="102">
        <v>1</v>
      </c>
      <c r="G10" s="99">
        <v>2</v>
      </c>
      <c r="H10" s="103" t="s">
        <v>83</v>
      </c>
      <c r="I10" s="104"/>
      <c r="J10" s="105">
        <v>2</v>
      </c>
      <c r="K10" s="106"/>
      <c r="L10" s="3"/>
      <c r="M10" s="3"/>
      <c r="N10" s="40"/>
      <c r="O10" s="40"/>
      <c r="P10" s="40"/>
      <c r="Q10" s="40"/>
    </row>
    <row r="11" spans="1:17" s="30" customFormat="1" ht="15.75">
      <c r="A11" s="249" t="s">
        <v>84</v>
      </c>
      <c r="B11" s="250"/>
      <c r="C11" s="47">
        <f>SUMPRODUCT(C6:C10,D6:D10)</f>
        <v>7.5</v>
      </c>
      <c r="D11" s="48">
        <f>SUM(D6:D10)</f>
        <v>8</v>
      </c>
      <c r="E11" s="49"/>
      <c r="F11" s="50">
        <f>SUMPRODUCT(F6:F10,G6:G10)</f>
        <v>6.1999999999999993</v>
      </c>
      <c r="G11" s="51">
        <f>SUM(G6:G10)</f>
        <v>8</v>
      </c>
      <c r="H11" s="52"/>
      <c r="I11" s="53">
        <f>SUMPRODUCT(I6:I10,J6:J10)</f>
        <v>0</v>
      </c>
      <c r="J11" s="54">
        <f>SUM(J6:J10)</f>
        <v>8</v>
      </c>
      <c r="K11" s="55"/>
      <c r="L11" s="56"/>
      <c r="M11" s="56"/>
      <c r="N11" s="44"/>
      <c r="O11" s="44"/>
      <c r="P11" s="44"/>
      <c r="Q11" s="44"/>
    </row>
    <row r="12" spans="1:17" s="12" customFormat="1" ht="18.399999999999999" customHeight="1">
      <c r="A12" s="254" t="s">
        <v>85</v>
      </c>
      <c r="B12" s="254"/>
      <c r="C12" s="247" t="s">
        <v>16</v>
      </c>
      <c r="D12" s="248"/>
      <c r="E12" s="46" t="s">
        <v>31</v>
      </c>
      <c r="F12" s="247" t="s">
        <v>16</v>
      </c>
      <c r="G12" s="248"/>
      <c r="H12" s="46" t="s">
        <v>43</v>
      </c>
      <c r="I12" s="247" t="s">
        <v>16</v>
      </c>
      <c r="J12" s="248"/>
      <c r="K12" s="46"/>
      <c r="L12" s="4"/>
      <c r="M12" s="4"/>
      <c r="N12" s="43"/>
      <c r="O12" s="43"/>
      <c r="P12" s="43"/>
      <c r="Q12" s="43"/>
    </row>
    <row r="13" spans="1:17" ht="100.5" customHeight="1">
      <c r="A13" s="29" t="s">
        <v>86</v>
      </c>
      <c r="B13" s="29" t="s">
        <v>87</v>
      </c>
      <c r="C13" s="79">
        <v>0.75</v>
      </c>
      <c r="D13" s="80">
        <v>4</v>
      </c>
      <c r="E13" s="81" t="s">
        <v>88</v>
      </c>
      <c r="F13" s="89">
        <v>0.75</v>
      </c>
      <c r="G13" s="90">
        <v>4</v>
      </c>
      <c r="H13" s="91" t="s">
        <v>89</v>
      </c>
      <c r="I13" s="92"/>
      <c r="J13" s="93">
        <v>4</v>
      </c>
      <c r="K13" s="94"/>
      <c r="L13" s="5"/>
      <c r="M13" s="5"/>
    </row>
    <row r="14" spans="1:17" ht="30.75">
      <c r="A14" s="23" t="s">
        <v>90</v>
      </c>
      <c r="B14" s="23" t="s">
        <v>91</v>
      </c>
      <c r="C14" s="83">
        <v>1</v>
      </c>
      <c r="D14" s="84">
        <v>2</v>
      </c>
      <c r="E14" s="85"/>
      <c r="F14" s="86">
        <v>1</v>
      </c>
      <c r="G14" s="87">
        <v>2</v>
      </c>
      <c r="H14" s="88" t="s">
        <v>92</v>
      </c>
      <c r="I14" s="76"/>
      <c r="J14" s="77">
        <v>2</v>
      </c>
      <c r="K14" s="78"/>
      <c r="L14" s="5"/>
      <c r="M14" s="5"/>
    </row>
    <row r="15" spans="1:17" ht="45.75">
      <c r="A15" s="23" t="s">
        <v>93</v>
      </c>
      <c r="B15" s="23" t="s">
        <v>94</v>
      </c>
      <c r="C15" s="83">
        <v>1</v>
      </c>
      <c r="D15" s="84">
        <v>3</v>
      </c>
      <c r="E15" s="85"/>
      <c r="F15" s="86">
        <v>1</v>
      </c>
      <c r="G15" s="87">
        <v>3</v>
      </c>
      <c r="H15" s="88" t="s">
        <v>92</v>
      </c>
      <c r="I15" s="76"/>
      <c r="J15" s="77">
        <v>3</v>
      </c>
      <c r="K15" s="78"/>
      <c r="L15" s="5"/>
      <c r="M15" s="5"/>
    </row>
    <row r="16" spans="1:17" ht="45.75">
      <c r="A16" s="23" t="s">
        <v>95</v>
      </c>
      <c r="B16" s="23" t="s">
        <v>96</v>
      </c>
      <c r="C16" s="83">
        <v>1</v>
      </c>
      <c r="D16" s="84">
        <v>2</v>
      </c>
      <c r="E16" s="85"/>
      <c r="F16" s="86">
        <v>1</v>
      </c>
      <c r="G16" s="87">
        <v>2</v>
      </c>
      <c r="H16" s="88" t="s">
        <v>92</v>
      </c>
      <c r="I16" s="76"/>
      <c r="J16" s="77">
        <v>2</v>
      </c>
      <c r="K16" s="78"/>
      <c r="L16" s="5"/>
      <c r="M16" s="5"/>
    </row>
    <row r="17" spans="1:17" ht="155.25" customHeight="1">
      <c r="A17" s="23" t="s">
        <v>97</v>
      </c>
      <c r="B17" s="23" t="s">
        <v>98</v>
      </c>
      <c r="C17" s="83">
        <v>0.75</v>
      </c>
      <c r="D17" s="84">
        <v>4</v>
      </c>
      <c r="E17" s="85" t="s">
        <v>99</v>
      </c>
      <c r="F17" s="86">
        <v>0</v>
      </c>
      <c r="G17" s="87">
        <v>4</v>
      </c>
      <c r="H17" s="88" t="s">
        <v>100</v>
      </c>
      <c r="I17" s="76"/>
      <c r="J17" s="77">
        <v>4</v>
      </c>
      <c r="K17" s="78"/>
      <c r="L17" s="5"/>
      <c r="M17" s="5"/>
    </row>
    <row r="18" spans="1:17" s="30" customFormat="1" ht="15.75">
      <c r="A18" s="249" t="s">
        <v>84</v>
      </c>
      <c r="B18" s="250"/>
      <c r="C18" s="47">
        <f>SUMPRODUCT(C13:C17,D13:D17)</f>
        <v>13</v>
      </c>
      <c r="D18" s="48">
        <f>SUM(D13:D17)</f>
        <v>15</v>
      </c>
      <c r="E18" s="49"/>
      <c r="F18" s="50">
        <f>SUMPRODUCT(F13:F17,G13:G17)</f>
        <v>10</v>
      </c>
      <c r="G18" s="51">
        <f>SUM(G13:G17)</f>
        <v>15</v>
      </c>
      <c r="H18" s="52"/>
      <c r="I18" s="53">
        <f>SUMPRODUCT(I13:I17,J13:J17)</f>
        <v>0</v>
      </c>
      <c r="J18" s="54">
        <f>SUM(J13:J17)</f>
        <v>15</v>
      </c>
      <c r="K18" s="55"/>
      <c r="L18" s="56"/>
      <c r="M18" s="56"/>
      <c r="N18" s="44"/>
      <c r="O18" s="44"/>
      <c r="P18" s="44"/>
      <c r="Q18" s="44"/>
    </row>
    <row r="19" spans="1:17" s="43" customFormat="1" ht="18.399999999999999" customHeight="1">
      <c r="A19" s="246" t="s">
        <v>101</v>
      </c>
      <c r="B19" s="246"/>
      <c r="C19" s="247" t="s">
        <v>16</v>
      </c>
      <c r="D19" s="248"/>
      <c r="E19" s="46" t="s">
        <v>31</v>
      </c>
      <c r="F19" s="247" t="s">
        <v>16</v>
      </c>
      <c r="G19" s="248"/>
      <c r="H19" s="46" t="s">
        <v>43</v>
      </c>
      <c r="I19" s="247" t="s">
        <v>16</v>
      </c>
      <c r="J19" s="248"/>
      <c r="K19" s="46"/>
      <c r="L19" s="4"/>
      <c r="M19" s="4"/>
    </row>
    <row r="20" spans="1:17" ht="137.25">
      <c r="A20" s="29" t="s">
        <v>102</v>
      </c>
      <c r="B20" s="29" t="s">
        <v>103</v>
      </c>
      <c r="C20" s="97">
        <v>1</v>
      </c>
      <c r="D20" s="25">
        <v>2</v>
      </c>
      <c r="E20" s="26"/>
      <c r="F20" s="82">
        <v>0.5</v>
      </c>
      <c r="G20" s="27">
        <v>2</v>
      </c>
      <c r="H20" s="28" t="s">
        <v>104</v>
      </c>
      <c r="I20" s="73"/>
      <c r="J20" s="74">
        <v>2</v>
      </c>
      <c r="K20" s="75"/>
      <c r="L20" s="5"/>
      <c r="M20" s="5"/>
    </row>
    <row r="21" spans="1:17" ht="30.75">
      <c r="A21" s="23" t="s">
        <v>105</v>
      </c>
      <c r="B21" s="23" t="s">
        <v>106</v>
      </c>
      <c r="C21" s="83">
        <v>1</v>
      </c>
      <c r="D21" s="84">
        <v>3</v>
      </c>
      <c r="E21" s="85"/>
      <c r="F21" s="86">
        <v>1</v>
      </c>
      <c r="G21" s="87">
        <v>3</v>
      </c>
      <c r="H21" s="88" t="s">
        <v>92</v>
      </c>
      <c r="I21" s="76"/>
      <c r="J21" s="77">
        <v>3</v>
      </c>
      <c r="K21" s="78"/>
      <c r="L21" s="5"/>
      <c r="M21" s="5"/>
    </row>
    <row r="22" spans="1:17" ht="30.75">
      <c r="A22" s="23" t="s">
        <v>107</v>
      </c>
      <c r="B22" s="23" t="s">
        <v>108</v>
      </c>
      <c r="C22" s="83">
        <v>0.9</v>
      </c>
      <c r="D22" s="84">
        <v>3</v>
      </c>
      <c r="E22" s="85" t="s">
        <v>109</v>
      </c>
      <c r="F22" s="86">
        <v>1</v>
      </c>
      <c r="G22" s="87">
        <v>3</v>
      </c>
      <c r="H22" s="88" t="s">
        <v>92</v>
      </c>
      <c r="I22" s="76"/>
      <c r="J22" s="77">
        <v>3</v>
      </c>
      <c r="K22" s="78"/>
      <c r="L22" s="5"/>
      <c r="M22" s="5"/>
    </row>
    <row r="23" spans="1:17" s="44" customFormat="1" ht="15.75">
      <c r="A23" s="251" t="s">
        <v>84</v>
      </c>
      <c r="B23" s="252"/>
      <c r="C23" s="57">
        <f>SUMPRODUCT(C20:C22,D20:D22)</f>
        <v>7.7</v>
      </c>
      <c r="D23" s="58">
        <f>SUM(D20:D22)</f>
        <v>8</v>
      </c>
      <c r="E23" s="59"/>
      <c r="F23" s="60">
        <f>SUMPRODUCT(F20:F22,G20:G22)</f>
        <v>7</v>
      </c>
      <c r="G23" s="61">
        <f>SUM(G20:G22)</f>
        <v>8</v>
      </c>
      <c r="H23" s="62"/>
      <c r="I23" s="63">
        <f>SUMPRODUCT(I20:I22,J20:J22)</f>
        <v>0</v>
      </c>
      <c r="J23" s="64">
        <f>SUM(J20:J22)</f>
        <v>8</v>
      </c>
      <c r="K23" s="65"/>
      <c r="L23" s="56"/>
      <c r="M23" s="56"/>
    </row>
    <row r="24" spans="1:17" ht="18.75" customHeight="1">
      <c r="A24" s="45" t="s">
        <v>110</v>
      </c>
      <c r="B24" s="45"/>
      <c r="C24" s="247" t="s">
        <v>16</v>
      </c>
      <c r="D24" s="248"/>
      <c r="E24" s="46" t="s">
        <v>31</v>
      </c>
      <c r="F24" s="247" t="s">
        <v>16</v>
      </c>
      <c r="G24" s="248"/>
      <c r="H24" s="46" t="s">
        <v>25</v>
      </c>
      <c r="I24" s="247" t="s">
        <v>16</v>
      </c>
      <c r="J24" s="248"/>
      <c r="K24" s="46"/>
      <c r="L24" s="4"/>
      <c r="M24" s="4"/>
    </row>
    <row r="25" spans="1:17" ht="76.5">
      <c r="A25" s="42" t="s">
        <v>111</v>
      </c>
      <c r="B25" s="42" t="s">
        <v>112</v>
      </c>
      <c r="C25" s="97">
        <v>1</v>
      </c>
      <c r="D25" s="25">
        <v>2</v>
      </c>
      <c r="E25" s="26"/>
      <c r="F25" s="82">
        <v>0.5</v>
      </c>
      <c r="G25" s="27">
        <v>2</v>
      </c>
      <c r="H25" s="28" t="s">
        <v>113</v>
      </c>
      <c r="I25" s="73"/>
      <c r="J25" s="74">
        <v>2</v>
      </c>
      <c r="K25" s="75"/>
      <c r="L25" s="5"/>
      <c r="M25" s="5"/>
    </row>
    <row r="26" spans="1:17">
      <c r="A26" s="23" t="s">
        <v>114</v>
      </c>
      <c r="B26" s="23" t="s">
        <v>115</v>
      </c>
      <c r="C26" s="83">
        <v>1</v>
      </c>
      <c r="D26" s="84">
        <v>1</v>
      </c>
      <c r="E26" s="85"/>
      <c r="F26" s="86">
        <v>1</v>
      </c>
      <c r="G26" s="87">
        <v>1</v>
      </c>
      <c r="H26" s="88"/>
      <c r="I26" s="76"/>
      <c r="J26" s="77">
        <v>1</v>
      </c>
      <c r="K26" s="78"/>
      <c r="L26" s="5"/>
      <c r="M26" s="5"/>
    </row>
    <row r="27" spans="1:17" ht="60.75">
      <c r="A27" s="23" t="s">
        <v>116</v>
      </c>
      <c r="B27" s="23" t="s">
        <v>117</v>
      </c>
      <c r="C27" s="83">
        <v>1</v>
      </c>
      <c r="D27" s="84">
        <v>1</v>
      </c>
      <c r="E27" s="85"/>
      <c r="F27" s="86">
        <v>0.5</v>
      </c>
      <c r="G27" s="87">
        <v>1</v>
      </c>
      <c r="H27" s="88" t="s">
        <v>118</v>
      </c>
      <c r="I27" s="76"/>
      <c r="J27" s="77">
        <v>1</v>
      </c>
      <c r="K27" s="78"/>
      <c r="L27" s="5"/>
      <c r="M27" s="5"/>
    </row>
    <row r="28" spans="1:17" s="44" customFormat="1" ht="15.75">
      <c r="A28" s="253" t="s">
        <v>84</v>
      </c>
      <c r="B28" s="252"/>
      <c r="C28" s="47">
        <f>SUMPRODUCT(C25:C27,D25:D27)</f>
        <v>4</v>
      </c>
      <c r="D28" s="48">
        <f>SUM(D25:D27)</f>
        <v>4</v>
      </c>
      <c r="E28" s="49"/>
      <c r="F28" s="60">
        <f>SUMPRODUCT(F25:F27,G25:G27)</f>
        <v>2.5</v>
      </c>
      <c r="G28" s="61">
        <f>SUM(G25:G27)</f>
        <v>4</v>
      </c>
      <c r="H28" s="62"/>
      <c r="I28" s="63">
        <f>SUMPRODUCT(I25:I27,J25:J27)</f>
        <v>0</v>
      </c>
      <c r="J28" s="64">
        <f>SUM(J25:J27)</f>
        <v>4</v>
      </c>
      <c r="K28" s="65"/>
      <c r="L28" s="56"/>
      <c r="M28" s="56"/>
    </row>
    <row r="29" spans="1:17" ht="21" customHeight="1">
      <c r="A29" s="246" t="s">
        <v>119</v>
      </c>
      <c r="B29" s="246"/>
      <c r="C29" s="247" t="s">
        <v>120</v>
      </c>
      <c r="D29" s="248"/>
      <c r="E29" s="46"/>
      <c r="F29" s="247" t="s">
        <v>120</v>
      </c>
      <c r="G29" s="248"/>
      <c r="H29" s="66"/>
      <c r="I29" s="247" t="s">
        <v>16</v>
      </c>
      <c r="J29" s="248"/>
      <c r="K29" s="46"/>
      <c r="L29" s="9"/>
      <c r="M29" s="4"/>
    </row>
    <row r="30" spans="1:17" ht="91.5">
      <c r="A30" s="31" t="s">
        <v>121</v>
      </c>
      <c r="B30" s="31" t="s">
        <v>122</v>
      </c>
      <c r="C30" s="79">
        <v>0.2</v>
      </c>
      <c r="D30" s="80">
        <v>2</v>
      </c>
      <c r="E30" s="81" t="s">
        <v>123</v>
      </c>
      <c r="F30" s="89">
        <v>1</v>
      </c>
      <c r="G30" s="90">
        <v>2</v>
      </c>
      <c r="H30" s="95"/>
      <c r="I30" s="92"/>
      <c r="J30" s="93">
        <v>2</v>
      </c>
      <c r="K30" s="94"/>
      <c r="L30" s="5"/>
      <c r="M30" s="5"/>
    </row>
    <row r="31" spans="1:17">
      <c r="A31" s="24" t="s">
        <v>124</v>
      </c>
      <c r="B31" s="24" t="s">
        <v>125</v>
      </c>
      <c r="C31" s="83">
        <v>1</v>
      </c>
      <c r="D31" s="84">
        <v>2</v>
      </c>
      <c r="E31" s="85"/>
      <c r="F31" s="86">
        <v>1</v>
      </c>
      <c r="G31" s="87">
        <v>2</v>
      </c>
      <c r="H31" s="96"/>
      <c r="I31" s="76"/>
      <c r="J31" s="77">
        <v>2</v>
      </c>
      <c r="K31" s="78"/>
      <c r="L31" s="5"/>
      <c r="M31" s="5"/>
    </row>
    <row r="32" spans="1:17" ht="351">
      <c r="A32" s="24" t="s">
        <v>126</v>
      </c>
      <c r="B32" s="24" t="s">
        <v>127</v>
      </c>
      <c r="C32" s="83">
        <v>0.2</v>
      </c>
      <c r="D32" s="84">
        <v>2</v>
      </c>
      <c r="E32" s="85" t="s">
        <v>128</v>
      </c>
      <c r="F32" s="86">
        <v>0</v>
      </c>
      <c r="G32" s="87">
        <v>2</v>
      </c>
      <c r="H32" s="96" t="s">
        <v>129</v>
      </c>
      <c r="I32" s="76"/>
      <c r="J32" s="77">
        <v>2</v>
      </c>
      <c r="K32" s="78"/>
      <c r="L32" s="5"/>
      <c r="M32" s="5"/>
    </row>
    <row r="33" spans="1:13" ht="91.5">
      <c r="A33" s="24" t="s">
        <v>130</v>
      </c>
      <c r="B33" s="24" t="s">
        <v>131</v>
      </c>
      <c r="C33" s="83">
        <v>0.4</v>
      </c>
      <c r="D33" s="84">
        <v>3</v>
      </c>
      <c r="E33" s="85" t="s">
        <v>132</v>
      </c>
      <c r="F33" s="86">
        <v>0.5</v>
      </c>
      <c r="G33" s="87">
        <v>3</v>
      </c>
      <c r="H33" s="96" t="s">
        <v>133</v>
      </c>
      <c r="I33" s="76"/>
      <c r="J33" s="77">
        <v>3</v>
      </c>
      <c r="K33" s="78"/>
      <c r="L33" s="5"/>
      <c r="M33" s="5"/>
    </row>
    <row r="34" spans="1:13" s="44" customFormat="1" ht="32.25">
      <c r="A34" s="249" t="s">
        <v>84</v>
      </c>
      <c r="B34" s="250"/>
      <c r="C34" s="47">
        <f>SUMPRODUCT(C30:C33,D30:D33)</f>
        <v>4</v>
      </c>
      <c r="D34" s="48">
        <f>SUM(D30:D33)</f>
        <v>9</v>
      </c>
      <c r="E34" s="49" t="s">
        <v>134</v>
      </c>
      <c r="F34" s="50">
        <f>SUMPRODUCT(F30:F33,G30:G33)</f>
        <v>5.5</v>
      </c>
      <c r="G34" s="51">
        <f>SUM(G30:G33)</f>
        <v>9</v>
      </c>
      <c r="H34" s="67" t="s">
        <v>135</v>
      </c>
      <c r="I34" s="63">
        <f>SUMPRODUCT(I30:I33,J30:J33)</f>
        <v>0</v>
      </c>
      <c r="J34" s="64">
        <f>SUM(J30:J33)</f>
        <v>9</v>
      </c>
      <c r="K34" s="65"/>
      <c r="L34" s="56"/>
      <c r="M34" s="56"/>
    </row>
    <row r="35" spans="1:13" ht="18.75" customHeight="1">
      <c r="A35" s="254" t="s">
        <v>136</v>
      </c>
      <c r="B35" s="254"/>
      <c r="C35" s="247" t="s">
        <v>120</v>
      </c>
      <c r="D35" s="248"/>
      <c r="E35" s="46"/>
      <c r="F35" s="247" t="s">
        <v>120</v>
      </c>
      <c r="G35" s="248"/>
      <c r="H35" s="46"/>
      <c r="I35" s="68" t="s">
        <v>16</v>
      </c>
      <c r="J35" s="66"/>
      <c r="K35" s="46"/>
      <c r="L35" s="8"/>
      <c r="M35" s="4"/>
    </row>
    <row r="36" spans="1:13" ht="290.25">
      <c r="A36" s="29" t="s">
        <v>137</v>
      </c>
      <c r="B36" s="29" t="s">
        <v>138</v>
      </c>
      <c r="C36" s="79">
        <v>0</v>
      </c>
      <c r="D36" s="80">
        <v>2</v>
      </c>
      <c r="E36" s="81" t="s">
        <v>139</v>
      </c>
      <c r="F36" s="89">
        <v>0</v>
      </c>
      <c r="G36" s="90">
        <v>2</v>
      </c>
      <c r="H36" s="91" t="s">
        <v>140</v>
      </c>
      <c r="I36" s="92"/>
      <c r="J36" s="93">
        <v>2</v>
      </c>
      <c r="K36" s="94"/>
      <c r="L36" s="5"/>
      <c r="M36" s="5"/>
    </row>
    <row r="37" spans="1:13" ht="30.75">
      <c r="A37" s="23" t="s">
        <v>141</v>
      </c>
      <c r="B37" s="23" t="s">
        <v>142</v>
      </c>
      <c r="C37" s="83">
        <v>0.65</v>
      </c>
      <c r="D37" s="84">
        <v>2</v>
      </c>
      <c r="E37" s="85" t="s">
        <v>143</v>
      </c>
      <c r="F37" s="86">
        <v>1</v>
      </c>
      <c r="G37" s="87">
        <v>2</v>
      </c>
      <c r="H37" s="88" t="s">
        <v>46</v>
      </c>
      <c r="I37" s="76"/>
      <c r="J37" s="77">
        <v>2</v>
      </c>
      <c r="K37" s="78"/>
      <c r="L37" s="5"/>
      <c r="M37" s="5"/>
    </row>
    <row r="38" spans="1:13" ht="60.75">
      <c r="A38" s="23" t="s">
        <v>144</v>
      </c>
      <c r="B38" s="23" t="s">
        <v>145</v>
      </c>
      <c r="C38" s="83">
        <v>1</v>
      </c>
      <c r="D38" s="84">
        <v>3</v>
      </c>
      <c r="E38" s="85"/>
      <c r="F38" s="86">
        <v>0.5</v>
      </c>
      <c r="G38" s="87">
        <v>3</v>
      </c>
      <c r="H38" s="88" t="s">
        <v>146</v>
      </c>
      <c r="I38" s="76"/>
      <c r="J38" s="77">
        <v>3</v>
      </c>
      <c r="K38" s="78"/>
      <c r="L38" s="5"/>
      <c r="M38" s="5"/>
    </row>
    <row r="39" spans="1:13" ht="137.25">
      <c r="A39" s="23" t="s">
        <v>147</v>
      </c>
      <c r="B39" s="23" t="s">
        <v>148</v>
      </c>
      <c r="C39" s="83">
        <v>0</v>
      </c>
      <c r="D39" s="84">
        <v>3</v>
      </c>
      <c r="E39" s="85" t="s">
        <v>149</v>
      </c>
      <c r="F39" s="86">
        <v>0.5</v>
      </c>
      <c r="G39" s="87">
        <v>3</v>
      </c>
      <c r="H39" s="88" t="s">
        <v>150</v>
      </c>
      <c r="I39" s="76"/>
      <c r="J39" s="77">
        <v>3</v>
      </c>
      <c r="K39" s="78"/>
      <c r="L39" s="5"/>
      <c r="M39" s="5"/>
    </row>
    <row r="40" spans="1:13" s="44" customFormat="1" ht="48.75">
      <c r="A40" s="249" t="s">
        <v>84</v>
      </c>
      <c r="B40" s="250"/>
      <c r="C40" s="69">
        <f>SUMPRODUCT(C36:C39,D36:D39)</f>
        <v>4.3</v>
      </c>
      <c r="D40" s="48">
        <f>SUM(D36:D39)</f>
        <v>10</v>
      </c>
      <c r="E40" s="49" t="s">
        <v>151</v>
      </c>
      <c r="F40" s="70">
        <f>SUMPRODUCT(F36:F39,G36:G39)</f>
        <v>5</v>
      </c>
      <c r="G40" s="51">
        <f>SUM(G36:G39)</f>
        <v>10</v>
      </c>
      <c r="H40" s="52" t="s">
        <v>152</v>
      </c>
      <c r="I40" s="63">
        <f>SUMPRODUCT(I36:I39,J36:J39)</f>
        <v>0</v>
      </c>
      <c r="J40" s="64">
        <f>SUM(J36:J39)</f>
        <v>10</v>
      </c>
      <c r="K40" s="65"/>
      <c r="L40" s="56"/>
      <c r="M40" s="56"/>
    </row>
    <row r="41" spans="1:13" ht="18.75" customHeight="1">
      <c r="A41" s="45" t="s">
        <v>153</v>
      </c>
      <c r="B41" s="45"/>
      <c r="C41" s="247" t="s">
        <v>16</v>
      </c>
      <c r="D41" s="248"/>
      <c r="E41" s="66" t="s">
        <v>25</v>
      </c>
      <c r="F41" s="247" t="s">
        <v>16</v>
      </c>
      <c r="G41" s="248"/>
      <c r="H41" s="46" t="s">
        <v>25</v>
      </c>
      <c r="I41" s="247" t="s">
        <v>16</v>
      </c>
      <c r="J41" s="248"/>
      <c r="K41" s="46"/>
      <c r="L41" s="4"/>
      <c r="M41" s="4"/>
    </row>
    <row r="42" spans="1:13" ht="60.75">
      <c r="A42" s="23" t="s">
        <v>154</v>
      </c>
      <c r="B42" s="23" t="s">
        <v>155</v>
      </c>
      <c r="C42" s="83">
        <v>0.5</v>
      </c>
      <c r="D42" s="84">
        <v>2</v>
      </c>
      <c r="E42" s="85" t="s">
        <v>156</v>
      </c>
      <c r="F42" s="86">
        <v>1</v>
      </c>
      <c r="G42" s="87">
        <v>2</v>
      </c>
      <c r="H42" s="88" t="s">
        <v>157</v>
      </c>
      <c r="I42" s="76"/>
      <c r="J42" s="77">
        <v>2</v>
      </c>
      <c r="K42" s="78"/>
      <c r="L42" s="5"/>
      <c r="M42" s="5"/>
    </row>
    <row r="43" spans="1:13" ht="30.75">
      <c r="A43" s="23" t="s">
        <v>158</v>
      </c>
      <c r="B43" s="23" t="s">
        <v>159</v>
      </c>
      <c r="C43" s="83">
        <v>0.5</v>
      </c>
      <c r="D43" s="84">
        <v>2</v>
      </c>
      <c r="E43" s="85" t="s">
        <v>160</v>
      </c>
      <c r="F43" s="86">
        <v>0.75</v>
      </c>
      <c r="G43" s="87">
        <v>2</v>
      </c>
      <c r="H43" s="88" t="s">
        <v>161</v>
      </c>
      <c r="I43" s="76"/>
      <c r="J43" s="77">
        <v>2</v>
      </c>
      <c r="K43" s="78"/>
      <c r="L43" s="5"/>
      <c r="M43" s="5"/>
    </row>
    <row r="44" spans="1:13">
      <c r="A44" s="23" t="s">
        <v>162</v>
      </c>
      <c r="B44" s="23" t="s">
        <v>163</v>
      </c>
      <c r="C44" s="83">
        <v>1</v>
      </c>
      <c r="D44" s="84">
        <v>2</v>
      </c>
      <c r="E44" s="85"/>
      <c r="F44" s="86">
        <v>1</v>
      </c>
      <c r="G44" s="87">
        <v>2</v>
      </c>
      <c r="H44" s="88"/>
      <c r="I44" s="76"/>
      <c r="J44" s="77">
        <v>2</v>
      </c>
      <c r="K44" s="78"/>
      <c r="L44" s="5"/>
    </row>
    <row r="45" spans="1:13" ht="152.25">
      <c r="A45" s="23" t="s">
        <v>164</v>
      </c>
      <c r="B45" s="23" t="s">
        <v>165</v>
      </c>
      <c r="C45" s="83">
        <f>1.5/4</f>
        <v>0.375</v>
      </c>
      <c r="D45" s="84">
        <v>4</v>
      </c>
      <c r="E45" s="85" t="s">
        <v>166</v>
      </c>
      <c r="F45" s="86">
        <v>1</v>
      </c>
      <c r="G45" s="87">
        <v>4</v>
      </c>
      <c r="H45" s="88" t="s">
        <v>167</v>
      </c>
      <c r="I45" s="76"/>
      <c r="J45" s="77">
        <v>4</v>
      </c>
      <c r="K45" s="78"/>
      <c r="L45" s="5"/>
      <c r="M45" s="5"/>
    </row>
    <row r="46" spans="1:13" ht="60.75">
      <c r="A46" s="23" t="s">
        <v>168</v>
      </c>
      <c r="B46" s="23" t="s">
        <v>169</v>
      </c>
      <c r="C46" s="83">
        <v>0.75</v>
      </c>
      <c r="D46" s="84">
        <v>6</v>
      </c>
      <c r="E46" s="85" t="s">
        <v>170</v>
      </c>
      <c r="F46" s="86">
        <f>4/6</f>
        <v>0.66666666666666663</v>
      </c>
      <c r="G46" s="87">
        <v>6</v>
      </c>
      <c r="H46" s="88" t="s">
        <v>171</v>
      </c>
      <c r="I46" s="76"/>
      <c r="J46" s="77">
        <v>6</v>
      </c>
      <c r="K46" s="78"/>
      <c r="L46" s="5"/>
      <c r="M46" s="5"/>
    </row>
    <row r="47" spans="1:13" ht="45.75">
      <c r="A47" s="23" t="s">
        <v>172</v>
      </c>
      <c r="B47" s="23" t="s">
        <v>173</v>
      </c>
      <c r="C47" s="83">
        <v>0.9</v>
      </c>
      <c r="D47" s="84">
        <v>10</v>
      </c>
      <c r="E47" s="85" t="s">
        <v>174</v>
      </c>
      <c r="F47" s="86">
        <v>1</v>
      </c>
      <c r="G47" s="87">
        <v>10</v>
      </c>
      <c r="H47" s="88" t="s">
        <v>175</v>
      </c>
      <c r="I47" s="76"/>
      <c r="J47" s="77">
        <v>10</v>
      </c>
      <c r="K47" s="78"/>
      <c r="L47" s="5"/>
      <c r="M47" s="5"/>
    </row>
    <row r="48" spans="1:13" ht="213">
      <c r="A48" s="23" t="s">
        <v>176</v>
      </c>
      <c r="B48" s="23" t="s">
        <v>177</v>
      </c>
      <c r="C48" s="83">
        <f>3/6</f>
        <v>0.5</v>
      </c>
      <c r="D48" s="84">
        <v>6</v>
      </c>
      <c r="E48" s="85" t="s">
        <v>178</v>
      </c>
      <c r="F48" s="86">
        <f>4/6</f>
        <v>0.66666666666666663</v>
      </c>
      <c r="G48" s="87">
        <v>6</v>
      </c>
      <c r="H48" s="88" t="s">
        <v>179</v>
      </c>
      <c r="I48" s="76"/>
      <c r="J48" s="77">
        <v>6</v>
      </c>
      <c r="K48" s="78"/>
      <c r="L48" s="5"/>
      <c r="M48" s="5"/>
    </row>
    <row r="49" spans="1:17">
      <c r="A49" s="13" t="s">
        <v>180</v>
      </c>
      <c r="B49" s="23" t="s">
        <v>181</v>
      </c>
      <c r="C49" s="83">
        <v>1</v>
      </c>
      <c r="D49" s="84">
        <v>3</v>
      </c>
      <c r="E49" s="85"/>
      <c r="F49" s="86">
        <v>1</v>
      </c>
      <c r="G49" s="87">
        <v>3</v>
      </c>
      <c r="H49" s="88"/>
      <c r="I49" s="76"/>
      <c r="J49" s="77">
        <v>3</v>
      </c>
      <c r="K49" s="78"/>
      <c r="L49" s="5"/>
      <c r="M49" s="5"/>
    </row>
    <row r="50" spans="1:17" s="30" customFormat="1" ht="48.75">
      <c r="A50" s="249" t="s">
        <v>84</v>
      </c>
      <c r="B50" s="250"/>
      <c r="C50" s="71">
        <f>SUMPRODUCT(C42:C49,D42:D49)</f>
        <v>25</v>
      </c>
      <c r="D50" s="58">
        <f>SUM(D42:D49)</f>
        <v>35</v>
      </c>
      <c r="E50" s="59" t="s">
        <v>182</v>
      </c>
      <c r="F50" s="70">
        <f>SUMPRODUCT(F42:F49,G42:G49)</f>
        <v>30.5</v>
      </c>
      <c r="G50" s="51">
        <f>SUM(G42:G49)</f>
        <v>35</v>
      </c>
      <c r="H50" s="52" t="s">
        <v>183</v>
      </c>
      <c r="I50" s="53">
        <f>SUMPRODUCT(I42:I49,J42:J49)</f>
        <v>0</v>
      </c>
      <c r="J50" s="54">
        <f>SUM(J42:J49)</f>
        <v>35</v>
      </c>
      <c r="K50" s="55"/>
      <c r="L50" s="56"/>
      <c r="M50" s="56"/>
      <c r="N50" s="44"/>
      <c r="O50" s="44"/>
      <c r="P50" s="44"/>
      <c r="Q50" s="44"/>
    </row>
    <row r="51" spans="1:17" ht="18.399999999999999" customHeight="1">
      <c r="A51" s="254" t="s">
        <v>184</v>
      </c>
      <c r="B51" s="254"/>
      <c r="C51" s="247" t="s">
        <v>120</v>
      </c>
      <c r="D51" s="248"/>
      <c r="E51" s="46"/>
      <c r="F51" s="247" t="s">
        <v>120</v>
      </c>
      <c r="G51" s="248"/>
      <c r="H51" s="46"/>
      <c r="I51" s="247" t="s">
        <v>16</v>
      </c>
      <c r="J51" s="248"/>
      <c r="K51" s="46"/>
      <c r="L51" s="8"/>
      <c r="M51" s="4"/>
    </row>
    <row r="52" spans="1:17">
      <c r="A52" s="29" t="s">
        <v>185</v>
      </c>
      <c r="B52" s="29" t="s">
        <v>186</v>
      </c>
      <c r="C52" s="79">
        <v>1</v>
      </c>
      <c r="D52" s="80">
        <v>2</v>
      </c>
      <c r="E52" s="81"/>
      <c r="F52" s="82">
        <v>1</v>
      </c>
      <c r="G52" s="27">
        <v>2</v>
      </c>
      <c r="H52" s="28"/>
      <c r="I52" s="73"/>
      <c r="J52" s="74">
        <v>2</v>
      </c>
      <c r="K52" s="75"/>
      <c r="L52" s="5"/>
      <c r="M52" s="5"/>
    </row>
    <row r="53" spans="1:17" ht="198">
      <c r="A53" s="23" t="s">
        <v>187</v>
      </c>
      <c r="B53" s="23" t="s">
        <v>188</v>
      </c>
      <c r="C53" s="83">
        <v>0.25</v>
      </c>
      <c r="D53" s="84">
        <v>2</v>
      </c>
      <c r="E53" s="85" t="s">
        <v>189</v>
      </c>
      <c r="F53" s="86">
        <v>0</v>
      </c>
      <c r="G53" s="87">
        <v>2</v>
      </c>
      <c r="H53" s="222" t="s">
        <v>190</v>
      </c>
      <c r="I53" s="76"/>
      <c r="J53" s="77">
        <v>2</v>
      </c>
      <c r="K53" s="78"/>
      <c r="L53" s="5"/>
      <c r="M53" s="5"/>
    </row>
    <row r="54" spans="1:17" ht="30.75">
      <c r="A54" s="23" t="s">
        <v>191</v>
      </c>
      <c r="B54" s="23" t="s">
        <v>192</v>
      </c>
      <c r="C54" s="83">
        <v>1</v>
      </c>
      <c r="D54" s="84">
        <v>1</v>
      </c>
      <c r="E54" s="85"/>
      <c r="F54" s="86">
        <v>1</v>
      </c>
      <c r="G54" s="87">
        <v>1</v>
      </c>
      <c r="H54" s="88"/>
      <c r="I54" s="76"/>
      <c r="J54" s="77">
        <v>1</v>
      </c>
      <c r="K54" s="78"/>
      <c r="L54" s="5"/>
      <c r="M54" s="5"/>
    </row>
    <row r="55" spans="1:17" ht="60.75">
      <c r="A55" s="23" t="s">
        <v>193</v>
      </c>
      <c r="B55" s="23" t="s">
        <v>194</v>
      </c>
      <c r="C55" s="83">
        <f>2/3</f>
        <v>0.66666666666666663</v>
      </c>
      <c r="D55" s="84">
        <v>4</v>
      </c>
      <c r="E55" s="85" t="s">
        <v>195</v>
      </c>
      <c r="F55" s="86">
        <f>0.5</f>
        <v>0.5</v>
      </c>
      <c r="G55" s="87">
        <v>4</v>
      </c>
      <c r="H55" s="88" t="s">
        <v>196</v>
      </c>
      <c r="I55" s="76"/>
      <c r="J55" s="77">
        <v>4</v>
      </c>
      <c r="K55" s="78"/>
      <c r="L55" s="5"/>
      <c r="M55" s="5"/>
    </row>
    <row r="56" spans="1:17" ht="30.75">
      <c r="A56" s="23" t="s">
        <v>197</v>
      </c>
      <c r="B56" s="23" t="s">
        <v>198</v>
      </c>
      <c r="C56" s="83">
        <v>0.9</v>
      </c>
      <c r="D56" s="84">
        <v>2</v>
      </c>
      <c r="E56" s="85" t="s">
        <v>199</v>
      </c>
      <c r="F56" s="86">
        <v>1</v>
      </c>
      <c r="G56" s="87">
        <v>2</v>
      </c>
      <c r="H56" s="88"/>
      <c r="I56" s="76"/>
      <c r="J56" s="77">
        <v>2</v>
      </c>
      <c r="K56" s="78"/>
      <c r="L56" s="6"/>
      <c r="M56" s="5"/>
    </row>
    <row r="57" spans="1:17" s="44" customFormat="1" ht="129">
      <c r="A57" s="249" t="s">
        <v>84</v>
      </c>
      <c r="B57" s="250"/>
      <c r="C57" s="57">
        <f>SUMPRODUCT(C52:C56,D52:D56)</f>
        <v>7.9666666666666659</v>
      </c>
      <c r="D57" s="58">
        <f>SUM(D52:D56)</f>
        <v>11</v>
      </c>
      <c r="E57" s="59" t="s">
        <v>200</v>
      </c>
      <c r="F57" s="60">
        <f>SUMPRODUCT(F52:F56,G52:G56)</f>
        <v>7</v>
      </c>
      <c r="G57" s="61">
        <f>SUM(G52:G56)</f>
        <v>11</v>
      </c>
      <c r="H57" s="62" t="s">
        <v>201</v>
      </c>
      <c r="I57" s="53">
        <f>SUMPRODUCT(I52:I56,J52:J56)</f>
        <v>0</v>
      </c>
      <c r="J57" s="54">
        <f>SUM(J52:J56)</f>
        <v>11</v>
      </c>
      <c r="K57" s="55"/>
      <c r="L57" s="56"/>
      <c r="M57" s="56"/>
    </row>
    <row r="58" spans="1:17" ht="18.75" customHeight="1">
      <c r="A58" s="277" t="s">
        <v>2</v>
      </c>
      <c r="B58" s="278"/>
      <c r="C58" s="278"/>
      <c r="D58" s="278"/>
      <c r="E58" s="278"/>
      <c r="F58" s="278"/>
      <c r="G58" s="278"/>
      <c r="H58" s="278"/>
      <c r="I58" s="278"/>
      <c r="J58" s="278"/>
      <c r="K58" s="279"/>
      <c r="L58" s="4"/>
      <c r="M58" s="4"/>
    </row>
    <row r="59" spans="1:17">
      <c r="A59" s="264" t="s">
        <v>202</v>
      </c>
      <c r="B59" s="265"/>
      <c r="C59" s="34">
        <f>C11+C18+C23+C28+C34+C40+C50+C57</f>
        <v>73.466666666666669</v>
      </c>
      <c r="D59" s="25">
        <f>D11+D18+D23+D28+D34+D40+D50+D57</f>
        <v>100</v>
      </c>
      <c r="E59" s="26"/>
      <c r="F59" s="280">
        <f>F11+F18+F23+F28+F34+F50+F57</f>
        <v>68.7</v>
      </c>
      <c r="G59" s="27">
        <f>G11+G18+G23+G28+G34+G40+G50+G57</f>
        <v>100</v>
      </c>
      <c r="H59" s="28"/>
      <c r="I59" s="35">
        <f>I18+I23+I28+I34+I40+I50+I57</f>
        <v>0</v>
      </c>
      <c r="J59" s="32">
        <f>J11+J18+J23+J28+J34+J40+J50+J57</f>
        <v>100</v>
      </c>
      <c r="K59" s="33"/>
      <c r="L59" s="6"/>
      <c r="M59" s="5"/>
    </row>
    <row r="60" spans="1:17" s="44" customFormat="1" ht="15.75">
      <c r="A60" s="266" t="s">
        <v>203</v>
      </c>
      <c r="B60" s="267"/>
      <c r="C60" s="268">
        <f>C59/D59</f>
        <v>0.73466666666666669</v>
      </c>
      <c r="D60" s="269"/>
      <c r="E60" s="270"/>
      <c r="F60" s="271">
        <f>F59/G59</f>
        <v>0.68700000000000006</v>
      </c>
      <c r="G60" s="272"/>
      <c r="H60" s="273"/>
      <c r="I60" s="274">
        <f>I59/J59</f>
        <v>0</v>
      </c>
      <c r="J60" s="275"/>
      <c r="K60" s="276"/>
      <c r="L60" s="72"/>
      <c r="M60" s="72"/>
    </row>
  </sheetData>
  <mergeCells count="51">
    <mergeCell ref="C35:D35"/>
    <mergeCell ref="F35:G35"/>
    <mergeCell ref="A40:B40"/>
    <mergeCell ref="A34:B34"/>
    <mergeCell ref="A57:B57"/>
    <mergeCell ref="A58:K58"/>
    <mergeCell ref="C41:D41"/>
    <mergeCell ref="F41:G41"/>
    <mergeCell ref="I41:J41"/>
    <mergeCell ref="A51:B51"/>
    <mergeCell ref="C51:D51"/>
    <mergeCell ref="F51:G51"/>
    <mergeCell ref="I51:J51"/>
    <mergeCell ref="A50:B50"/>
    <mergeCell ref="A59:B59"/>
    <mergeCell ref="A60:B60"/>
    <mergeCell ref="C60:E60"/>
    <mergeCell ref="F60:H60"/>
    <mergeCell ref="I60:K60"/>
    <mergeCell ref="A28:B28"/>
    <mergeCell ref="A35:B35"/>
    <mergeCell ref="N6:P6"/>
    <mergeCell ref="A6:A7"/>
    <mergeCell ref="C6:E6"/>
    <mergeCell ref="F6:H6"/>
    <mergeCell ref="F8:G8"/>
    <mergeCell ref="I8:J8"/>
    <mergeCell ref="I12:J12"/>
    <mergeCell ref="C19:D19"/>
    <mergeCell ref="F19:G19"/>
    <mergeCell ref="I19:J19"/>
    <mergeCell ref="A11:B11"/>
    <mergeCell ref="A12:B12"/>
    <mergeCell ref="A8:B8"/>
    <mergeCell ref="I29:J29"/>
    <mergeCell ref="A2:K2"/>
    <mergeCell ref="A4:K4"/>
    <mergeCell ref="I6:K6"/>
    <mergeCell ref="B6:B7"/>
    <mergeCell ref="A29:B29"/>
    <mergeCell ref="C29:D29"/>
    <mergeCell ref="F29:G29"/>
    <mergeCell ref="A19:B19"/>
    <mergeCell ref="A18:B18"/>
    <mergeCell ref="A23:B23"/>
    <mergeCell ref="C24:D24"/>
    <mergeCell ref="F24:G24"/>
    <mergeCell ref="I24:J24"/>
    <mergeCell ref="C12:D12"/>
    <mergeCell ref="F12:G12"/>
    <mergeCell ref="C8:D8"/>
  </mergeCells>
  <dataValidations count="2">
    <dataValidation type="decimal" allowBlank="1" showInputMessage="1" showErrorMessage="1" sqref="L18 L23 L28 L34 L40 L50 L11 C9:C10 F9:F10 I9:I10 C13:C17 F13:F17 I13:I17 C20:C22 F20:F22 I20:I22 C25:C27 F25:F27 I25:I27 C30:C33 F30:F33 I30:I33 C36:C39 F36:F39 I36:I39 C42:C49 F42:F49 I42:I49 C52:C56 F52:F56 I52:I56" xr:uid="{4A0D4DC8-F6F9-4765-AB49-E4E0ACDB1361}">
      <formula1>0</formula1>
      <formula2>1</formula2>
    </dataValidation>
    <dataValidation type="decimal" allowBlank="1" showInputMessage="1" showErrorMessage="1" error="Les évaluations sont faites en terme de pourcentage. Veuillez entrer une valeur entre 0 et 1" sqref="L52:L56 L30:L33 L20:L22 L13:L17 L42:L49 L25:L27 L36:L39"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D1971BE-1E76-44E5-BF52-2DB1BB889C58}"/>
</file>

<file path=customXml/itemProps2.xml><?xml version="1.0" encoding="utf-8"?>
<ds:datastoreItem xmlns:ds="http://schemas.openxmlformats.org/officeDocument/2006/customXml" ds:itemID="{6F1A1E89-A0AE-4DED-85B2-2445C39C0F55}"/>
</file>

<file path=customXml/itemProps3.xml><?xml version="1.0" encoding="utf-8"?>
<ds:datastoreItem xmlns:ds="http://schemas.openxmlformats.org/officeDocument/2006/customXml" ds:itemID="{4F62C71A-5318-410B-8440-006B7352357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Guest User</cp:lastModifiedBy>
  <cp:revision>1</cp:revision>
  <dcterms:created xsi:type="dcterms:W3CDTF">2006-09-16T00:00:00Z</dcterms:created>
  <dcterms:modified xsi:type="dcterms:W3CDTF">2022-04-05T16:24:56Z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